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IB\Practice Model\Marksan\"/>
    </mc:Choice>
  </mc:AlternateContent>
  <xr:revisionPtr revIDLastSave="0" documentId="13_ncr:1_{D46EA683-3DF2-4F62-A434-AEA8DD7AF9D4}" xr6:coauthVersionLast="47" xr6:coauthVersionMax="47" xr10:uidLastSave="{00000000-0000-0000-0000-000000000000}"/>
  <bookViews>
    <workbookView xWindow="-120" yWindow="-120" windowWidth="29040" windowHeight="15720" firstSheet="10" activeTab="19" xr2:uid="{8B95B3EF-9029-44E3-B8DB-444D4A407871}"/>
  </bookViews>
  <sheets>
    <sheet name="Financials&gt;" sheetId="1" r:id="rId1"/>
    <sheet name="HistoricalFS" sheetId="3" r:id="rId2"/>
    <sheet name="Ratio Analysis" sheetId="6" r:id="rId3"/>
    <sheet name="Forecasting" sheetId="7" r:id="rId4"/>
    <sheet name="Data Sheet" sheetId="2" r:id="rId5"/>
    <sheet name="Cash Flow Data" sheetId="5" r:id="rId6"/>
    <sheet name="WACC" sheetId="8" r:id="rId7"/>
    <sheet name="Beta" sheetId="9" r:id="rId8"/>
    <sheet name="Beta Comps" sheetId="10" r:id="rId9"/>
    <sheet name="Rm" sheetId="12" r:id="rId10"/>
    <sheet name="Common size" sheetId="13" r:id="rId11"/>
    <sheet name="Raw FS" sheetId="14" r:id="rId12"/>
    <sheet name="Intrinsic Growth" sheetId="15" r:id="rId13"/>
    <sheet name="DCF" sheetId="16" r:id="rId14"/>
    <sheet name="Comps Val" sheetId="17" r:id="rId15"/>
    <sheet name="Data" sheetId="19" r:id="rId16"/>
    <sheet name="Summary" sheetId="20" r:id="rId17"/>
    <sheet name="VAR" sheetId="21" r:id="rId18"/>
    <sheet name="Monte Carlo Simulation" sheetId="22" r:id="rId19"/>
    <sheet name="Dupont Analysis" sheetId="23" r:id="rId20"/>
  </sheets>
  <externalReferences>
    <externalReference r:id="rId21"/>
  </externalReferences>
  <definedNames>
    <definedName name="_xlnm._FilterDatabase" localSheetId="7" hidden="1">Beta!$F$6:$F$502</definedName>
    <definedName name="_xlnm._FilterDatabase" localSheetId="18" hidden="1">'Monte Carlo Simulation'!$B$4:$E$3081</definedName>
    <definedName name="_xlnm._FilterDatabase" localSheetId="17" hidden="1">VAR!$B$4:$E$3081</definedName>
    <definedName name="_xlchart.v1.0" hidden="1">'Monte Carlo Simulation'!$H$5:$H$3081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"01/26/2023 09:21:20"</definedName>
    <definedName name="IQ_NTM">6000</definedName>
    <definedName name="IQ_QTD">750000</definedName>
    <definedName name="IQ_TODAY">0</definedName>
    <definedName name="IQ_WEEK">50000</definedName>
    <definedName name="IQ_YTD">3000</definedName>
    <definedName name="IQ_YTDMONTH">130000</definedName>
    <definedName name="_xlnm.Print_Area" localSheetId="19">'Dupont Analysis'!$A$1:$I$98</definedName>
    <definedName name="UPDATE">'Data Sheet'!$E$1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23" l="1"/>
  <c r="B66" i="23"/>
  <c r="B75" i="23" s="1"/>
  <c r="D63" i="23"/>
  <c r="D75" i="23" s="1"/>
  <c r="E63" i="23"/>
  <c r="E75" i="23" s="1"/>
  <c r="F63" i="23"/>
  <c r="F75" i="23" s="1"/>
  <c r="G63" i="23"/>
  <c r="G75" i="23" s="1"/>
  <c r="H63" i="23"/>
  <c r="H75" i="23" s="1"/>
  <c r="I63" i="23"/>
  <c r="I75" i="23" s="1"/>
  <c r="C63" i="23"/>
  <c r="C75" i="23" s="1"/>
  <c r="D59" i="23"/>
  <c r="D62" i="23" s="1"/>
  <c r="D81" i="23" s="1"/>
  <c r="E59" i="23"/>
  <c r="E62" i="23" s="1"/>
  <c r="F59" i="23"/>
  <c r="F62" i="23" s="1"/>
  <c r="G59" i="23"/>
  <c r="G62" i="23" s="1"/>
  <c r="H59" i="23"/>
  <c r="H62" i="23" s="1"/>
  <c r="I59" i="23"/>
  <c r="I62" i="23" s="1"/>
  <c r="C59" i="23"/>
  <c r="C62" i="23" s="1"/>
  <c r="C84" i="23" s="1"/>
  <c r="D58" i="23"/>
  <c r="D80" i="23" s="1"/>
  <c r="E58" i="23"/>
  <c r="E80" i="23" s="1"/>
  <c r="F58" i="23"/>
  <c r="F80" i="23" s="1"/>
  <c r="G58" i="23"/>
  <c r="G80" i="23" s="1"/>
  <c r="H58" i="23"/>
  <c r="H80" i="23" s="1"/>
  <c r="I58" i="23"/>
  <c r="I80" i="23" s="1"/>
  <c r="C58" i="23"/>
  <c r="C74" i="23" s="1"/>
  <c r="C53" i="23"/>
  <c r="C67" i="23" s="1"/>
  <c r="D53" i="23"/>
  <c r="D67" i="23" s="1"/>
  <c r="E53" i="23"/>
  <c r="E67" i="23" s="1"/>
  <c r="F53" i="23"/>
  <c r="F67" i="23" s="1"/>
  <c r="G53" i="23"/>
  <c r="G67" i="23" s="1"/>
  <c r="H53" i="23"/>
  <c r="I53" i="23"/>
  <c r="I67" i="23" s="1"/>
  <c r="D52" i="23"/>
  <c r="E52" i="23"/>
  <c r="F52" i="23"/>
  <c r="G52" i="23"/>
  <c r="H52" i="23"/>
  <c r="I52" i="23"/>
  <c r="C52" i="23"/>
  <c r="C51" i="23"/>
  <c r="C73" i="23" s="1"/>
  <c r="D51" i="23"/>
  <c r="D73" i="23" s="1"/>
  <c r="E51" i="23"/>
  <c r="E73" i="23" s="1"/>
  <c r="F51" i="23"/>
  <c r="F73" i="23" s="1"/>
  <c r="G51" i="23"/>
  <c r="G73" i="23" s="1"/>
  <c r="H51" i="23"/>
  <c r="H73" i="23" s="1"/>
  <c r="I51" i="23"/>
  <c r="I73" i="23" s="1"/>
  <c r="B5" i="23"/>
  <c r="B3" i="23"/>
  <c r="O18" i="22"/>
  <c r="D3081" i="22"/>
  <c r="D3080" i="22"/>
  <c r="D3079" i="22"/>
  <c r="D3078" i="22"/>
  <c r="D3077" i="22"/>
  <c r="D3076" i="22"/>
  <c r="D3075" i="22"/>
  <c r="D3074" i="22"/>
  <c r="D3073" i="22"/>
  <c r="D3072" i="22"/>
  <c r="D3071" i="22"/>
  <c r="D3070" i="22"/>
  <c r="D3069" i="22"/>
  <c r="D3068" i="22"/>
  <c r="D3067" i="22"/>
  <c r="D3066" i="22"/>
  <c r="D3065" i="22"/>
  <c r="D3064" i="22"/>
  <c r="D3063" i="22"/>
  <c r="D3062" i="22"/>
  <c r="D3061" i="22"/>
  <c r="D3060" i="22"/>
  <c r="D3059" i="22"/>
  <c r="D3058" i="22"/>
  <c r="D3057" i="22"/>
  <c r="D3056" i="22"/>
  <c r="D3055" i="22"/>
  <c r="D3054" i="22"/>
  <c r="D3053" i="22"/>
  <c r="D3052" i="22"/>
  <c r="D3051" i="22"/>
  <c r="D3050" i="22"/>
  <c r="D3049" i="22"/>
  <c r="D3048" i="22"/>
  <c r="D3047" i="22"/>
  <c r="D3046" i="22"/>
  <c r="D3045" i="22"/>
  <c r="D3044" i="22"/>
  <c r="D3043" i="22"/>
  <c r="D3042" i="22"/>
  <c r="D3041" i="22"/>
  <c r="D3040" i="22"/>
  <c r="D3039" i="22"/>
  <c r="D3038" i="22"/>
  <c r="D3037" i="22"/>
  <c r="D3036" i="22"/>
  <c r="D3035" i="22"/>
  <c r="D3034" i="22"/>
  <c r="D3033" i="22"/>
  <c r="D3032" i="22"/>
  <c r="D3031" i="22"/>
  <c r="D3030" i="22"/>
  <c r="D3029" i="22"/>
  <c r="D3028" i="22"/>
  <c r="D3027" i="22"/>
  <c r="D3026" i="22"/>
  <c r="D3025" i="22"/>
  <c r="D3024" i="22"/>
  <c r="D3023" i="22"/>
  <c r="D3022" i="22"/>
  <c r="D3021" i="22"/>
  <c r="D3020" i="22"/>
  <c r="D3019" i="22"/>
  <c r="D3018" i="22"/>
  <c r="D3017" i="22"/>
  <c r="D3016" i="22"/>
  <c r="D3015" i="22"/>
  <c r="D3014" i="22"/>
  <c r="D3013" i="22"/>
  <c r="D3012" i="22"/>
  <c r="D3011" i="22"/>
  <c r="D3010" i="22"/>
  <c r="D3009" i="22"/>
  <c r="D3008" i="22"/>
  <c r="D3007" i="22"/>
  <c r="D3006" i="22"/>
  <c r="D3005" i="22"/>
  <c r="D3004" i="22"/>
  <c r="D3003" i="22"/>
  <c r="D3002" i="22"/>
  <c r="D3001" i="22"/>
  <c r="D3000" i="22"/>
  <c r="D2999" i="22"/>
  <c r="D2998" i="22"/>
  <c r="D2997" i="22"/>
  <c r="D2996" i="22"/>
  <c r="D2995" i="22"/>
  <c r="D2994" i="22"/>
  <c r="D2993" i="22"/>
  <c r="D2992" i="22"/>
  <c r="D2991" i="22"/>
  <c r="D2990" i="22"/>
  <c r="D2989" i="22"/>
  <c r="D2988" i="22"/>
  <c r="D2987" i="22"/>
  <c r="D2986" i="22"/>
  <c r="D2985" i="22"/>
  <c r="D2984" i="22"/>
  <c r="D2983" i="22"/>
  <c r="D2982" i="22"/>
  <c r="D2981" i="22"/>
  <c r="D2980" i="22"/>
  <c r="D2979" i="22"/>
  <c r="D2978" i="22"/>
  <c r="D2977" i="22"/>
  <c r="D2976" i="22"/>
  <c r="D2975" i="22"/>
  <c r="D2974" i="22"/>
  <c r="D2973" i="22"/>
  <c r="D2972" i="22"/>
  <c r="D2971" i="22"/>
  <c r="D2970" i="22"/>
  <c r="D2969" i="22"/>
  <c r="D2968" i="22"/>
  <c r="D2967" i="22"/>
  <c r="D2966" i="22"/>
  <c r="D2965" i="22"/>
  <c r="D2964" i="22"/>
  <c r="D2963" i="22"/>
  <c r="D2962" i="22"/>
  <c r="D2961" i="22"/>
  <c r="D2960" i="22"/>
  <c r="D2959" i="22"/>
  <c r="D2958" i="22"/>
  <c r="D2957" i="22"/>
  <c r="D2956" i="22"/>
  <c r="D2955" i="22"/>
  <c r="D2954" i="22"/>
  <c r="D2953" i="22"/>
  <c r="D2952" i="22"/>
  <c r="D2951" i="22"/>
  <c r="D2950" i="22"/>
  <c r="D2949" i="22"/>
  <c r="D2948" i="22"/>
  <c r="D2947" i="22"/>
  <c r="D2946" i="22"/>
  <c r="D2945" i="22"/>
  <c r="D2944" i="22"/>
  <c r="D2943" i="22"/>
  <c r="D2942" i="22"/>
  <c r="D2941" i="22"/>
  <c r="D2940" i="22"/>
  <c r="D2939" i="22"/>
  <c r="D2938" i="22"/>
  <c r="D2937" i="22"/>
  <c r="D2936" i="22"/>
  <c r="D2935" i="22"/>
  <c r="D2934" i="22"/>
  <c r="D2933" i="22"/>
  <c r="D2932" i="22"/>
  <c r="D2931" i="22"/>
  <c r="D2930" i="22"/>
  <c r="D2929" i="22"/>
  <c r="D2928" i="22"/>
  <c r="D2927" i="22"/>
  <c r="D2926" i="22"/>
  <c r="D2925" i="22"/>
  <c r="D2924" i="22"/>
  <c r="D2923" i="22"/>
  <c r="D2922" i="22"/>
  <c r="D2921" i="22"/>
  <c r="D2920" i="22"/>
  <c r="D2919" i="22"/>
  <c r="D2918" i="22"/>
  <c r="D2917" i="22"/>
  <c r="D2916" i="22"/>
  <c r="D2915" i="22"/>
  <c r="D2914" i="22"/>
  <c r="D2913" i="22"/>
  <c r="D2912" i="22"/>
  <c r="D2911" i="22"/>
  <c r="D2910" i="22"/>
  <c r="D2909" i="22"/>
  <c r="D2908" i="22"/>
  <c r="D2907" i="22"/>
  <c r="D2906" i="22"/>
  <c r="D2905" i="22"/>
  <c r="D2904" i="22"/>
  <c r="D2903" i="22"/>
  <c r="D2902" i="22"/>
  <c r="D2901" i="22"/>
  <c r="D2900" i="22"/>
  <c r="D2899" i="22"/>
  <c r="D2898" i="22"/>
  <c r="D2897" i="22"/>
  <c r="D2896" i="22"/>
  <c r="D2895" i="22"/>
  <c r="D2894" i="22"/>
  <c r="D2893" i="22"/>
  <c r="D2892" i="22"/>
  <c r="D2891" i="22"/>
  <c r="D2890" i="22"/>
  <c r="D2889" i="22"/>
  <c r="D2888" i="22"/>
  <c r="D2887" i="22"/>
  <c r="D2886" i="22"/>
  <c r="D2885" i="22"/>
  <c r="D2884" i="22"/>
  <c r="D2883" i="22"/>
  <c r="D2882" i="22"/>
  <c r="D2881" i="22"/>
  <c r="D2880" i="22"/>
  <c r="D2879" i="22"/>
  <c r="D2878" i="22"/>
  <c r="D2877" i="22"/>
  <c r="D2876" i="22"/>
  <c r="D2875" i="22"/>
  <c r="D2874" i="22"/>
  <c r="D2873" i="22"/>
  <c r="D2872" i="22"/>
  <c r="D2871" i="22"/>
  <c r="D2870" i="22"/>
  <c r="D2869" i="22"/>
  <c r="D2868" i="22"/>
  <c r="D2867" i="22"/>
  <c r="D2866" i="22"/>
  <c r="D2865" i="22"/>
  <c r="D2864" i="22"/>
  <c r="D2863" i="22"/>
  <c r="D2862" i="22"/>
  <c r="D2861" i="22"/>
  <c r="D2860" i="22"/>
  <c r="D2859" i="22"/>
  <c r="D2858" i="22"/>
  <c r="D2857" i="22"/>
  <c r="D2856" i="22"/>
  <c r="D2855" i="22"/>
  <c r="D2854" i="22"/>
  <c r="D2853" i="22"/>
  <c r="D2852" i="22"/>
  <c r="D2851" i="22"/>
  <c r="D2850" i="22"/>
  <c r="D2849" i="22"/>
  <c r="D2848" i="22"/>
  <c r="D2847" i="22"/>
  <c r="D2846" i="22"/>
  <c r="D2845" i="22"/>
  <c r="D2844" i="22"/>
  <c r="D2843" i="22"/>
  <c r="D2842" i="22"/>
  <c r="D2841" i="22"/>
  <c r="D2840" i="22"/>
  <c r="D2839" i="22"/>
  <c r="D2838" i="22"/>
  <c r="D2837" i="22"/>
  <c r="D2836" i="22"/>
  <c r="D2835" i="22"/>
  <c r="D2834" i="22"/>
  <c r="D2833" i="22"/>
  <c r="D2832" i="22"/>
  <c r="D2831" i="22"/>
  <c r="D2830" i="22"/>
  <c r="D2829" i="22"/>
  <c r="D2828" i="22"/>
  <c r="D2827" i="22"/>
  <c r="D2826" i="22"/>
  <c r="D2825" i="22"/>
  <c r="D2824" i="22"/>
  <c r="D2823" i="22"/>
  <c r="D2822" i="22"/>
  <c r="D2821" i="22"/>
  <c r="D2820" i="22"/>
  <c r="D2819" i="22"/>
  <c r="D2818" i="22"/>
  <c r="D2817" i="22"/>
  <c r="D2816" i="22"/>
  <c r="D2815" i="22"/>
  <c r="D2814" i="22"/>
  <c r="D2813" i="22"/>
  <c r="D2812" i="22"/>
  <c r="D2811" i="22"/>
  <c r="D2810" i="22"/>
  <c r="D2809" i="22"/>
  <c r="D2808" i="22"/>
  <c r="D2807" i="22"/>
  <c r="D2806" i="22"/>
  <c r="D2805" i="22"/>
  <c r="D2804" i="22"/>
  <c r="D2803" i="22"/>
  <c r="D2802" i="22"/>
  <c r="D2801" i="22"/>
  <c r="D2800" i="22"/>
  <c r="D2799" i="22"/>
  <c r="D2798" i="22"/>
  <c r="D2797" i="22"/>
  <c r="D2796" i="22"/>
  <c r="D2795" i="22"/>
  <c r="D2794" i="22"/>
  <c r="D2793" i="22"/>
  <c r="D2792" i="22"/>
  <c r="D2791" i="22"/>
  <c r="D2790" i="22"/>
  <c r="D2789" i="22"/>
  <c r="D2788" i="22"/>
  <c r="D2787" i="22"/>
  <c r="D2786" i="22"/>
  <c r="D2785" i="22"/>
  <c r="D2784" i="22"/>
  <c r="D2783" i="22"/>
  <c r="D2782" i="22"/>
  <c r="D2781" i="22"/>
  <c r="D2780" i="22"/>
  <c r="D2779" i="22"/>
  <c r="D2778" i="22"/>
  <c r="D2777" i="22"/>
  <c r="D2776" i="22"/>
  <c r="D2775" i="22"/>
  <c r="D2774" i="22"/>
  <c r="D2773" i="22"/>
  <c r="D2772" i="22"/>
  <c r="D2771" i="22"/>
  <c r="D2770" i="22"/>
  <c r="D2769" i="22"/>
  <c r="D2768" i="22"/>
  <c r="D2767" i="22"/>
  <c r="D2766" i="22"/>
  <c r="D2765" i="22"/>
  <c r="D2764" i="22"/>
  <c r="D2763" i="22"/>
  <c r="D2762" i="22"/>
  <c r="D2761" i="22"/>
  <c r="D2760" i="22"/>
  <c r="D2759" i="22"/>
  <c r="D2758" i="22"/>
  <c r="D2757" i="22"/>
  <c r="D2756" i="22"/>
  <c r="D2755" i="22"/>
  <c r="D2754" i="22"/>
  <c r="D2753" i="22"/>
  <c r="D2752" i="22"/>
  <c r="D2751" i="22"/>
  <c r="D2750" i="22"/>
  <c r="D2749" i="22"/>
  <c r="D2748" i="22"/>
  <c r="D2747" i="22"/>
  <c r="D2746" i="22"/>
  <c r="D2745" i="22"/>
  <c r="D2744" i="22"/>
  <c r="D2743" i="22"/>
  <c r="D2742" i="22"/>
  <c r="D2741" i="22"/>
  <c r="D2740" i="22"/>
  <c r="D2739" i="22"/>
  <c r="D2738" i="22"/>
  <c r="D2737" i="22"/>
  <c r="D2736" i="22"/>
  <c r="D2735" i="22"/>
  <c r="D2734" i="22"/>
  <c r="D2733" i="22"/>
  <c r="D2732" i="22"/>
  <c r="D2731" i="22"/>
  <c r="D2730" i="22"/>
  <c r="D2729" i="22"/>
  <c r="D2728" i="22"/>
  <c r="D2727" i="22"/>
  <c r="D2726" i="22"/>
  <c r="D2725" i="22"/>
  <c r="D2724" i="22"/>
  <c r="D2723" i="22"/>
  <c r="D2722" i="22"/>
  <c r="D2721" i="22"/>
  <c r="D2720" i="22"/>
  <c r="D2719" i="22"/>
  <c r="D2718" i="22"/>
  <c r="D2717" i="22"/>
  <c r="D2716" i="22"/>
  <c r="D2715" i="22"/>
  <c r="D2714" i="22"/>
  <c r="D2713" i="22"/>
  <c r="D2712" i="22"/>
  <c r="D2711" i="22"/>
  <c r="D2710" i="22"/>
  <c r="D2709" i="22"/>
  <c r="D2708" i="22"/>
  <c r="D2707" i="22"/>
  <c r="D2706" i="22"/>
  <c r="D2705" i="22"/>
  <c r="D2704" i="22"/>
  <c r="D2703" i="22"/>
  <c r="D2702" i="22"/>
  <c r="D2701" i="22"/>
  <c r="D2700" i="22"/>
  <c r="D2699" i="22"/>
  <c r="D2698" i="22"/>
  <c r="D2697" i="22"/>
  <c r="D2696" i="22"/>
  <c r="D2695" i="22"/>
  <c r="D2694" i="22"/>
  <c r="D2693" i="22"/>
  <c r="D2692" i="22"/>
  <c r="D2691" i="22"/>
  <c r="D2690" i="22"/>
  <c r="D2689" i="22"/>
  <c r="D2688" i="22"/>
  <c r="D2687" i="22"/>
  <c r="D2686" i="22"/>
  <c r="D2685" i="22"/>
  <c r="D2684" i="22"/>
  <c r="D2683" i="22"/>
  <c r="D2682" i="22"/>
  <c r="D2681" i="22"/>
  <c r="D2680" i="22"/>
  <c r="D2679" i="22"/>
  <c r="D2678" i="22"/>
  <c r="D2677" i="22"/>
  <c r="D2676" i="22"/>
  <c r="D2675" i="22"/>
  <c r="D2674" i="22"/>
  <c r="D2673" i="22"/>
  <c r="D2672" i="22"/>
  <c r="D2671" i="22"/>
  <c r="D2670" i="22"/>
  <c r="D2669" i="22"/>
  <c r="D2668" i="22"/>
  <c r="D2667" i="22"/>
  <c r="D2666" i="22"/>
  <c r="D2665" i="22"/>
  <c r="D2664" i="22"/>
  <c r="D2663" i="22"/>
  <c r="D2662" i="22"/>
  <c r="D2661" i="22"/>
  <c r="D2660" i="22"/>
  <c r="D2659" i="22"/>
  <c r="D2658" i="22"/>
  <c r="D2657" i="22"/>
  <c r="D2656" i="22"/>
  <c r="D2655" i="22"/>
  <c r="D2654" i="22"/>
  <c r="D2653" i="22"/>
  <c r="D2652" i="22"/>
  <c r="D2651" i="22"/>
  <c r="D2650" i="22"/>
  <c r="D2649" i="22"/>
  <c r="D2648" i="22"/>
  <c r="D2647" i="22"/>
  <c r="D2646" i="22"/>
  <c r="D2645" i="22"/>
  <c r="D2644" i="22"/>
  <c r="D2643" i="22"/>
  <c r="D2642" i="22"/>
  <c r="D2641" i="22"/>
  <c r="D2640" i="22"/>
  <c r="D2639" i="22"/>
  <c r="D2638" i="22"/>
  <c r="D2637" i="22"/>
  <c r="D2636" i="22"/>
  <c r="D2635" i="22"/>
  <c r="D2634" i="22"/>
  <c r="D2633" i="22"/>
  <c r="D2632" i="22"/>
  <c r="D2631" i="22"/>
  <c r="D2630" i="22"/>
  <c r="D2629" i="22"/>
  <c r="D2628" i="22"/>
  <c r="D2627" i="22"/>
  <c r="D2626" i="22"/>
  <c r="D2625" i="22"/>
  <c r="D2624" i="22"/>
  <c r="D2623" i="22"/>
  <c r="D2622" i="22"/>
  <c r="D2621" i="22"/>
  <c r="D2620" i="22"/>
  <c r="D2619" i="22"/>
  <c r="D2618" i="22"/>
  <c r="D2617" i="22"/>
  <c r="D2616" i="22"/>
  <c r="D2615" i="22"/>
  <c r="D2614" i="22"/>
  <c r="D2613" i="22"/>
  <c r="D2612" i="22"/>
  <c r="D2611" i="22"/>
  <c r="D2610" i="22"/>
  <c r="D2609" i="22"/>
  <c r="D2608" i="22"/>
  <c r="D2607" i="22"/>
  <c r="D2606" i="22"/>
  <c r="D2605" i="22"/>
  <c r="D2604" i="22"/>
  <c r="D2603" i="22"/>
  <c r="D2602" i="22"/>
  <c r="D2601" i="22"/>
  <c r="D2600" i="22"/>
  <c r="D2599" i="22"/>
  <c r="D2598" i="22"/>
  <c r="D2597" i="22"/>
  <c r="D2596" i="22"/>
  <c r="D2595" i="22"/>
  <c r="D2594" i="22"/>
  <c r="D2593" i="22"/>
  <c r="D2592" i="22"/>
  <c r="D2591" i="22"/>
  <c r="D2590" i="22"/>
  <c r="D2589" i="22"/>
  <c r="D2588" i="22"/>
  <c r="D2587" i="22"/>
  <c r="D2586" i="22"/>
  <c r="D2585" i="22"/>
  <c r="D2584" i="22"/>
  <c r="D2583" i="22"/>
  <c r="D2582" i="22"/>
  <c r="D2581" i="22"/>
  <c r="D2580" i="22"/>
  <c r="D2579" i="22"/>
  <c r="D2578" i="22"/>
  <c r="D2577" i="22"/>
  <c r="D2576" i="22"/>
  <c r="D2575" i="22"/>
  <c r="D2574" i="22"/>
  <c r="D2573" i="22"/>
  <c r="D2572" i="22"/>
  <c r="D2571" i="22"/>
  <c r="D2570" i="22"/>
  <c r="D2569" i="22"/>
  <c r="D2568" i="22"/>
  <c r="D2567" i="22"/>
  <c r="D2566" i="22"/>
  <c r="D2565" i="22"/>
  <c r="D2564" i="22"/>
  <c r="D2563" i="22"/>
  <c r="D2562" i="22"/>
  <c r="D2561" i="22"/>
  <c r="D2560" i="22"/>
  <c r="D2559" i="22"/>
  <c r="D2558" i="22"/>
  <c r="D2557" i="22"/>
  <c r="D2556" i="22"/>
  <c r="D2555" i="22"/>
  <c r="D2554" i="22"/>
  <c r="D2553" i="22"/>
  <c r="D2552" i="22"/>
  <c r="D2551" i="22"/>
  <c r="D2550" i="22"/>
  <c r="D2549" i="22"/>
  <c r="D2548" i="22"/>
  <c r="D2547" i="22"/>
  <c r="D2546" i="22"/>
  <c r="D2545" i="22"/>
  <c r="D2544" i="22"/>
  <c r="D2543" i="22"/>
  <c r="D2542" i="22"/>
  <c r="D2541" i="22"/>
  <c r="D2540" i="22"/>
  <c r="D2539" i="22"/>
  <c r="D2538" i="22"/>
  <c r="D2537" i="22"/>
  <c r="D2536" i="22"/>
  <c r="D2535" i="22"/>
  <c r="D2534" i="22"/>
  <c r="D2533" i="22"/>
  <c r="D2532" i="22"/>
  <c r="D2531" i="22"/>
  <c r="D2530" i="22"/>
  <c r="D2529" i="22"/>
  <c r="D2528" i="22"/>
  <c r="D2527" i="22"/>
  <c r="D2526" i="22"/>
  <c r="D2525" i="22"/>
  <c r="D2524" i="22"/>
  <c r="D2523" i="22"/>
  <c r="D2522" i="22"/>
  <c r="D2521" i="22"/>
  <c r="D2520" i="22"/>
  <c r="D2519" i="22"/>
  <c r="D2518" i="22"/>
  <c r="D2517" i="22"/>
  <c r="D2516" i="22"/>
  <c r="D2515" i="22"/>
  <c r="D2514" i="22"/>
  <c r="D2513" i="22"/>
  <c r="D2512" i="22"/>
  <c r="D2511" i="22"/>
  <c r="D2510" i="22"/>
  <c r="D2509" i="22"/>
  <c r="D2508" i="22"/>
  <c r="D2507" i="22"/>
  <c r="D2506" i="22"/>
  <c r="D2505" i="22"/>
  <c r="D2504" i="22"/>
  <c r="D2503" i="22"/>
  <c r="D2502" i="22"/>
  <c r="D2501" i="22"/>
  <c r="D2500" i="22"/>
  <c r="D2499" i="22"/>
  <c r="D2498" i="22"/>
  <c r="D2497" i="22"/>
  <c r="D2496" i="22"/>
  <c r="D2495" i="22"/>
  <c r="D2494" i="22"/>
  <c r="D2493" i="22"/>
  <c r="D2492" i="22"/>
  <c r="D2491" i="22"/>
  <c r="D2490" i="22"/>
  <c r="D2489" i="22"/>
  <c r="D2488" i="22"/>
  <c r="D2487" i="22"/>
  <c r="D2486" i="22"/>
  <c r="D2485" i="22"/>
  <c r="D2484" i="22"/>
  <c r="D2483" i="22"/>
  <c r="D2482" i="22"/>
  <c r="D2481" i="22"/>
  <c r="D2480" i="22"/>
  <c r="D2479" i="22"/>
  <c r="D2478" i="22"/>
  <c r="D2477" i="22"/>
  <c r="D2476" i="22"/>
  <c r="D2475" i="22"/>
  <c r="D2474" i="22"/>
  <c r="D2473" i="22"/>
  <c r="D2472" i="22"/>
  <c r="D2471" i="22"/>
  <c r="D2470" i="22"/>
  <c r="D2469" i="22"/>
  <c r="D2468" i="22"/>
  <c r="D2467" i="22"/>
  <c r="D2466" i="22"/>
  <c r="D2465" i="22"/>
  <c r="D2464" i="22"/>
  <c r="D2463" i="22"/>
  <c r="D2462" i="22"/>
  <c r="D2461" i="22"/>
  <c r="D2460" i="22"/>
  <c r="D2459" i="22"/>
  <c r="D2458" i="22"/>
  <c r="D2457" i="22"/>
  <c r="D2456" i="22"/>
  <c r="D2455" i="22"/>
  <c r="D2454" i="22"/>
  <c r="D2453" i="22"/>
  <c r="D2452" i="22"/>
  <c r="D2451" i="22"/>
  <c r="D2450" i="22"/>
  <c r="D2449" i="22"/>
  <c r="D2448" i="22"/>
  <c r="D2447" i="22"/>
  <c r="D2446" i="22"/>
  <c r="D2445" i="22"/>
  <c r="D2444" i="22"/>
  <c r="D2443" i="22"/>
  <c r="D2442" i="22"/>
  <c r="D2441" i="22"/>
  <c r="D2440" i="22"/>
  <c r="D2439" i="22"/>
  <c r="D2438" i="22"/>
  <c r="D2437" i="22"/>
  <c r="D2436" i="22"/>
  <c r="D2435" i="22"/>
  <c r="D2434" i="22"/>
  <c r="D2433" i="22"/>
  <c r="D2432" i="22"/>
  <c r="D2431" i="22"/>
  <c r="D2430" i="22"/>
  <c r="D2429" i="22"/>
  <c r="D2428" i="22"/>
  <c r="D2427" i="22"/>
  <c r="D2426" i="22"/>
  <c r="D2425" i="22"/>
  <c r="D2424" i="22"/>
  <c r="D2423" i="22"/>
  <c r="D2422" i="22"/>
  <c r="D2421" i="22"/>
  <c r="D2420" i="22"/>
  <c r="D2419" i="22"/>
  <c r="D2418" i="22"/>
  <c r="D2417" i="22"/>
  <c r="D2416" i="22"/>
  <c r="D2415" i="22"/>
  <c r="D2414" i="22"/>
  <c r="D2413" i="22"/>
  <c r="D2412" i="22"/>
  <c r="D2411" i="22"/>
  <c r="D2410" i="22"/>
  <c r="D2409" i="22"/>
  <c r="D2408" i="22"/>
  <c r="D2407" i="22"/>
  <c r="D2406" i="22"/>
  <c r="D2405" i="22"/>
  <c r="D2404" i="22"/>
  <c r="D2403" i="22"/>
  <c r="D2402" i="22"/>
  <c r="D2401" i="22"/>
  <c r="D2400" i="22"/>
  <c r="D2399" i="22"/>
  <c r="D2398" i="22"/>
  <c r="D2397" i="22"/>
  <c r="D2396" i="22"/>
  <c r="D2395" i="22"/>
  <c r="D2394" i="22"/>
  <c r="D2393" i="22"/>
  <c r="D2392" i="22"/>
  <c r="D2391" i="22"/>
  <c r="D2390" i="22"/>
  <c r="D2389" i="22"/>
  <c r="D2388" i="22"/>
  <c r="D2387" i="22"/>
  <c r="D2386" i="22"/>
  <c r="D2385" i="22"/>
  <c r="D2384" i="22"/>
  <c r="D2383" i="22"/>
  <c r="D2382" i="22"/>
  <c r="D2381" i="22"/>
  <c r="D2380" i="22"/>
  <c r="D2379" i="22"/>
  <c r="D2378" i="22"/>
  <c r="D2377" i="22"/>
  <c r="D2376" i="22"/>
  <c r="D2375" i="22"/>
  <c r="D2374" i="22"/>
  <c r="D2373" i="22"/>
  <c r="D2372" i="22"/>
  <c r="D2371" i="22"/>
  <c r="D2370" i="22"/>
  <c r="D2369" i="22"/>
  <c r="D2368" i="22"/>
  <c r="D2367" i="22"/>
  <c r="D2366" i="22"/>
  <c r="D2365" i="22"/>
  <c r="D2364" i="22"/>
  <c r="D2363" i="22"/>
  <c r="D2362" i="22"/>
  <c r="D2361" i="22"/>
  <c r="D2360" i="22"/>
  <c r="D2359" i="22"/>
  <c r="D2358" i="22"/>
  <c r="D2357" i="22"/>
  <c r="D2356" i="22"/>
  <c r="D2355" i="22"/>
  <c r="D2354" i="22"/>
  <c r="D2353" i="22"/>
  <c r="D2352" i="22"/>
  <c r="D2351" i="22"/>
  <c r="D2350" i="22"/>
  <c r="D2349" i="22"/>
  <c r="D2348" i="22"/>
  <c r="D2347" i="22"/>
  <c r="D2346" i="22"/>
  <c r="D2345" i="22"/>
  <c r="D2344" i="22"/>
  <c r="D2343" i="22"/>
  <c r="D2342" i="22"/>
  <c r="D2341" i="22"/>
  <c r="D2340" i="22"/>
  <c r="D2339" i="22"/>
  <c r="D2338" i="22"/>
  <c r="D2337" i="22"/>
  <c r="D2336" i="22"/>
  <c r="D2335" i="22"/>
  <c r="D2334" i="22"/>
  <c r="D2333" i="22"/>
  <c r="D2332" i="22"/>
  <c r="D2331" i="22"/>
  <c r="D2330" i="22"/>
  <c r="D2329" i="22"/>
  <c r="D2328" i="22"/>
  <c r="D2327" i="22"/>
  <c r="D2326" i="22"/>
  <c r="D2325" i="22"/>
  <c r="D2324" i="22"/>
  <c r="D2323" i="22"/>
  <c r="D2322" i="22"/>
  <c r="D2321" i="22"/>
  <c r="D2320" i="22"/>
  <c r="D2319" i="22"/>
  <c r="D2318" i="22"/>
  <c r="D2317" i="22"/>
  <c r="D2316" i="22"/>
  <c r="D2315" i="22"/>
  <c r="D2314" i="22"/>
  <c r="D2313" i="22"/>
  <c r="D2312" i="22"/>
  <c r="D2311" i="22"/>
  <c r="D2310" i="22"/>
  <c r="D2309" i="22"/>
  <c r="D2308" i="22"/>
  <c r="D2307" i="22"/>
  <c r="D2306" i="22"/>
  <c r="D2305" i="22"/>
  <c r="D2304" i="22"/>
  <c r="D2303" i="22"/>
  <c r="D2302" i="22"/>
  <c r="D2301" i="22"/>
  <c r="D2300" i="22"/>
  <c r="D2299" i="22"/>
  <c r="D2298" i="22"/>
  <c r="D2297" i="22"/>
  <c r="D2296" i="22"/>
  <c r="D2295" i="22"/>
  <c r="D2294" i="22"/>
  <c r="D2293" i="22"/>
  <c r="D2292" i="22"/>
  <c r="D2291" i="22"/>
  <c r="D2290" i="22"/>
  <c r="D2289" i="22"/>
  <c r="D2288" i="22"/>
  <c r="D2287" i="22"/>
  <c r="D2286" i="22"/>
  <c r="D2285" i="22"/>
  <c r="D2284" i="22"/>
  <c r="D2283" i="22"/>
  <c r="D2282" i="22"/>
  <c r="D2281" i="22"/>
  <c r="D2280" i="22"/>
  <c r="D2279" i="22"/>
  <c r="D2278" i="22"/>
  <c r="D2277" i="22"/>
  <c r="D2276" i="22"/>
  <c r="D2275" i="22"/>
  <c r="D2274" i="22"/>
  <c r="D2273" i="22"/>
  <c r="D2272" i="22"/>
  <c r="D2271" i="22"/>
  <c r="D2270" i="22"/>
  <c r="D2269" i="22"/>
  <c r="D2268" i="22"/>
  <c r="D2267" i="22"/>
  <c r="D2266" i="22"/>
  <c r="D2265" i="22"/>
  <c r="D2264" i="22"/>
  <c r="D2263" i="22"/>
  <c r="D2262" i="22"/>
  <c r="D2261" i="22"/>
  <c r="D2260" i="22"/>
  <c r="D2259" i="22"/>
  <c r="D2258" i="22"/>
  <c r="D2257" i="22"/>
  <c r="D2256" i="22"/>
  <c r="D2255" i="22"/>
  <c r="D2254" i="22"/>
  <c r="D2253" i="22"/>
  <c r="D2252" i="22"/>
  <c r="D2251" i="22"/>
  <c r="D2250" i="22"/>
  <c r="D2249" i="22"/>
  <c r="D2248" i="22"/>
  <c r="D2247" i="22"/>
  <c r="D2246" i="22"/>
  <c r="D2245" i="22"/>
  <c r="D2244" i="22"/>
  <c r="D2243" i="22"/>
  <c r="D2242" i="22"/>
  <c r="D2241" i="22"/>
  <c r="D2240" i="22"/>
  <c r="D2239" i="22"/>
  <c r="D2238" i="22"/>
  <c r="D2237" i="22"/>
  <c r="D2236" i="22"/>
  <c r="D2235" i="22"/>
  <c r="D2234" i="22"/>
  <c r="D2233" i="22"/>
  <c r="D2232" i="22"/>
  <c r="D2231" i="22"/>
  <c r="D2230" i="22"/>
  <c r="D2229" i="22"/>
  <c r="D2228" i="22"/>
  <c r="D2227" i="22"/>
  <c r="D2226" i="22"/>
  <c r="D2225" i="22"/>
  <c r="D2224" i="22"/>
  <c r="D2223" i="22"/>
  <c r="D2222" i="22"/>
  <c r="D2221" i="22"/>
  <c r="D2220" i="22"/>
  <c r="D2219" i="22"/>
  <c r="D2218" i="22"/>
  <c r="D2217" i="22"/>
  <c r="D2216" i="22"/>
  <c r="D2215" i="22"/>
  <c r="D2214" i="22"/>
  <c r="D2213" i="22"/>
  <c r="D2212" i="22"/>
  <c r="D2211" i="22"/>
  <c r="D2210" i="22"/>
  <c r="D2209" i="22"/>
  <c r="D2208" i="22"/>
  <c r="D2207" i="22"/>
  <c r="D2206" i="22"/>
  <c r="D2205" i="22"/>
  <c r="D2204" i="22"/>
  <c r="D2203" i="22"/>
  <c r="D2202" i="22"/>
  <c r="D2201" i="22"/>
  <c r="D2200" i="22"/>
  <c r="D2199" i="22"/>
  <c r="D2198" i="22"/>
  <c r="D2197" i="22"/>
  <c r="D2196" i="22"/>
  <c r="D2195" i="22"/>
  <c r="D2194" i="22"/>
  <c r="D2193" i="22"/>
  <c r="D2192" i="22"/>
  <c r="D2191" i="22"/>
  <c r="D2190" i="22"/>
  <c r="D2189" i="22"/>
  <c r="D2188" i="22"/>
  <c r="D2187" i="22"/>
  <c r="D2186" i="22"/>
  <c r="D2185" i="22"/>
  <c r="D2184" i="22"/>
  <c r="D2183" i="22"/>
  <c r="D2182" i="22"/>
  <c r="D2181" i="22"/>
  <c r="D2180" i="22"/>
  <c r="D2179" i="22"/>
  <c r="D2178" i="22"/>
  <c r="D2177" i="22"/>
  <c r="D2176" i="22"/>
  <c r="D2175" i="22"/>
  <c r="D2174" i="22"/>
  <c r="D2173" i="22"/>
  <c r="D2172" i="22"/>
  <c r="D2171" i="22"/>
  <c r="D2170" i="22"/>
  <c r="D2169" i="22"/>
  <c r="D2168" i="22"/>
  <c r="D2167" i="22"/>
  <c r="D2166" i="22"/>
  <c r="D2165" i="22"/>
  <c r="D2164" i="22"/>
  <c r="D2163" i="22"/>
  <c r="D2162" i="22"/>
  <c r="D2161" i="22"/>
  <c r="D2160" i="22"/>
  <c r="D2159" i="22"/>
  <c r="D2158" i="22"/>
  <c r="D2157" i="22"/>
  <c r="D2156" i="22"/>
  <c r="D2155" i="22"/>
  <c r="D2154" i="22"/>
  <c r="D2153" i="22"/>
  <c r="D2152" i="22"/>
  <c r="D2151" i="22"/>
  <c r="D2150" i="22"/>
  <c r="D2149" i="22"/>
  <c r="D2148" i="22"/>
  <c r="D2147" i="22"/>
  <c r="D2146" i="22"/>
  <c r="D2145" i="22"/>
  <c r="D2144" i="22"/>
  <c r="D2143" i="22"/>
  <c r="D2142" i="22"/>
  <c r="D2141" i="22"/>
  <c r="D2140" i="22"/>
  <c r="D2139" i="22"/>
  <c r="D2138" i="22"/>
  <c r="D2137" i="22"/>
  <c r="D2136" i="22"/>
  <c r="D2135" i="22"/>
  <c r="D2134" i="22"/>
  <c r="D2133" i="22"/>
  <c r="D2132" i="22"/>
  <c r="D2131" i="22"/>
  <c r="D2130" i="22"/>
  <c r="D2129" i="22"/>
  <c r="D2128" i="22"/>
  <c r="D2127" i="22"/>
  <c r="D2126" i="22"/>
  <c r="D2125" i="22"/>
  <c r="D2124" i="22"/>
  <c r="D2123" i="22"/>
  <c r="D2122" i="22"/>
  <c r="D2121" i="22"/>
  <c r="D2120" i="22"/>
  <c r="D2119" i="22"/>
  <c r="D2118" i="22"/>
  <c r="D2117" i="22"/>
  <c r="D2116" i="22"/>
  <c r="D2115" i="22"/>
  <c r="D2114" i="22"/>
  <c r="D2113" i="22"/>
  <c r="D2112" i="22"/>
  <c r="D2111" i="22"/>
  <c r="D2110" i="22"/>
  <c r="D2109" i="22"/>
  <c r="D2108" i="22"/>
  <c r="D2107" i="22"/>
  <c r="D2106" i="22"/>
  <c r="D2105" i="22"/>
  <c r="D2104" i="22"/>
  <c r="D2103" i="22"/>
  <c r="D2102" i="22"/>
  <c r="D2101" i="22"/>
  <c r="D2100" i="22"/>
  <c r="D2099" i="22"/>
  <c r="D2098" i="22"/>
  <c r="D2097" i="22"/>
  <c r="D2096" i="22"/>
  <c r="D2095" i="22"/>
  <c r="D2094" i="22"/>
  <c r="D2093" i="22"/>
  <c r="D2092" i="22"/>
  <c r="D2091" i="22"/>
  <c r="D2090" i="22"/>
  <c r="D2089" i="22"/>
  <c r="D2088" i="22"/>
  <c r="D2087" i="22"/>
  <c r="D2086" i="22"/>
  <c r="D2085" i="22"/>
  <c r="D2084" i="22"/>
  <c r="D2083" i="22"/>
  <c r="D2082" i="22"/>
  <c r="D2081" i="22"/>
  <c r="D2080" i="22"/>
  <c r="D2079" i="22"/>
  <c r="D2078" i="22"/>
  <c r="D2077" i="22"/>
  <c r="D2076" i="22"/>
  <c r="D2075" i="22"/>
  <c r="D2074" i="22"/>
  <c r="D2073" i="22"/>
  <c r="D2072" i="22"/>
  <c r="D2071" i="22"/>
  <c r="D2070" i="22"/>
  <c r="D2069" i="22"/>
  <c r="D2068" i="22"/>
  <c r="D2067" i="22"/>
  <c r="D2066" i="22"/>
  <c r="D2065" i="22"/>
  <c r="D2064" i="22"/>
  <c r="D2063" i="22"/>
  <c r="D2062" i="22"/>
  <c r="D2061" i="22"/>
  <c r="D2060" i="22"/>
  <c r="D2059" i="22"/>
  <c r="D2058" i="22"/>
  <c r="D2057" i="22"/>
  <c r="D2056" i="22"/>
  <c r="D2055" i="22"/>
  <c r="D2054" i="22"/>
  <c r="D2053" i="22"/>
  <c r="D2052" i="22"/>
  <c r="D2051" i="22"/>
  <c r="D2050" i="22"/>
  <c r="D2049" i="22"/>
  <c r="D2048" i="22"/>
  <c r="D2047" i="22"/>
  <c r="D2046" i="22"/>
  <c r="D2045" i="22"/>
  <c r="D2044" i="22"/>
  <c r="D2043" i="22"/>
  <c r="D2042" i="22"/>
  <c r="D2041" i="22"/>
  <c r="D2040" i="22"/>
  <c r="D2039" i="22"/>
  <c r="D2038" i="22"/>
  <c r="D2037" i="22"/>
  <c r="D2036" i="22"/>
  <c r="D2035" i="22"/>
  <c r="D2034" i="22"/>
  <c r="D2033" i="22"/>
  <c r="D2032" i="22"/>
  <c r="D2031" i="22"/>
  <c r="D2030" i="22"/>
  <c r="D2029" i="22"/>
  <c r="D2028" i="22"/>
  <c r="D2027" i="22"/>
  <c r="D2026" i="22"/>
  <c r="D2025" i="22"/>
  <c r="D2024" i="22"/>
  <c r="D2023" i="22"/>
  <c r="D2022" i="22"/>
  <c r="D2021" i="22"/>
  <c r="D2020" i="22"/>
  <c r="D2019" i="22"/>
  <c r="D2018" i="22"/>
  <c r="D2017" i="22"/>
  <c r="D2016" i="22"/>
  <c r="D2015" i="22"/>
  <c r="D2014" i="22"/>
  <c r="D2013" i="22"/>
  <c r="D2012" i="22"/>
  <c r="D2011" i="22"/>
  <c r="D2010" i="22"/>
  <c r="D2009" i="22"/>
  <c r="D2008" i="22"/>
  <c r="D2007" i="22"/>
  <c r="D2006" i="22"/>
  <c r="D2005" i="22"/>
  <c r="D2004" i="22"/>
  <c r="D2003" i="22"/>
  <c r="D2002" i="22"/>
  <c r="D2001" i="22"/>
  <c r="D2000" i="22"/>
  <c r="D1999" i="22"/>
  <c r="D1998" i="22"/>
  <c r="D1997" i="22"/>
  <c r="D1996" i="22"/>
  <c r="D1995" i="22"/>
  <c r="D1994" i="22"/>
  <c r="D1993" i="22"/>
  <c r="D1992" i="22"/>
  <c r="D1991" i="22"/>
  <c r="D1990" i="22"/>
  <c r="D1989" i="22"/>
  <c r="D1988" i="22"/>
  <c r="D1987" i="22"/>
  <c r="D1986" i="22"/>
  <c r="D1985" i="22"/>
  <c r="D1984" i="22"/>
  <c r="D1983" i="22"/>
  <c r="D1982" i="22"/>
  <c r="D1981" i="22"/>
  <c r="D1980" i="22"/>
  <c r="D1979" i="22"/>
  <c r="D1978" i="22"/>
  <c r="D1977" i="22"/>
  <c r="D1976" i="22"/>
  <c r="D1975" i="22"/>
  <c r="D1974" i="22"/>
  <c r="D1973" i="22"/>
  <c r="D1972" i="22"/>
  <c r="D1971" i="22"/>
  <c r="D1970" i="22"/>
  <c r="D1969" i="22"/>
  <c r="D1968" i="22"/>
  <c r="D1967" i="22"/>
  <c r="D1966" i="22"/>
  <c r="D1965" i="22"/>
  <c r="D1964" i="22"/>
  <c r="D1963" i="22"/>
  <c r="D1962" i="22"/>
  <c r="D1961" i="22"/>
  <c r="D1960" i="22"/>
  <c r="D1959" i="22"/>
  <c r="D1958" i="22"/>
  <c r="D1957" i="22"/>
  <c r="D1956" i="22"/>
  <c r="D1955" i="22"/>
  <c r="D1954" i="22"/>
  <c r="D1953" i="22"/>
  <c r="D1952" i="22"/>
  <c r="D1951" i="22"/>
  <c r="D1950" i="22"/>
  <c r="D1949" i="22"/>
  <c r="D1948" i="22"/>
  <c r="D1947" i="22"/>
  <c r="D1946" i="22"/>
  <c r="D1945" i="22"/>
  <c r="D1944" i="22"/>
  <c r="D1943" i="22"/>
  <c r="D1942" i="22"/>
  <c r="D1941" i="22"/>
  <c r="D1940" i="22"/>
  <c r="D1939" i="22"/>
  <c r="D1938" i="22"/>
  <c r="D1937" i="22"/>
  <c r="D1936" i="22"/>
  <c r="D1935" i="22"/>
  <c r="D1934" i="22"/>
  <c r="D1933" i="22"/>
  <c r="D1932" i="22"/>
  <c r="D1931" i="22"/>
  <c r="D1930" i="22"/>
  <c r="D1929" i="22"/>
  <c r="D1928" i="22"/>
  <c r="D1927" i="22"/>
  <c r="D1926" i="22"/>
  <c r="D1925" i="22"/>
  <c r="D1924" i="22"/>
  <c r="D1923" i="22"/>
  <c r="D1922" i="22"/>
  <c r="D1921" i="22"/>
  <c r="D1920" i="22"/>
  <c r="D1919" i="22"/>
  <c r="D1918" i="22"/>
  <c r="D1917" i="22"/>
  <c r="D1916" i="22"/>
  <c r="D1915" i="22"/>
  <c r="D1914" i="22"/>
  <c r="D1913" i="22"/>
  <c r="D1912" i="22"/>
  <c r="D1911" i="22"/>
  <c r="D1910" i="22"/>
  <c r="D1909" i="22"/>
  <c r="D1908" i="22"/>
  <c r="D1907" i="22"/>
  <c r="D1906" i="22"/>
  <c r="D1905" i="22"/>
  <c r="D1904" i="22"/>
  <c r="D1903" i="22"/>
  <c r="D1902" i="22"/>
  <c r="D1901" i="22"/>
  <c r="D1900" i="22"/>
  <c r="D1899" i="22"/>
  <c r="D1898" i="22"/>
  <c r="D1897" i="22"/>
  <c r="D1896" i="22"/>
  <c r="D1895" i="22"/>
  <c r="D1894" i="22"/>
  <c r="D1893" i="22"/>
  <c r="D1892" i="22"/>
  <c r="D1891" i="22"/>
  <c r="D1890" i="22"/>
  <c r="D1889" i="22"/>
  <c r="D1888" i="22"/>
  <c r="D1887" i="22"/>
  <c r="D1886" i="22"/>
  <c r="D1885" i="22"/>
  <c r="D1884" i="22"/>
  <c r="D1883" i="22"/>
  <c r="D1882" i="22"/>
  <c r="D1881" i="22"/>
  <c r="D1880" i="22"/>
  <c r="D1879" i="22"/>
  <c r="D1878" i="22"/>
  <c r="D1877" i="22"/>
  <c r="D1876" i="22"/>
  <c r="D1875" i="22"/>
  <c r="D1874" i="22"/>
  <c r="D1873" i="22"/>
  <c r="D1872" i="22"/>
  <c r="D1871" i="22"/>
  <c r="D1870" i="22"/>
  <c r="D1869" i="22"/>
  <c r="D1868" i="22"/>
  <c r="D1867" i="22"/>
  <c r="D1866" i="22"/>
  <c r="D1865" i="22"/>
  <c r="D1864" i="22"/>
  <c r="D1863" i="22"/>
  <c r="D1862" i="22"/>
  <c r="D1861" i="22"/>
  <c r="D1860" i="22"/>
  <c r="D1859" i="22"/>
  <c r="D1858" i="22"/>
  <c r="D1857" i="22"/>
  <c r="D1856" i="22"/>
  <c r="D1855" i="22"/>
  <c r="D1854" i="22"/>
  <c r="D1853" i="22"/>
  <c r="D1852" i="22"/>
  <c r="D1851" i="22"/>
  <c r="D1850" i="22"/>
  <c r="D1849" i="22"/>
  <c r="D1848" i="22"/>
  <c r="D1847" i="22"/>
  <c r="D1846" i="22"/>
  <c r="D1845" i="22"/>
  <c r="D1844" i="22"/>
  <c r="D1843" i="22"/>
  <c r="D1842" i="22"/>
  <c r="D1841" i="22"/>
  <c r="D1840" i="22"/>
  <c r="D1839" i="22"/>
  <c r="D1838" i="22"/>
  <c r="D1837" i="22"/>
  <c r="D1836" i="22"/>
  <c r="D1835" i="22"/>
  <c r="D1834" i="22"/>
  <c r="D1833" i="22"/>
  <c r="D1832" i="22"/>
  <c r="D1831" i="22"/>
  <c r="D1830" i="22"/>
  <c r="D1829" i="22"/>
  <c r="D1828" i="22"/>
  <c r="D1827" i="22"/>
  <c r="D1826" i="22"/>
  <c r="D1825" i="22"/>
  <c r="D1824" i="22"/>
  <c r="D1823" i="22"/>
  <c r="D1822" i="22"/>
  <c r="D1821" i="22"/>
  <c r="D1820" i="22"/>
  <c r="D1819" i="22"/>
  <c r="D1818" i="22"/>
  <c r="D1817" i="22"/>
  <c r="D1816" i="22"/>
  <c r="D1815" i="22"/>
  <c r="D1814" i="22"/>
  <c r="D1813" i="22"/>
  <c r="D1812" i="22"/>
  <c r="D1811" i="22"/>
  <c r="D1810" i="22"/>
  <c r="D1809" i="22"/>
  <c r="D1808" i="22"/>
  <c r="D1807" i="22"/>
  <c r="D1806" i="22"/>
  <c r="D1805" i="22"/>
  <c r="D1804" i="22"/>
  <c r="D1803" i="22"/>
  <c r="D1802" i="22"/>
  <c r="D1801" i="22"/>
  <c r="D1800" i="22"/>
  <c r="D1799" i="22"/>
  <c r="D1798" i="22"/>
  <c r="D1797" i="22"/>
  <c r="D1796" i="22"/>
  <c r="D1795" i="22"/>
  <c r="D1794" i="22"/>
  <c r="D1793" i="22"/>
  <c r="D1792" i="22"/>
  <c r="D1791" i="22"/>
  <c r="D1790" i="22"/>
  <c r="D1789" i="22"/>
  <c r="D1788" i="22"/>
  <c r="D1787" i="22"/>
  <c r="D1786" i="22"/>
  <c r="D1785" i="22"/>
  <c r="D1784" i="22"/>
  <c r="D1783" i="22"/>
  <c r="D1782" i="22"/>
  <c r="D1781" i="22"/>
  <c r="D1780" i="22"/>
  <c r="D1779" i="22"/>
  <c r="D1778" i="22"/>
  <c r="D1777" i="22"/>
  <c r="D1776" i="22"/>
  <c r="D1775" i="22"/>
  <c r="D1774" i="22"/>
  <c r="D1773" i="22"/>
  <c r="D1772" i="22"/>
  <c r="D1771" i="22"/>
  <c r="D1770" i="22"/>
  <c r="D1769" i="22"/>
  <c r="D1768" i="22"/>
  <c r="D1767" i="22"/>
  <c r="D1766" i="22"/>
  <c r="D1765" i="22"/>
  <c r="D1764" i="22"/>
  <c r="D1763" i="22"/>
  <c r="D1762" i="22"/>
  <c r="D1761" i="22"/>
  <c r="D1760" i="22"/>
  <c r="D1759" i="22"/>
  <c r="D1758" i="22"/>
  <c r="D1757" i="22"/>
  <c r="D1756" i="22"/>
  <c r="D1755" i="22"/>
  <c r="D1754" i="22"/>
  <c r="D1753" i="22"/>
  <c r="D1752" i="22"/>
  <c r="D1751" i="22"/>
  <c r="D1750" i="22"/>
  <c r="D1749" i="22"/>
  <c r="D1748" i="22"/>
  <c r="D1747" i="22"/>
  <c r="D1746" i="22"/>
  <c r="D1745" i="22"/>
  <c r="D1744" i="22"/>
  <c r="D1743" i="22"/>
  <c r="D1742" i="22"/>
  <c r="D1741" i="22"/>
  <c r="D1740" i="22"/>
  <c r="D1739" i="22"/>
  <c r="D1738" i="22"/>
  <c r="D1737" i="22"/>
  <c r="D1736" i="22"/>
  <c r="D1735" i="22"/>
  <c r="D1734" i="22"/>
  <c r="D1733" i="22"/>
  <c r="D1732" i="22"/>
  <c r="D1731" i="22"/>
  <c r="D1730" i="22"/>
  <c r="D1729" i="22"/>
  <c r="D1728" i="22"/>
  <c r="D1727" i="22"/>
  <c r="D1726" i="22"/>
  <c r="D1725" i="22"/>
  <c r="D1724" i="22"/>
  <c r="D1723" i="22"/>
  <c r="D1722" i="22"/>
  <c r="D1721" i="22"/>
  <c r="D1720" i="22"/>
  <c r="D1719" i="22"/>
  <c r="D1718" i="22"/>
  <c r="D1717" i="22"/>
  <c r="D1716" i="22"/>
  <c r="D1715" i="22"/>
  <c r="D1714" i="22"/>
  <c r="D1713" i="22"/>
  <c r="D1712" i="22"/>
  <c r="D1711" i="22"/>
  <c r="D1710" i="22"/>
  <c r="D1709" i="22"/>
  <c r="D1708" i="22"/>
  <c r="D1707" i="22"/>
  <c r="D1706" i="22"/>
  <c r="D1705" i="22"/>
  <c r="D1704" i="22"/>
  <c r="D1703" i="22"/>
  <c r="D1702" i="22"/>
  <c r="D1701" i="22"/>
  <c r="D1700" i="22"/>
  <c r="D1699" i="22"/>
  <c r="D1698" i="22"/>
  <c r="D1697" i="22"/>
  <c r="D1696" i="22"/>
  <c r="D1695" i="22"/>
  <c r="D1694" i="22"/>
  <c r="D1693" i="22"/>
  <c r="D1692" i="22"/>
  <c r="D1691" i="22"/>
  <c r="D1690" i="22"/>
  <c r="D1689" i="22"/>
  <c r="D1688" i="22"/>
  <c r="D1687" i="22"/>
  <c r="D1686" i="22"/>
  <c r="D1685" i="22"/>
  <c r="D1684" i="22"/>
  <c r="D1683" i="22"/>
  <c r="D1682" i="22"/>
  <c r="D1681" i="22"/>
  <c r="D1680" i="22"/>
  <c r="D1679" i="22"/>
  <c r="D1678" i="22"/>
  <c r="D1677" i="22"/>
  <c r="D1676" i="22"/>
  <c r="D1675" i="22"/>
  <c r="D1674" i="22"/>
  <c r="D1673" i="22"/>
  <c r="D1672" i="22"/>
  <c r="D1671" i="22"/>
  <c r="D1670" i="22"/>
  <c r="D1669" i="22"/>
  <c r="D1668" i="22"/>
  <c r="D1667" i="22"/>
  <c r="D1666" i="22"/>
  <c r="D1665" i="22"/>
  <c r="D1664" i="22"/>
  <c r="D1663" i="22"/>
  <c r="D1662" i="22"/>
  <c r="D1661" i="22"/>
  <c r="D1660" i="22"/>
  <c r="D1659" i="22"/>
  <c r="D1658" i="22"/>
  <c r="D1657" i="22"/>
  <c r="D1656" i="22"/>
  <c r="D1655" i="22"/>
  <c r="D1654" i="22"/>
  <c r="D1653" i="22"/>
  <c r="D1652" i="22"/>
  <c r="D1651" i="22"/>
  <c r="D1650" i="22"/>
  <c r="D1649" i="22"/>
  <c r="D1648" i="22"/>
  <c r="D1647" i="22"/>
  <c r="D1646" i="22"/>
  <c r="D1645" i="22"/>
  <c r="D1644" i="22"/>
  <c r="D1643" i="22"/>
  <c r="D1642" i="22"/>
  <c r="D1641" i="22"/>
  <c r="D1640" i="22"/>
  <c r="D1639" i="22"/>
  <c r="D1638" i="22"/>
  <c r="D1637" i="22"/>
  <c r="D1636" i="22"/>
  <c r="D1635" i="22"/>
  <c r="D1634" i="22"/>
  <c r="D1633" i="22"/>
  <c r="D1632" i="22"/>
  <c r="D1631" i="22"/>
  <c r="D1630" i="22"/>
  <c r="D1629" i="22"/>
  <c r="D1628" i="22"/>
  <c r="D1627" i="22"/>
  <c r="D1626" i="22"/>
  <c r="D1625" i="22"/>
  <c r="D1624" i="22"/>
  <c r="D1623" i="22"/>
  <c r="D1622" i="22"/>
  <c r="D1621" i="22"/>
  <c r="D1620" i="22"/>
  <c r="D1619" i="22"/>
  <c r="D1618" i="22"/>
  <c r="D1617" i="22"/>
  <c r="D1616" i="22"/>
  <c r="D1615" i="22"/>
  <c r="D1614" i="22"/>
  <c r="D1613" i="22"/>
  <c r="D1612" i="22"/>
  <c r="D1611" i="22"/>
  <c r="D1610" i="22"/>
  <c r="D1609" i="22"/>
  <c r="D1608" i="22"/>
  <c r="D1607" i="22"/>
  <c r="D1606" i="22"/>
  <c r="D1605" i="22"/>
  <c r="D1604" i="22"/>
  <c r="D1603" i="22"/>
  <c r="D1602" i="22"/>
  <c r="D1601" i="22"/>
  <c r="D1600" i="22"/>
  <c r="D1599" i="22"/>
  <c r="D1598" i="22"/>
  <c r="D1597" i="22"/>
  <c r="D1596" i="22"/>
  <c r="D1595" i="22"/>
  <c r="D1594" i="22"/>
  <c r="D1593" i="22"/>
  <c r="D1592" i="22"/>
  <c r="D1591" i="22"/>
  <c r="D1590" i="22"/>
  <c r="D1589" i="22"/>
  <c r="D1588" i="22"/>
  <c r="D1587" i="22"/>
  <c r="D1586" i="22"/>
  <c r="D1585" i="22"/>
  <c r="D1584" i="22"/>
  <c r="D1583" i="22"/>
  <c r="D1582" i="22"/>
  <c r="D1581" i="22"/>
  <c r="D1580" i="22"/>
  <c r="D1579" i="22"/>
  <c r="D1578" i="22"/>
  <c r="D1577" i="22"/>
  <c r="D1576" i="22"/>
  <c r="D1575" i="22"/>
  <c r="D1574" i="22"/>
  <c r="D1573" i="22"/>
  <c r="D1572" i="22"/>
  <c r="D1571" i="22"/>
  <c r="D1570" i="22"/>
  <c r="D1569" i="22"/>
  <c r="D1568" i="22"/>
  <c r="D1567" i="22"/>
  <c r="D1566" i="22"/>
  <c r="D1565" i="22"/>
  <c r="D1564" i="22"/>
  <c r="D1563" i="22"/>
  <c r="D1562" i="22"/>
  <c r="D1561" i="22"/>
  <c r="D1560" i="22"/>
  <c r="D1559" i="22"/>
  <c r="D1558" i="22"/>
  <c r="D1557" i="22"/>
  <c r="D1556" i="22"/>
  <c r="D1555" i="22"/>
  <c r="D1554" i="22"/>
  <c r="D1553" i="22"/>
  <c r="D1552" i="22"/>
  <c r="D1551" i="22"/>
  <c r="D1550" i="22"/>
  <c r="D1549" i="22"/>
  <c r="D1548" i="22"/>
  <c r="D1547" i="22"/>
  <c r="D1546" i="22"/>
  <c r="D1545" i="22"/>
  <c r="D1544" i="22"/>
  <c r="D1543" i="22"/>
  <c r="D1542" i="22"/>
  <c r="D1541" i="22"/>
  <c r="D1540" i="22"/>
  <c r="D1539" i="22"/>
  <c r="D1538" i="22"/>
  <c r="D1537" i="22"/>
  <c r="D1536" i="22"/>
  <c r="D1535" i="22"/>
  <c r="D1534" i="22"/>
  <c r="D1533" i="22"/>
  <c r="D1532" i="22"/>
  <c r="D1531" i="22"/>
  <c r="D1530" i="22"/>
  <c r="D1529" i="22"/>
  <c r="D1528" i="22"/>
  <c r="D1527" i="22"/>
  <c r="D1526" i="22"/>
  <c r="D1525" i="22"/>
  <c r="D1524" i="22"/>
  <c r="D1523" i="22"/>
  <c r="D1522" i="22"/>
  <c r="D1521" i="22"/>
  <c r="D1520" i="22"/>
  <c r="D1519" i="22"/>
  <c r="D1518" i="22"/>
  <c r="D1517" i="22"/>
  <c r="D1516" i="22"/>
  <c r="D1515" i="22"/>
  <c r="D1514" i="22"/>
  <c r="D1513" i="22"/>
  <c r="D1512" i="22"/>
  <c r="D1511" i="22"/>
  <c r="D1510" i="22"/>
  <c r="D1509" i="22"/>
  <c r="D1508" i="22"/>
  <c r="D1507" i="22"/>
  <c r="D1506" i="22"/>
  <c r="D1505" i="22"/>
  <c r="D1504" i="22"/>
  <c r="D1503" i="22"/>
  <c r="D1502" i="22"/>
  <c r="D1501" i="22"/>
  <c r="D1500" i="22"/>
  <c r="D1499" i="22"/>
  <c r="D1498" i="22"/>
  <c r="D1497" i="22"/>
  <c r="D1496" i="22"/>
  <c r="D1495" i="22"/>
  <c r="D1494" i="22"/>
  <c r="D1493" i="22"/>
  <c r="D1492" i="22"/>
  <c r="D1491" i="22"/>
  <c r="D1490" i="22"/>
  <c r="D1489" i="22"/>
  <c r="D1488" i="22"/>
  <c r="D1487" i="22"/>
  <c r="D1486" i="22"/>
  <c r="D1485" i="22"/>
  <c r="D1484" i="22"/>
  <c r="D1483" i="22"/>
  <c r="D1482" i="22"/>
  <c r="D1481" i="22"/>
  <c r="D1480" i="22"/>
  <c r="D1479" i="22"/>
  <c r="D1478" i="22"/>
  <c r="D1477" i="22"/>
  <c r="D1476" i="22"/>
  <c r="D1475" i="22"/>
  <c r="D1474" i="22"/>
  <c r="D1473" i="22"/>
  <c r="D1472" i="22"/>
  <c r="D1471" i="22"/>
  <c r="D1470" i="22"/>
  <c r="D1469" i="22"/>
  <c r="D1468" i="22"/>
  <c r="D1467" i="22"/>
  <c r="D1466" i="22"/>
  <c r="D1465" i="22"/>
  <c r="D1464" i="22"/>
  <c r="D1463" i="22"/>
  <c r="D1462" i="22"/>
  <c r="D1461" i="22"/>
  <c r="D1460" i="22"/>
  <c r="D1459" i="22"/>
  <c r="D1458" i="22"/>
  <c r="D1457" i="22"/>
  <c r="D1456" i="22"/>
  <c r="D1455" i="22"/>
  <c r="D1454" i="22"/>
  <c r="D1453" i="22"/>
  <c r="D1452" i="22"/>
  <c r="D1451" i="22"/>
  <c r="D1450" i="22"/>
  <c r="D1449" i="22"/>
  <c r="D1448" i="22"/>
  <c r="D1447" i="22"/>
  <c r="D1446" i="22"/>
  <c r="D1445" i="22"/>
  <c r="D1444" i="22"/>
  <c r="D1443" i="22"/>
  <c r="D1442" i="22"/>
  <c r="D1441" i="22"/>
  <c r="D1440" i="22"/>
  <c r="D1439" i="22"/>
  <c r="D1438" i="22"/>
  <c r="D1437" i="22"/>
  <c r="D1436" i="22"/>
  <c r="D1435" i="22"/>
  <c r="D1434" i="22"/>
  <c r="D1433" i="22"/>
  <c r="D1432" i="22"/>
  <c r="D1431" i="22"/>
  <c r="D1430" i="22"/>
  <c r="D1429" i="22"/>
  <c r="D1428" i="22"/>
  <c r="D1427" i="22"/>
  <c r="D1426" i="22"/>
  <c r="D1425" i="22"/>
  <c r="D1424" i="22"/>
  <c r="D1423" i="22"/>
  <c r="D1422" i="22"/>
  <c r="D1421" i="22"/>
  <c r="D1420" i="22"/>
  <c r="D1419" i="22"/>
  <c r="D1418" i="22"/>
  <c r="D1417" i="22"/>
  <c r="D1416" i="22"/>
  <c r="D1415" i="22"/>
  <c r="D1414" i="22"/>
  <c r="D1413" i="22"/>
  <c r="D1412" i="22"/>
  <c r="D1411" i="22"/>
  <c r="D1410" i="22"/>
  <c r="D1409" i="22"/>
  <c r="D1408" i="22"/>
  <c r="D1407" i="22"/>
  <c r="D1406" i="22"/>
  <c r="D1405" i="22"/>
  <c r="D1404" i="22"/>
  <c r="D1403" i="22"/>
  <c r="D1402" i="22"/>
  <c r="D1401" i="22"/>
  <c r="D1400" i="22"/>
  <c r="D1399" i="22"/>
  <c r="D1398" i="22"/>
  <c r="D1397" i="22"/>
  <c r="D1396" i="22"/>
  <c r="D1395" i="22"/>
  <c r="D1394" i="22"/>
  <c r="D1393" i="22"/>
  <c r="D1392" i="22"/>
  <c r="D1391" i="22"/>
  <c r="D1390" i="22"/>
  <c r="D1389" i="22"/>
  <c r="D1388" i="22"/>
  <c r="D1387" i="22"/>
  <c r="D1386" i="22"/>
  <c r="D1385" i="22"/>
  <c r="D1384" i="22"/>
  <c r="D1383" i="22"/>
  <c r="D1382" i="22"/>
  <c r="D1381" i="22"/>
  <c r="D1380" i="22"/>
  <c r="D1379" i="22"/>
  <c r="D1378" i="22"/>
  <c r="D1377" i="22"/>
  <c r="D1376" i="22"/>
  <c r="D1375" i="22"/>
  <c r="D1374" i="22"/>
  <c r="D1373" i="22"/>
  <c r="D1372" i="22"/>
  <c r="D1371" i="22"/>
  <c r="D1370" i="22"/>
  <c r="D1369" i="22"/>
  <c r="D1368" i="22"/>
  <c r="D1367" i="22"/>
  <c r="D1366" i="22"/>
  <c r="D1365" i="22"/>
  <c r="D1364" i="22"/>
  <c r="D1363" i="22"/>
  <c r="D1362" i="22"/>
  <c r="D1361" i="22"/>
  <c r="D1360" i="22"/>
  <c r="D1359" i="22"/>
  <c r="D1358" i="22"/>
  <c r="D1357" i="22"/>
  <c r="D1356" i="22"/>
  <c r="D1355" i="22"/>
  <c r="D1354" i="22"/>
  <c r="D1353" i="22"/>
  <c r="D1352" i="22"/>
  <c r="D1351" i="22"/>
  <c r="D1350" i="22"/>
  <c r="D1349" i="22"/>
  <c r="D1348" i="22"/>
  <c r="D1347" i="22"/>
  <c r="D1346" i="22"/>
  <c r="D1345" i="22"/>
  <c r="D1344" i="22"/>
  <c r="D1343" i="22"/>
  <c r="D1342" i="22"/>
  <c r="D1341" i="22"/>
  <c r="D1340" i="22"/>
  <c r="D1339" i="22"/>
  <c r="D1338" i="22"/>
  <c r="D1337" i="22"/>
  <c r="D1336" i="22"/>
  <c r="D1335" i="22"/>
  <c r="D1334" i="22"/>
  <c r="D1333" i="22"/>
  <c r="D1332" i="22"/>
  <c r="D1331" i="22"/>
  <c r="D1330" i="22"/>
  <c r="D1329" i="22"/>
  <c r="D1328" i="22"/>
  <c r="D1327" i="22"/>
  <c r="D1326" i="22"/>
  <c r="D1325" i="22"/>
  <c r="D1324" i="22"/>
  <c r="D1323" i="22"/>
  <c r="D1322" i="22"/>
  <c r="D1321" i="22"/>
  <c r="D1320" i="22"/>
  <c r="D1319" i="22"/>
  <c r="D1318" i="22"/>
  <c r="D1317" i="22"/>
  <c r="D1316" i="22"/>
  <c r="D1315" i="22"/>
  <c r="D1314" i="22"/>
  <c r="D1313" i="22"/>
  <c r="D1312" i="22"/>
  <c r="D1311" i="22"/>
  <c r="D1310" i="22"/>
  <c r="D1309" i="22"/>
  <c r="D1308" i="22"/>
  <c r="D1307" i="22"/>
  <c r="D1306" i="22"/>
  <c r="D1305" i="22"/>
  <c r="D1304" i="22"/>
  <c r="D1303" i="22"/>
  <c r="D1302" i="22"/>
  <c r="D1301" i="22"/>
  <c r="D1300" i="22"/>
  <c r="D1299" i="22"/>
  <c r="D1298" i="22"/>
  <c r="D1297" i="22"/>
  <c r="D1296" i="22"/>
  <c r="D1295" i="22"/>
  <c r="D1294" i="22"/>
  <c r="D1293" i="22"/>
  <c r="D1292" i="22"/>
  <c r="D1291" i="22"/>
  <c r="D1290" i="22"/>
  <c r="D1289" i="22"/>
  <c r="D1288" i="22"/>
  <c r="D1287" i="22"/>
  <c r="D1286" i="22"/>
  <c r="D1285" i="22"/>
  <c r="D1284" i="22"/>
  <c r="D1283" i="22"/>
  <c r="D1282" i="22"/>
  <c r="D1281" i="22"/>
  <c r="D1280" i="22"/>
  <c r="D1279" i="22"/>
  <c r="D1278" i="22"/>
  <c r="D1277" i="22"/>
  <c r="D1276" i="22"/>
  <c r="D1275" i="22"/>
  <c r="D1274" i="22"/>
  <c r="D1273" i="22"/>
  <c r="D1272" i="22"/>
  <c r="D1271" i="22"/>
  <c r="D1270" i="22"/>
  <c r="D1269" i="22"/>
  <c r="D1268" i="22"/>
  <c r="D1267" i="22"/>
  <c r="D1266" i="22"/>
  <c r="D1265" i="22"/>
  <c r="D1264" i="22"/>
  <c r="D1263" i="22"/>
  <c r="D1262" i="22"/>
  <c r="D1261" i="22"/>
  <c r="D1260" i="22"/>
  <c r="D1259" i="22"/>
  <c r="D1258" i="22"/>
  <c r="D1257" i="22"/>
  <c r="D1256" i="22"/>
  <c r="D1255" i="22"/>
  <c r="D1254" i="22"/>
  <c r="D1253" i="22"/>
  <c r="D1252" i="22"/>
  <c r="D1251" i="22"/>
  <c r="D1250" i="22"/>
  <c r="D1249" i="22"/>
  <c r="D1248" i="22"/>
  <c r="D1247" i="22"/>
  <c r="D1246" i="22"/>
  <c r="D1245" i="22"/>
  <c r="D1244" i="22"/>
  <c r="D1243" i="22"/>
  <c r="D1242" i="22"/>
  <c r="D1241" i="22"/>
  <c r="D1240" i="22"/>
  <c r="D1239" i="22"/>
  <c r="D1238" i="22"/>
  <c r="D1237" i="22"/>
  <c r="D1236" i="22"/>
  <c r="D1235" i="22"/>
  <c r="D1234" i="22"/>
  <c r="D1233" i="22"/>
  <c r="D1232" i="22"/>
  <c r="D1231" i="22"/>
  <c r="D1230" i="22"/>
  <c r="D1229" i="22"/>
  <c r="D1228" i="22"/>
  <c r="D1227" i="22"/>
  <c r="D1226" i="22"/>
  <c r="D1225" i="22"/>
  <c r="D1224" i="22"/>
  <c r="D1223" i="22"/>
  <c r="D1222" i="22"/>
  <c r="D1221" i="22"/>
  <c r="D1220" i="22"/>
  <c r="D1219" i="22"/>
  <c r="D1218" i="22"/>
  <c r="D1217" i="22"/>
  <c r="D1216" i="22"/>
  <c r="D1215" i="22"/>
  <c r="D1214" i="22"/>
  <c r="D1213" i="22"/>
  <c r="D1212" i="22"/>
  <c r="D1211" i="22"/>
  <c r="D1210" i="22"/>
  <c r="D1209" i="22"/>
  <c r="D1208" i="22"/>
  <c r="D1207" i="22"/>
  <c r="D1206" i="22"/>
  <c r="D1205" i="22"/>
  <c r="D1204" i="22"/>
  <c r="D1203" i="22"/>
  <c r="D1202" i="22"/>
  <c r="D1201" i="22"/>
  <c r="D1200" i="22"/>
  <c r="D1199" i="22"/>
  <c r="D1198" i="22"/>
  <c r="D1197" i="22"/>
  <c r="D1196" i="22"/>
  <c r="D1195" i="22"/>
  <c r="D1194" i="22"/>
  <c r="D1193" i="22"/>
  <c r="D1192" i="22"/>
  <c r="D1191" i="22"/>
  <c r="D1190" i="22"/>
  <c r="D1189" i="22"/>
  <c r="D1188" i="22"/>
  <c r="D1187" i="22"/>
  <c r="D1186" i="22"/>
  <c r="D1185" i="22"/>
  <c r="D1184" i="22"/>
  <c r="D1183" i="22"/>
  <c r="D1182" i="22"/>
  <c r="D1181" i="22"/>
  <c r="D1180" i="22"/>
  <c r="D1179" i="22"/>
  <c r="D1178" i="22"/>
  <c r="D1177" i="22"/>
  <c r="D1176" i="22"/>
  <c r="D1175" i="22"/>
  <c r="D1174" i="22"/>
  <c r="D1173" i="22"/>
  <c r="D1172" i="22"/>
  <c r="D1171" i="22"/>
  <c r="D1170" i="22"/>
  <c r="D1169" i="22"/>
  <c r="D1168" i="22"/>
  <c r="D1167" i="22"/>
  <c r="D1166" i="22"/>
  <c r="D1165" i="22"/>
  <c r="D1164" i="22"/>
  <c r="D1163" i="22"/>
  <c r="D1162" i="22"/>
  <c r="D1161" i="22"/>
  <c r="D1160" i="22"/>
  <c r="D1159" i="22"/>
  <c r="D1158" i="22"/>
  <c r="D1157" i="22"/>
  <c r="D1156" i="22"/>
  <c r="D1155" i="22"/>
  <c r="D1154" i="22"/>
  <c r="D1153" i="22"/>
  <c r="D1152" i="22"/>
  <c r="D1151" i="22"/>
  <c r="D1150" i="22"/>
  <c r="D1149" i="22"/>
  <c r="D1148" i="22"/>
  <c r="D1147" i="22"/>
  <c r="D1146" i="22"/>
  <c r="D1145" i="22"/>
  <c r="D1144" i="22"/>
  <c r="D1143" i="22"/>
  <c r="D1142" i="22"/>
  <c r="D1141" i="22"/>
  <c r="D1140" i="22"/>
  <c r="D1139" i="22"/>
  <c r="D1138" i="22"/>
  <c r="D1137" i="22"/>
  <c r="D1136" i="22"/>
  <c r="D1135" i="22"/>
  <c r="D1134" i="22"/>
  <c r="D1133" i="22"/>
  <c r="D1132" i="22"/>
  <c r="D1131" i="22"/>
  <c r="D1130" i="22"/>
  <c r="D1129" i="22"/>
  <c r="D1128" i="22"/>
  <c r="D1127" i="22"/>
  <c r="D1126" i="22"/>
  <c r="D1125" i="22"/>
  <c r="D1124" i="22"/>
  <c r="D1123" i="22"/>
  <c r="D1122" i="22"/>
  <c r="D1121" i="22"/>
  <c r="D1120" i="22"/>
  <c r="D1119" i="22"/>
  <c r="D1118" i="22"/>
  <c r="D1117" i="22"/>
  <c r="D1116" i="22"/>
  <c r="D1115" i="22"/>
  <c r="D1114" i="22"/>
  <c r="D1113" i="22"/>
  <c r="D1112" i="22"/>
  <c r="D1111" i="22"/>
  <c r="D1110" i="22"/>
  <c r="D1109" i="22"/>
  <c r="D1108" i="22"/>
  <c r="D1107" i="22"/>
  <c r="D1106" i="22"/>
  <c r="D1105" i="22"/>
  <c r="D1104" i="22"/>
  <c r="D1103" i="22"/>
  <c r="D1102" i="22"/>
  <c r="D1101" i="22"/>
  <c r="D1100" i="22"/>
  <c r="D1099" i="22"/>
  <c r="D1098" i="22"/>
  <c r="D1097" i="22"/>
  <c r="D1096" i="22"/>
  <c r="D1095" i="22"/>
  <c r="D1094" i="22"/>
  <c r="D1093" i="22"/>
  <c r="D1092" i="22"/>
  <c r="D1091" i="22"/>
  <c r="D1090" i="22"/>
  <c r="D1089" i="22"/>
  <c r="D1088" i="22"/>
  <c r="D1087" i="22"/>
  <c r="D1086" i="22"/>
  <c r="D1085" i="22"/>
  <c r="D1084" i="22"/>
  <c r="D1083" i="22"/>
  <c r="D1082" i="22"/>
  <c r="D1081" i="22"/>
  <c r="D1080" i="22"/>
  <c r="D1079" i="22"/>
  <c r="D1078" i="22"/>
  <c r="D1077" i="22"/>
  <c r="D1076" i="22"/>
  <c r="D1075" i="22"/>
  <c r="D1074" i="22"/>
  <c r="D1073" i="22"/>
  <c r="D1072" i="22"/>
  <c r="D1071" i="22"/>
  <c r="D1070" i="22"/>
  <c r="D1069" i="22"/>
  <c r="D1068" i="22"/>
  <c r="D1067" i="22"/>
  <c r="D1066" i="22"/>
  <c r="D1065" i="22"/>
  <c r="D1064" i="22"/>
  <c r="D1063" i="22"/>
  <c r="D1062" i="22"/>
  <c r="D1061" i="22"/>
  <c r="D1060" i="22"/>
  <c r="D1059" i="22"/>
  <c r="D1058" i="22"/>
  <c r="D1057" i="22"/>
  <c r="D1056" i="22"/>
  <c r="D1055" i="22"/>
  <c r="D1054" i="22"/>
  <c r="D1053" i="22"/>
  <c r="D1052" i="22"/>
  <c r="D1051" i="22"/>
  <c r="D1050" i="22"/>
  <c r="D1049" i="22"/>
  <c r="D1048" i="22"/>
  <c r="D1047" i="22"/>
  <c r="D1046" i="22"/>
  <c r="D1045" i="22"/>
  <c r="D1044" i="22"/>
  <c r="D1043" i="22"/>
  <c r="D1042" i="22"/>
  <c r="D1041" i="22"/>
  <c r="D1040" i="22"/>
  <c r="D1039" i="22"/>
  <c r="D1038" i="22"/>
  <c r="D1037" i="22"/>
  <c r="D1036" i="22"/>
  <c r="D1035" i="22"/>
  <c r="D1034" i="22"/>
  <c r="D1033" i="22"/>
  <c r="D1032" i="22"/>
  <c r="D1031" i="22"/>
  <c r="D1030" i="22"/>
  <c r="D1029" i="22"/>
  <c r="D1028" i="22"/>
  <c r="D1027" i="22"/>
  <c r="D1026" i="22"/>
  <c r="D1025" i="22"/>
  <c r="D1024" i="22"/>
  <c r="D1023" i="22"/>
  <c r="D1022" i="22"/>
  <c r="D1021" i="22"/>
  <c r="D1020" i="22"/>
  <c r="D1019" i="22"/>
  <c r="D1018" i="22"/>
  <c r="D1017" i="22"/>
  <c r="D1016" i="22"/>
  <c r="D1015" i="22"/>
  <c r="D1014" i="22"/>
  <c r="D1013" i="22"/>
  <c r="D1012" i="22"/>
  <c r="D1011" i="22"/>
  <c r="D1010" i="22"/>
  <c r="D1009" i="22"/>
  <c r="D1008" i="22"/>
  <c r="D1007" i="22"/>
  <c r="D1006" i="22"/>
  <c r="D1005" i="22"/>
  <c r="D1004" i="22"/>
  <c r="D1003" i="22"/>
  <c r="D1002" i="22"/>
  <c r="D1001" i="22"/>
  <c r="D1000" i="22"/>
  <c r="D999" i="22"/>
  <c r="D998" i="22"/>
  <c r="D997" i="22"/>
  <c r="D996" i="22"/>
  <c r="D995" i="22"/>
  <c r="D994" i="22"/>
  <c r="D993" i="22"/>
  <c r="D992" i="22"/>
  <c r="D991" i="22"/>
  <c r="D990" i="22"/>
  <c r="D989" i="22"/>
  <c r="D988" i="22"/>
  <c r="D987" i="22"/>
  <c r="D986" i="22"/>
  <c r="D985" i="22"/>
  <c r="D984" i="22"/>
  <c r="D983" i="22"/>
  <c r="D982" i="22"/>
  <c r="D981" i="22"/>
  <c r="D980" i="22"/>
  <c r="D979" i="22"/>
  <c r="D978" i="22"/>
  <c r="D977" i="22"/>
  <c r="D976" i="22"/>
  <c r="D975" i="22"/>
  <c r="D974" i="22"/>
  <c r="D973" i="22"/>
  <c r="D972" i="22"/>
  <c r="D971" i="22"/>
  <c r="D970" i="22"/>
  <c r="D969" i="22"/>
  <c r="D968" i="22"/>
  <c r="D967" i="22"/>
  <c r="D966" i="22"/>
  <c r="D965" i="22"/>
  <c r="D964" i="22"/>
  <c r="D963" i="22"/>
  <c r="D962" i="22"/>
  <c r="D961" i="22"/>
  <c r="D960" i="22"/>
  <c r="D959" i="22"/>
  <c r="D958" i="22"/>
  <c r="D957" i="22"/>
  <c r="D956" i="22"/>
  <c r="D955" i="22"/>
  <c r="D954" i="22"/>
  <c r="D953" i="22"/>
  <c r="D952" i="22"/>
  <c r="D951" i="22"/>
  <c r="D950" i="22"/>
  <c r="D949" i="22"/>
  <c r="D948" i="22"/>
  <c r="D947" i="22"/>
  <c r="D946" i="22"/>
  <c r="D945" i="22"/>
  <c r="D944" i="22"/>
  <c r="D943" i="22"/>
  <c r="D942" i="22"/>
  <c r="D941" i="22"/>
  <c r="D940" i="22"/>
  <c r="D939" i="22"/>
  <c r="D938" i="22"/>
  <c r="D937" i="22"/>
  <c r="D936" i="22"/>
  <c r="D935" i="22"/>
  <c r="D934" i="22"/>
  <c r="D933" i="22"/>
  <c r="D932" i="22"/>
  <c r="D931" i="22"/>
  <c r="D930" i="22"/>
  <c r="D929" i="22"/>
  <c r="D928" i="22"/>
  <c r="D927" i="22"/>
  <c r="D926" i="22"/>
  <c r="D925" i="22"/>
  <c r="D924" i="22"/>
  <c r="D923" i="22"/>
  <c r="D922" i="22"/>
  <c r="D921" i="22"/>
  <c r="D920" i="22"/>
  <c r="D919" i="22"/>
  <c r="D918" i="22"/>
  <c r="D917" i="22"/>
  <c r="D916" i="22"/>
  <c r="D915" i="22"/>
  <c r="D914" i="22"/>
  <c r="D913" i="22"/>
  <c r="D912" i="22"/>
  <c r="D911" i="22"/>
  <c r="D910" i="22"/>
  <c r="D909" i="22"/>
  <c r="D908" i="22"/>
  <c r="D907" i="22"/>
  <c r="D906" i="22"/>
  <c r="D905" i="22"/>
  <c r="D904" i="22"/>
  <c r="D903" i="22"/>
  <c r="D902" i="22"/>
  <c r="D901" i="22"/>
  <c r="D900" i="22"/>
  <c r="D899" i="22"/>
  <c r="D898" i="22"/>
  <c r="D897" i="22"/>
  <c r="D896" i="22"/>
  <c r="D895" i="22"/>
  <c r="D894" i="22"/>
  <c r="D893" i="22"/>
  <c r="D892" i="22"/>
  <c r="D891" i="22"/>
  <c r="D890" i="22"/>
  <c r="D889" i="22"/>
  <c r="D888" i="22"/>
  <c r="D887" i="22"/>
  <c r="D886" i="22"/>
  <c r="D885" i="22"/>
  <c r="D884" i="22"/>
  <c r="D883" i="22"/>
  <c r="D882" i="22"/>
  <c r="D881" i="22"/>
  <c r="D880" i="22"/>
  <c r="D879" i="22"/>
  <c r="D878" i="22"/>
  <c r="D877" i="22"/>
  <c r="D876" i="22"/>
  <c r="D875" i="22"/>
  <c r="D874" i="22"/>
  <c r="D873" i="22"/>
  <c r="D872" i="22"/>
  <c r="D871" i="22"/>
  <c r="D870" i="22"/>
  <c r="D869" i="22"/>
  <c r="D868" i="22"/>
  <c r="D867" i="22"/>
  <c r="D866" i="22"/>
  <c r="D865" i="22"/>
  <c r="D864" i="22"/>
  <c r="D863" i="22"/>
  <c r="D862" i="22"/>
  <c r="D861" i="22"/>
  <c r="D860" i="22"/>
  <c r="D859" i="22"/>
  <c r="D858" i="22"/>
  <c r="D857" i="22"/>
  <c r="D856" i="22"/>
  <c r="D855" i="22"/>
  <c r="D854" i="22"/>
  <c r="D853" i="22"/>
  <c r="D852" i="22"/>
  <c r="D851" i="22"/>
  <c r="D850" i="22"/>
  <c r="D849" i="22"/>
  <c r="D848" i="22"/>
  <c r="D847" i="22"/>
  <c r="D846" i="22"/>
  <c r="D845" i="22"/>
  <c r="D844" i="22"/>
  <c r="D843" i="22"/>
  <c r="D842" i="22"/>
  <c r="D841" i="22"/>
  <c r="D840" i="22"/>
  <c r="D839" i="22"/>
  <c r="D838" i="22"/>
  <c r="D837" i="22"/>
  <c r="D836" i="22"/>
  <c r="D835" i="22"/>
  <c r="D834" i="22"/>
  <c r="D833" i="22"/>
  <c r="D832" i="22"/>
  <c r="D831" i="22"/>
  <c r="D830" i="22"/>
  <c r="D829" i="22"/>
  <c r="D828" i="22"/>
  <c r="D827" i="22"/>
  <c r="D826" i="22"/>
  <c r="D825" i="22"/>
  <c r="D824" i="22"/>
  <c r="D823" i="22"/>
  <c r="D822" i="22"/>
  <c r="D821" i="22"/>
  <c r="D820" i="22"/>
  <c r="D819" i="22"/>
  <c r="D818" i="22"/>
  <c r="D817" i="22"/>
  <c r="D816" i="22"/>
  <c r="D815" i="22"/>
  <c r="D814" i="22"/>
  <c r="D813" i="22"/>
  <c r="D812" i="22"/>
  <c r="D811" i="22"/>
  <c r="D810" i="22"/>
  <c r="D809" i="22"/>
  <c r="D808" i="22"/>
  <c r="D807" i="22"/>
  <c r="D806" i="22"/>
  <c r="D805" i="22"/>
  <c r="D804" i="22"/>
  <c r="D803" i="22"/>
  <c r="D802" i="22"/>
  <c r="D801" i="22"/>
  <c r="D800" i="22"/>
  <c r="D799" i="22"/>
  <c r="D798" i="22"/>
  <c r="D797" i="22"/>
  <c r="D796" i="22"/>
  <c r="D795" i="22"/>
  <c r="D794" i="22"/>
  <c r="D793" i="22"/>
  <c r="D792" i="22"/>
  <c r="D791" i="22"/>
  <c r="D790" i="22"/>
  <c r="D789" i="22"/>
  <c r="D788" i="22"/>
  <c r="D787" i="22"/>
  <c r="D786" i="22"/>
  <c r="D785" i="22"/>
  <c r="D784" i="22"/>
  <c r="D783" i="22"/>
  <c r="D782" i="22"/>
  <c r="D781" i="22"/>
  <c r="D780" i="22"/>
  <c r="D779" i="22"/>
  <c r="D778" i="22"/>
  <c r="D777" i="22"/>
  <c r="D776" i="22"/>
  <c r="D775" i="22"/>
  <c r="D774" i="22"/>
  <c r="D773" i="22"/>
  <c r="D772" i="22"/>
  <c r="D771" i="22"/>
  <c r="D770" i="22"/>
  <c r="D769" i="22"/>
  <c r="D768" i="22"/>
  <c r="D767" i="22"/>
  <c r="D766" i="22"/>
  <c r="D765" i="22"/>
  <c r="D764" i="22"/>
  <c r="D763" i="22"/>
  <c r="D762" i="22"/>
  <c r="D761" i="22"/>
  <c r="D760" i="22"/>
  <c r="D759" i="22"/>
  <c r="D758" i="22"/>
  <c r="D757" i="22"/>
  <c r="D756" i="22"/>
  <c r="D755" i="22"/>
  <c r="D754" i="22"/>
  <c r="D753" i="22"/>
  <c r="D752" i="22"/>
  <c r="D751" i="22"/>
  <c r="D750" i="22"/>
  <c r="D749" i="22"/>
  <c r="D748" i="22"/>
  <c r="D747" i="22"/>
  <c r="D746" i="22"/>
  <c r="D745" i="22"/>
  <c r="D744" i="22"/>
  <c r="D743" i="22"/>
  <c r="D742" i="22"/>
  <c r="D741" i="22"/>
  <c r="D740" i="22"/>
  <c r="D739" i="22"/>
  <c r="D738" i="22"/>
  <c r="D737" i="22"/>
  <c r="D736" i="22"/>
  <c r="D735" i="22"/>
  <c r="D734" i="22"/>
  <c r="D733" i="22"/>
  <c r="D732" i="22"/>
  <c r="D731" i="22"/>
  <c r="D730" i="22"/>
  <c r="D729" i="22"/>
  <c r="D728" i="22"/>
  <c r="D727" i="22"/>
  <c r="D726" i="22"/>
  <c r="D725" i="22"/>
  <c r="D724" i="22"/>
  <c r="D723" i="22"/>
  <c r="D722" i="22"/>
  <c r="D721" i="22"/>
  <c r="D720" i="22"/>
  <c r="D719" i="22"/>
  <c r="D718" i="22"/>
  <c r="D717" i="22"/>
  <c r="D716" i="22"/>
  <c r="D715" i="22"/>
  <c r="D714" i="22"/>
  <c r="D713" i="22"/>
  <c r="D712" i="22"/>
  <c r="D711" i="22"/>
  <c r="D710" i="22"/>
  <c r="D709" i="22"/>
  <c r="D708" i="22"/>
  <c r="D707" i="22"/>
  <c r="D706" i="22"/>
  <c r="D705" i="22"/>
  <c r="D704" i="22"/>
  <c r="D703" i="22"/>
  <c r="D702" i="22"/>
  <c r="D701" i="22"/>
  <c r="D700" i="22"/>
  <c r="D699" i="22"/>
  <c r="D698" i="22"/>
  <c r="D697" i="22"/>
  <c r="D696" i="22"/>
  <c r="D695" i="22"/>
  <c r="D694" i="22"/>
  <c r="D693" i="22"/>
  <c r="D692" i="22"/>
  <c r="D691" i="22"/>
  <c r="D690" i="22"/>
  <c r="D689" i="22"/>
  <c r="D688" i="22"/>
  <c r="D687" i="22"/>
  <c r="D686" i="22"/>
  <c r="D685" i="22"/>
  <c r="D684" i="22"/>
  <c r="D683" i="22"/>
  <c r="D682" i="22"/>
  <c r="D681" i="22"/>
  <c r="D680" i="22"/>
  <c r="D679" i="22"/>
  <c r="D678" i="22"/>
  <c r="D677" i="22"/>
  <c r="D676" i="22"/>
  <c r="D675" i="22"/>
  <c r="D674" i="22"/>
  <c r="D673" i="22"/>
  <c r="D672" i="22"/>
  <c r="D671" i="22"/>
  <c r="D670" i="22"/>
  <c r="D669" i="22"/>
  <c r="D668" i="22"/>
  <c r="D667" i="22"/>
  <c r="D666" i="22"/>
  <c r="D665" i="22"/>
  <c r="D664" i="22"/>
  <c r="D663" i="22"/>
  <c r="D662" i="22"/>
  <c r="D661" i="22"/>
  <c r="D660" i="22"/>
  <c r="D659" i="22"/>
  <c r="D658" i="22"/>
  <c r="D657" i="22"/>
  <c r="D656" i="22"/>
  <c r="D655" i="22"/>
  <c r="D654" i="22"/>
  <c r="D653" i="22"/>
  <c r="D652" i="22"/>
  <c r="D651" i="22"/>
  <c r="D650" i="22"/>
  <c r="D649" i="22"/>
  <c r="D648" i="22"/>
  <c r="D647" i="22"/>
  <c r="D646" i="22"/>
  <c r="D645" i="22"/>
  <c r="D644" i="22"/>
  <c r="D643" i="22"/>
  <c r="D642" i="22"/>
  <c r="D641" i="22"/>
  <c r="D640" i="22"/>
  <c r="D639" i="22"/>
  <c r="D638" i="22"/>
  <c r="D637" i="22"/>
  <c r="D636" i="22"/>
  <c r="D635" i="22"/>
  <c r="D634" i="22"/>
  <c r="D633" i="22"/>
  <c r="D632" i="22"/>
  <c r="D631" i="22"/>
  <c r="D630" i="22"/>
  <c r="D629" i="22"/>
  <c r="D628" i="22"/>
  <c r="D627" i="22"/>
  <c r="D626" i="22"/>
  <c r="D625" i="22"/>
  <c r="D624" i="22"/>
  <c r="D623" i="22"/>
  <c r="D622" i="22"/>
  <c r="D621" i="22"/>
  <c r="D620" i="22"/>
  <c r="D619" i="22"/>
  <c r="D618" i="22"/>
  <c r="D617" i="22"/>
  <c r="D616" i="22"/>
  <c r="D615" i="22"/>
  <c r="D614" i="22"/>
  <c r="D613" i="22"/>
  <c r="D612" i="22"/>
  <c r="D611" i="22"/>
  <c r="D610" i="22"/>
  <c r="D609" i="22"/>
  <c r="D608" i="22"/>
  <c r="D607" i="22"/>
  <c r="D606" i="22"/>
  <c r="D605" i="22"/>
  <c r="D604" i="22"/>
  <c r="D603" i="22"/>
  <c r="D602" i="22"/>
  <c r="D601" i="22"/>
  <c r="D600" i="22"/>
  <c r="D599" i="22"/>
  <c r="D598" i="22"/>
  <c r="D597" i="22"/>
  <c r="D596" i="22"/>
  <c r="D595" i="22"/>
  <c r="D594" i="22"/>
  <c r="D593" i="22"/>
  <c r="D592" i="22"/>
  <c r="D591" i="22"/>
  <c r="D590" i="22"/>
  <c r="D589" i="22"/>
  <c r="D588" i="22"/>
  <c r="D587" i="22"/>
  <c r="D586" i="22"/>
  <c r="D585" i="22"/>
  <c r="D584" i="22"/>
  <c r="D583" i="22"/>
  <c r="D582" i="22"/>
  <c r="D581" i="22"/>
  <c r="D580" i="22"/>
  <c r="D579" i="22"/>
  <c r="D578" i="22"/>
  <c r="D577" i="22"/>
  <c r="D576" i="22"/>
  <c r="D575" i="22"/>
  <c r="D574" i="22"/>
  <c r="D573" i="22"/>
  <c r="D572" i="22"/>
  <c r="D571" i="22"/>
  <c r="D570" i="22"/>
  <c r="D569" i="22"/>
  <c r="D568" i="22"/>
  <c r="D567" i="22"/>
  <c r="D566" i="22"/>
  <c r="D565" i="22"/>
  <c r="D564" i="22"/>
  <c r="D563" i="22"/>
  <c r="D562" i="22"/>
  <c r="D561" i="22"/>
  <c r="D560" i="22"/>
  <c r="D559" i="22"/>
  <c r="D558" i="22"/>
  <c r="D557" i="22"/>
  <c r="D556" i="22"/>
  <c r="D555" i="22"/>
  <c r="D554" i="22"/>
  <c r="D553" i="22"/>
  <c r="D552" i="22"/>
  <c r="D551" i="22"/>
  <c r="D550" i="22"/>
  <c r="D549" i="22"/>
  <c r="D548" i="22"/>
  <c r="D547" i="22"/>
  <c r="D546" i="22"/>
  <c r="D545" i="22"/>
  <c r="D544" i="22"/>
  <c r="D543" i="22"/>
  <c r="D542" i="22"/>
  <c r="D541" i="22"/>
  <c r="D540" i="22"/>
  <c r="D539" i="22"/>
  <c r="D538" i="22"/>
  <c r="D537" i="22"/>
  <c r="D536" i="22"/>
  <c r="D535" i="22"/>
  <c r="D534" i="22"/>
  <c r="D533" i="22"/>
  <c r="D532" i="22"/>
  <c r="D531" i="22"/>
  <c r="D530" i="22"/>
  <c r="D529" i="22"/>
  <c r="D528" i="22"/>
  <c r="D527" i="22"/>
  <c r="D526" i="22"/>
  <c r="D525" i="22"/>
  <c r="D524" i="22"/>
  <c r="D523" i="22"/>
  <c r="D522" i="22"/>
  <c r="D521" i="22"/>
  <c r="D520" i="22"/>
  <c r="D519" i="22"/>
  <c r="D518" i="22"/>
  <c r="D517" i="22"/>
  <c r="D516" i="22"/>
  <c r="D515" i="22"/>
  <c r="D514" i="22"/>
  <c r="D513" i="22"/>
  <c r="D512" i="22"/>
  <c r="D511" i="22"/>
  <c r="D510" i="22"/>
  <c r="D509" i="22"/>
  <c r="D508" i="22"/>
  <c r="D507" i="22"/>
  <c r="D506" i="22"/>
  <c r="D505" i="22"/>
  <c r="D504" i="22"/>
  <c r="D503" i="22"/>
  <c r="D502" i="22"/>
  <c r="D501" i="22"/>
  <c r="D500" i="22"/>
  <c r="D499" i="22"/>
  <c r="D498" i="22"/>
  <c r="D497" i="22"/>
  <c r="D496" i="22"/>
  <c r="D495" i="22"/>
  <c r="D494" i="22"/>
  <c r="D493" i="22"/>
  <c r="D492" i="22"/>
  <c r="D491" i="22"/>
  <c r="D490" i="22"/>
  <c r="D489" i="22"/>
  <c r="D488" i="22"/>
  <c r="D487" i="22"/>
  <c r="D486" i="22"/>
  <c r="D485" i="22"/>
  <c r="D484" i="22"/>
  <c r="D483" i="22"/>
  <c r="D482" i="22"/>
  <c r="D481" i="22"/>
  <c r="D480" i="22"/>
  <c r="D479" i="22"/>
  <c r="D478" i="22"/>
  <c r="D477" i="22"/>
  <c r="D476" i="22"/>
  <c r="D475" i="22"/>
  <c r="D474" i="22"/>
  <c r="D473" i="22"/>
  <c r="D472" i="22"/>
  <c r="D471" i="22"/>
  <c r="D470" i="22"/>
  <c r="D469" i="22"/>
  <c r="D468" i="22"/>
  <c r="D467" i="22"/>
  <c r="D466" i="22"/>
  <c r="D465" i="22"/>
  <c r="D464" i="22"/>
  <c r="D463" i="22"/>
  <c r="D462" i="22"/>
  <c r="D461" i="22"/>
  <c r="D460" i="22"/>
  <c r="D459" i="22"/>
  <c r="D458" i="22"/>
  <c r="D457" i="22"/>
  <c r="D456" i="22"/>
  <c r="D455" i="22"/>
  <c r="D454" i="22"/>
  <c r="D453" i="22"/>
  <c r="D452" i="22"/>
  <c r="D451" i="22"/>
  <c r="D450" i="22"/>
  <c r="D449" i="22"/>
  <c r="D448" i="22"/>
  <c r="D447" i="22"/>
  <c r="D446" i="22"/>
  <c r="D445" i="22"/>
  <c r="D444" i="22"/>
  <c r="D443" i="22"/>
  <c r="D442" i="22"/>
  <c r="D441" i="22"/>
  <c r="D440" i="22"/>
  <c r="D439" i="22"/>
  <c r="D438" i="22"/>
  <c r="D437" i="22"/>
  <c r="D436" i="22"/>
  <c r="D435" i="22"/>
  <c r="D434" i="22"/>
  <c r="D433" i="22"/>
  <c r="D432" i="22"/>
  <c r="D431" i="22"/>
  <c r="D430" i="22"/>
  <c r="D429" i="22"/>
  <c r="D428" i="22"/>
  <c r="D427" i="22"/>
  <c r="D426" i="22"/>
  <c r="D425" i="22"/>
  <c r="D424" i="22"/>
  <c r="D423" i="22"/>
  <c r="D422" i="22"/>
  <c r="D421" i="22"/>
  <c r="D420" i="22"/>
  <c r="D419" i="22"/>
  <c r="D418" i="22"/>
  <c r="D417" i="22"/>
  <c r="D416" i="22"/>
  <c r="D415" i="22"/>
  <c r="D414" i="22"/>
  <c r="D413" i="22"/>
  <c r="D412" i="22"/>
  <c r="D411" i="22"/>
  <c r="D410" i="22"/>
  <c r="D409" i="22"/>
  <c r="D408" i="22"/>
  <c r="D407" i="22"/>
  <c r="D406" i="22"/>
  <c r="D405" i="22"/>
  <c r="D404" i="22"/>
  <c r="D403" i="22"/>
  <c r="D402" i="22"/>
  <c r="D401" i="22"/>
  <c r="D400" i="22"/>
  <c r="D399" i="22"/>
  <c r="D398" i="22"/>
  <c r="D397" i="22"/>
  <c r="D396" i="22"/>
  <c r="D395" i="22"/>
  <c r="D394" i="22"/>
  <c r="D393" i="22"/>
  <c r="D392" i="22"/>
  <c r="D391" i="22"/>
  <c r="D390" i="22"/>
  <c r="D389" i="22"/>
  <c r="D388" i="22"/>
  <c r="D387" i="22"/>
  <c r="D386" i="22"/>
  <c r="D385" i="22"/>
  <c r="D384" i="22"/>
  <c r="D383" i="22"/>
  <c r="D382" i="22"/>
  <c r="D381" i="22"/>
  <c r="D380" i="22"/>
  <c r="D379" i="22"/>
  <c r="D378" i="22"/>
  <c r="D377" i="22"/>
  <c r="D376" i="22"/>
  <c r="D375" i="22"/>
  <c r="D374" i="22"/>
  <c r="D373" i="22"/>
  <c r="D372" i="22"/>
  <c r="D371" i="22"/>
  <c r="D370" i="22"/>
  <c r="D369" i="22"/>
  <c r="D368" i="22"/>
  <c r="D367" i="22"/>
  <c r="D366" i="22"/>
  <c r="D365" i="22"/>
  <c r="D364" i="22"/>
  <c r="D363" i="22"/>
  <c r="D362" i="22"/>
  <c r="D361" i="22"/>
  <c r="D360" i="22"/>
  <c r="D359"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28" i="22"/>
  <c r="D327" i="22"/>
  <c r="D326" i="22"/>
  <c r="D325" i="22"/>
  <c r="D324" i="22"/>
  <c r="D323" i="22"/>
  <c r="D322" i="22"/>
  <c r="D321" i="22"/>
  <c r="D320" i="22"/>
  <c r="D319" i="22"/>
  <c r="D318" i="22"/>
  <c r="D317" i="22"/>
  <c r="D316" i="22"/>
  <c r="D315" i="22"/>
  <c r="D314" i="22"/>
  <c r="D313" i="22"/>
  <c r="D312" i="22"/>
  <c r="D311" i="22"/>
  <c r="D310" i="22"/>
  <c r="D309" i="22"/>
  <c r="D308" i="22"/>
  <c r="D307" i="22"/>
  <c r="D306" i="22"/>
  <c r="D305" i="22"/>
  <c r="D304" i="22"/>
  <c r="D303" i="22"/>
  <c r="D302" i="22"/>
  <c r="D301" i="22"/>
  <c r="D300" i="22"/>
  <c r="D299" i="22"/>
  <c r="D298" i="22"/>
  <c r="D297" i="22"/>
  <c r="D296" i="22"/>
  <c r="D295" i="22"/>
  <c r="D294" i="22"/>
  <c r="D293" i="22"/>
  <c r="D292" i="22"/>
  <c r="D291" i="22"/>
  <c r="D290" i="22"/>
  <c r="D289"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43" i="22"/>
  <c r="D242" i="22"/>
  <c r="D241" i="22"/>
  <c r="D240" i="22"/>
  <c r="D239" i="22"/>
  <c r="D238" i="22"/>
  <c r="D237" i="22"/>
  <c r="D236" i="22"/>
  <c r="D235" i="22"/>
  <c r="D234" i="22"/>
  <c r="D233" i="22"/>
  <c r="D232" i="22"/>
  <c r="D231" i="22"/>
  <c r="D230" i="22"/>
  <c r="D229" i="22"/>
  <c r="D228" i="22"/>
  <c r="D227" i="22"/>
  <c r="D226" i="22"/>
  <c r="D225" i="22"/>
  <c r="D224" i="22"/>
  <c r="D223" i="22"/>
  <c r="D222" i="22"/>
  <c r="D221" i="22"/>
  <c r="D220" i="22"/>
  <c r="D219" i="22"/>
  <c r="D218" i="22"/>
  <c r="D217" i="22"/>
  <c r="D216" i="22"/>
  <c r="D215" i="22"/>
  <c r="D214" i="22"/>
  <c r="D213" i="22"/>
  <c r="D212" i="22"/>
  <c r="D211" i="22"/>
  <c r="D210" i="22"/>
  <c r="D209" i="22"/>
  <c r="D208" i="22"/>
  <c r="D207" i="22"/>
  <c r="D206" i="22"/>
  <c r="D205" i="22"/>
  <c r="D204" i="22"/>
  <c r="D203" i="22"/>
  <c r="D202" i="22"/>
  <c r="D201" i="22"/>
  <c r="D200" i="22"/>
  <c r="D199" i="22"/>
  <c r="D198" i="22"/>
  <c r="D197" i="22"/>
  <c r="D196" i="22"/>
  <c r="D195" i="22"/>
  <c r="D194" i="22"/>
  <c r="D193" i="22"/>
  <c r="D192" i="22"/>
  <c r="D191" i="22"/>
  <c r="D190" i="22"/>
  <c r="D189" i="22"/>
  <c r="D188" i="22"/>
  <c r="D187" i="22"/>
  <c r="D186" i="22"/>
  <c r="D185" i="22"/>
  <c r="D184" i="22"/>
  <c r="D183" i="22"/>
  <c r="D182" i="22"/>
  <c r="D181" i="22"/>
  <c r="D180" i="22"/>
  <c r="D179" i="22"/>
  <c r="D178" i="22"/>
  <c r="D177" i="22"/>
  <c r="D176" i="22"/>
  <c r="D175" i="22"/>
  <c r="D174" i="22"/>
  <c r="D173" i="22"/>
  <c r="D172" i="22"/>
  <c r="D171" i="22"/>
  <c r="D170" i="22"/>
  <c r="D169" i="22"/>
  <c r="D168" i="22"/>
  <c r="D167" i="22"/>
  <c r="D166" i="22"/>
  <c r="D165" i="22"/>
  <c r="D164" i="22"/>
  <c r="D163" i="22"/>
  <c r="D162" i="22"/>
  <c r="D161" i="22"/>
  <c r="D160" i="22"/>
  <c r="D159" i="22"/>
  <c r="D158" i="22"/>
  <c r="D157" i="22"/>
  <c r="D156" i="22"/>
  <c r="D155" i="22"/>
  <c r="D154" i="22"/>
  <c r="D153" i="22"/>
  <c r="D152" i="22"/>
  <c r="D151" i="22"/>
  <c r="D150" i="22"/>
  <c r="D149" i="22"/>
  <c r="D148" i="22"/>
  <c r="D147" i="22"/>
  <c r="D146" i="22"/>
  <c r="D145" i="22"/>
  <c r="D144" i="22"/>
  <c r="D143" i="22"/>
  <c r="D142" i="22"/>
  <c r="D141" i="22"/>
  <c r="D140" i="22"/>
  <c r="D139" i="22"/>
  <c r="D138" i="22"/>
  <c r="D137" i="22"/>
  <c r="D136" i="22"/>
  <c r="D135" i="22"/>
  <c r="D134" i="22"/>
  <c r="D133" i="22"/>
  <c r="D132" i="22"/>
  <c r="D131" i="22"/>
  <c r="D130" i="22"/>
  <c r="D129" i="22"/>
  <c r="D128" i="22"/>
  <c r="D127" i="22"/>
  <c r="D126" i="22"/>
  <c r="D125" i="22"/>
  <c r="D124" i="22"/>
  <c r="D123" i="22"/>
  <c r="D122" i="22"/>
  <c r="D121" i="22"/>
  <c r="D120" i="22"/>
  <c r="D119" i="22"/>
  <c r="D118" i="22"/>
  <c r="D117" i="22"/>
  <c r="D116" i="22"/>
  <c r="D115" i="22"/>
  <c r="D114" i="22"/>
  <c r="D113" i="22"/>
  <c r="D112" i="22"/>
  <c r="D111" i="22"/>
  <c r="D110" i="22"/>
  <c r="D109" i="22"/>
  <c r="D108" i="22"/>
  <c r="D107" i="22"/>
  <c r="D106" i="22"/>
  <c r="D105" i="22"/>
  <c r="D104" i="22"/>
  <c r="D103" i="22"/>
  <c r="D102" i="22"/>
  <c r="D101" i="22"/>
  <c r="D100" i="22"/>
  <c r="D99" i="22"/>
  <c r="D98" i="22"/>
  <c r="D97" i="22"/>
  <c r="D96" i="22"/>
  <c r="D95" i="22"/>
  <c r="D94" i="22"/>
  <c r="D93" i="22"/>
  <c r="D92" i="22"/>
  <c r="D91" i="22"/>
  <c r="D90" i="22"/>
  <c r="D89" i="22"/>
  <c r="D88" i="22"/>
  <c r="D87" i="22"/>
  <c r="D86" i="22"/>
  <c r="D85" i="22"/>
  <c r="D84" i="22"/>
  <c r="D83" i="22"/>
  <c r="D82" i="22"/>
  <c r="D81" i="22"/>
  <c r="D80" i="22"/>
  <c r="D79" i="22"/>
  <c r="D78" i="22"/>
  <c r="D77" i="22"/>
  <c r="D76" i="22"/>
  <c r="D75" i="22"/>
  <c r="D74" i="22"/>
  <c r="D73" i="22"/>
  <c r="D72" i="22"/>
  <c r="D71" i="22"/>
  <c r="D70" i="22"/>
  <c r="D69" i="22"/>
  <c r="D68" i="22"/>
  <c r="D67" i="22"/>
  <c r="D66" i="22"/>
  <c r="D65" i="22"/>
  <c r="D64" i="22"/>
  <c r="D63" i="22"/>
  <c r="D62" i="22"/>
  <c r="D61" i="22"/>
  <c r="D60" i="22"/>
  <c r="D59" i="22"/>
  <c r="D58" i="22"/>
  <c r="D57" i="22"/>
  <c r="D56" i="22"/>
  <c r="D55" i="22"/>
  <c r="D54" i="22"/>
  <c r="D53" i="22"/>
  <c r="D52" i="22"/>
  <c r="D51" i="22"/>
  <c r="D50" i="22"/>
  <c r="D49" i="22"/>
  <c r="D48" i="22"/>
  <c r="D47" i="22"/>
  <c r="D46" i="22"/>
  <c r="D45" i="22"/>
  <c r="D44" i="22"/>
  <c r="D43" i="22"/>
  <c r="D42" i="22"/>
  <c r="D41" i="22"/>
  <c r="D40" i="22"/>
  <c r="D39" i="22"/>
  <c r="D38" i="22"/>
  <c r="D37" i="22"/>
  <c r="D36" i="22"/>
  <c r="D35" i="22"/>
  <c r="D34" i="22"/>
  <c r="D33" i="22"/>
  <c r="D32" i="22"/>
  <c r="D31" i="22"/>
  <c r="D30" i="22"/>
  <c r="D29" i="22"/>
  <c r="D28" i="22"/>
  <c r="D27" i="22"/>
  <c r="D26" i="22"/>
  <c r="D25" i="22"/>
  <c r="D24" i="22"/>
  <c r="D23" i="22"/>
  <c r="D22" i="22"/>
  <c r="D21" i="22"/>
  <c r="D20" i="22"/>
  <c r="D19" i="22"/>
  <c r="D18" i="22"/>
  <c r="D17" i="22"/>
  <c r="D16" i="22"/>
  <c r="L23" i="22"/>
  <c r="D15" i="22"/>
  <c r="L22" i="22"/>
  <c r="D14" i="22"/>
  <c r="L21" i="22"/>
  <c r="D13" i="22"/>
  <c r="D12" i="22"/>
  <c r="D11" i="22"/>
  <c r="O11" i="22"/>
  <c r="D10" i="22"/>
  <c r="O10" i="22"/>
  <c r="D9" i="22"/>
  <c r="O9" i="22"/>
  <c r="D8" i="22"/>
  <c r="O8" i="22"/>
  <c r="H2814" i="22" s="1"/>
  <c r="D7" i="22"/>
  <c r="O7" i="22"/>
  <c r="D6" i="22"/>
  <c r="D5" i="22"/>
  <c r="I14" i="21"/>
  <c r="I15" i="21"/>
  <c r="I13" i="21"/>
  <c r="J13" i="21"/>
  <c r="K13" i="21" s="1"/>
  <c r="L10" i="21"/>
  <c r="J14" i="21"/>
  <c r="K14" i="21" s="1"/>
  <c r="L14" i="21" s="1"/>
  <c r="J15" i="21"/>
  <c r="K15" i="21" s="1"/>
  <c r="L15" i="21" s="1"/>
  <c r="L9" i="21"/>
  <c r="L8" i="21"/>
  <c r="L7" i="21"/>
  <c r="L6" i="21"/>
  <c r="D1189" i="21"/>
  <c r="D2503" i="21"/>
  <c r="D1255" i="21"/>
  <c r="D2291" i="21"/>
  <c r="D634" i="21"/>
  <c r="D2528" i="21"/>
  <c r="D1237" i="21"/>
  <c r="D379" i="21"/>
  <c r="D1816" i="21"/>
  <c r="D1406" i="21"/>
  <c r="D697" i="21"/>
  <c r="D1488" i="21"/>
  <c r="D2128" i="21"/>
  <c r="D174" i="21"/>
  <c r="D3037" i="21"/>
  <c r="D208" i="21"/>
  <c r="D1117" i="21"/>
  <c r="D1187" i="21"/>
  <c r="D1278" i="21"/>
  <c r="D132" i="21"/>
  <c r="D2197" i="21"/>
  <c r="D1499" i="21"/>
  <c r="D1267" i="21"/>
  <c r="D488" i="21"/>
  <c r="D2262" i="21"/>
  <c r="D1699" i="21"/>
  <c r="D776" i="21"/>
  <c r="D1411" i="21"/>
  <c r="D1081" i="21"/>
  <c r="D1140" i="21"/>
  <c r="D2990" i="21"/>
  <c r="D140" i="21"/>
  <c r="D1345" i="21"/>
  <c r="D1409" i="21"/>
  <c r="D927" i="21"/>
  <c r="D1939" i="21"/>
  <c r="D963" i="21"/>
  <c r="D588" i="21"/>
  <c r="D159" i="21"/>
  <c r="D3038" i="21"/>
  <c r="D113" i="21"/>
  <c r="D3013" i="21"/>
  <c r="D3072" i="21"/>
  <c r="D447" i="21"/>
  <c r="D862" i="21"/>
  <c r="D1574" i="21"/>
  <c r="D1837" i="21"/>
  <c r="D693" i="21"/>
  <c r="D2656" i="21"/>
  <c r="D1922" i="21"/>
  <c r="D196" i="21"/>
  <c r="D1586" i="21"/>
  <c r="D224" i="21"/>
  <c r="D679" i="21"/>
  <c r="D149" i="21"/>
  <c r="D2288" i="21"/>
  <c r="D2230" i="21"/>
  <c r="D2309" i="21"/>
  <c r="D878" i="21"/>
  <c r="D2881" i="21"/>
  <c r="D2459" i="21"/>
  <c r="D136" i="21"/>
  <c r="D1747" i="21"/>
  <c r="D2010" i="21"/>
  <c r="D2073" i="21"/>
  <c r="D2746" i="21"/>
  <c r="D2774" i="21"/>
  <c r="D2621" i="21"/>
  <c r="D1522" i="21"/>
  <c r="D2652" i="21"/>
  <c r="D719" i="21"/>
  <c r="D2996" i="21"/>
  <c r="D1098" i="21"/>
  <c r="D408" i="21"/>
  <c r="D3045" i="21"/>
  <c r="D2384" i="21"/>
  <c r="D1016" i="21"/>
  <c r="D3016" i="21"/>
  <c r="D2432" i="21"/>
  <c r="D896" i="21"/>
  <c r="D1593" i="21"/>
  <c r="D48" i="21"/>
  <c r="D644" i="21"/>
  <c r="D2637" i="21"/>
  <c r="D705" i="21"/>
  <c r="D1331" i="21"/>
  <c r="D779" i="21"/>
  <c r="D402" i="21"/>
  <c r="D2478" i="21"/>
  <c r="D3049" i="21"/>
  <c r="D1827" i="21"/>
  <c r="D1106" i="21"/>
  <c r="D2585" i="21"/>
  <c r="D2373" i="21"/>
  <c r="D1012" i="21"/>
  <c r="D2025" i="21"/>
  <c r="D1043" i="21"/>
  <c r="D818" i="21"/>
  <c r="D416" i="21"/>
  <c r="D2916" i="21"/>
  <c r="D2983" i="21"/>
  <c r="D2654" i="21"/>
  <c r="D2476" i="21"/>
  <c r="D904" i="21"/>
  <c r="D2863" i="21"/>
  <c r="D1545" i="21"/>
  <c r="D2421" i="21"/>
  <c r="D577" i="21"/>
  <c r="D510" i="21"/>
  <c r="D2403" i="21"/>
  <c r="D952" i="21"/>
  <c r="D2052" i="21"/>
  <c r="D1486" i="21"/>
  <c r="D2799" i="21"/>
  <c r="D2797" i="21"/>
  <c r="D2015" i="21"/>
  <c r="D2317" i="21"/>
  <c r="D324" i="21"/>
  <c r="D1413" i="21"/>
  <c r="D1186" i="21"/>
  <c r="D2819" i="21"/>
  <c r="D1134" i="21"/>
  <c r="D2751" i="21"/>
  <c r="D2580" i="21"/>
  <c r="D2485" i="21"/>
  <c r="D1032" i="21"/>
  <c r="D2089" i="21"/>
  <c r="D2013" i="21"/>
  <c r="D504" i="21"/>
  <c r="D699" i="21"/>
  <c r="D2648" i="21"/>
  <c r="D641" i="21"/>
  <c r="D123" i="21"/>
  <c r="D675" i="21"/>
  <c r="D1542" i="21"/>
  <c r="D939" i="21"/>
  <c r="D2098" i="21"/>
  <c r="D1291" i="21"/>
  <c r="D1078" i="21"/>
  <c r="D788" i="21"/>
  <c r="D357" i="21"/>
  <c r="D2788" i="21"/>
  <c r="D1830" i="21"/>
  <c r="D780" i="21"/>
  <c r="D715" i="21"/>
  <c r="D928" i="21"/>
  <c r="D2234" i="21"/>
  <c r="D1136" i="21"/>
  <c r="D398" i="21"/>
  <c r="D687" i="21"/>
  <c r="D1732" i="21"/>
  <c r="D363" i="21"/>
  <c r="D2643" i="21"/>
  <c r="D1265" i="21"/>
  <c r="D849" i="21"/>
  <c r="D2665" i="21"/>
  <c r="D2631" i="21"/>
  <c r="D1709" i="21"/>
  <c r="D2848" i="21"/>
  <c r="D1369" i="21"/>
  <c r="D2407" i="21"/>
  <c r="D385" i="21"/>
  <c r="D1096" i="21"/>
  <c r="D2755" i="21"/>
  <c r="D194" i="21"/>
  <c r="D464" i="21"/>
  <c r="D3012" i="21"/>
  <c r="D1327" i="21"/>
  <c r="D2803" i="21"/>
  <c r="D1111" i="21"/>
  <c r="D2562" i="21"/>
  <c r="D2627" i="21"/>
  <c r="D882" i="21"/>
  <c r="D1184" i="21"/>
  <c r="D2420" i="21"/>
  <c r="D2055" i="21"/>
  <c r="D15" i="21"/>
  <c r="D2533" i="21"/>
  <c r="D2975" i="21"/>
  <c r="D1058" i="21"/>
  <c r="D165" i="21"/>
  <c r="D441" i="21"/>
  <c r="D2350" i="21"/>
  <c r="D437" i="21"/>
  <c r="D710" i="21"/>
  <c r="D2316" i="21"/>
  <c r="D833" i="21"/>
  <c r="D1893" i="21"/>
  <c r="D98" i="21"/>
  <c r="D1018" i="21"/>
  <c r="D1348" i="21"/>
  <c r="D653" i="21"/>
  <c r="D2559" i="21"/>
  <c r="D717" i="21"/>
  <c r="D1305" i="21"/>
  <c r="D452" i="21"/>
  <c r="D2161" i="21"/>
  <c r="D283" i="21"/>
  <c r="D1642" i="21"/>
  <c r="D1353" i="21"/>
  <c r="D188" i="21"/>
  <c r="D2555" i="21"/>
  <c r="D23" i="21"/>
  <c r="D2872" i="21"/>
  <c r="D1153" i="21"/>
  <c r="D2046" i="21"/>
  <c r="D1779" i="21"/>
  <c r="D247" i="21"/>
  <c r="D2306" i="21"/>
  <c r="D3025" i="21"/>
  <c r="D1497" i="21"/>
  <c r="D2572" i="21"/>
  <c r="D526" i="21"/>
  <c r="D852" i="21"/>
  <c r="D1108" i="21"/>
  <c r="D1635" i="21"/>
  <c r="D2425" i="21"/>
  <c r="D66" i="21"/>
  <c r="D1596" i="21"/>
  <c r="D932" i="21"/>
  <c r="D2411" i="21"/>
  <c r="D1074" i="21"/>
  <c r="D1531" i="21"/>
  <c r="D1815" i="21"/>
  <c r="D2252" i="21"/>
  <c r="D668" i="21"/>
  <c r="D1177" i="21"/>
  <c r="D1963" i="21"/>
  <c r="D1220" i="21"/>
  <c r="D27" i="21"/>
  <c r="D1587" i="21"/>
  <c r="D1501" i="21"/>
  <c r="D791" i="21"/>
  <c r="D532" i="21"/>
  <c r="D1487" i="21"/>
  <c r="D2326" i="21"/>
  <c r="D1849" i="21"/>
  <c r="D1972" i="21"/>
  <c r="D891" i="21"/>
  <c r="D969" i="21"/>
  <c r="D751" i="21"/>
  <c r="D2075" i="21"/>
  <c r="D1757" i="21"/>
  <c r="D885" i="21"/>
  <c r="D919" i="21"/>
  <c r="D1149" i="21"/>
  <c r="D2090" i="21"/>
  <c r="D1076" i="21"/>
  <c r="D563" i="21"/>
  <c r="D553" i="21"/>
  <c r="D312" i="21"/>
  <c r="D2670" i="21"/>
  <c r="D2355" i="21"/>
  <c r="D895" i="21"/>
  <c r="D3075" i="21"/>
  <c r="D712" i="21"/>
  <c r="D1068" i="21"/>
  <c r="D2472" i="21"/>
  <c r="D1644" i="21"/>
  <c r="D890" i="21"/>
  <c r="D999" i="21"/>
  <c r="D2011" i="21"/>
  <c r="D2125" i="21"/>
  <c r="D601" i="21"/>
  <c r="D1414" i="21"/>
  <c r="D391" i="21"/>
  <c r="D800" i="21"/>
  <c r="D2418" i="21"/>
  <c r="D711" i="21"/>
  <c r="D2458" i="21"/>
  <c r="D1005" i="21"/>
  <c r="D2810" i="21"/>
  <c r="D2039" i="21"/>
  <c r="D1945" i="21"/>
  <c r="D990" i="21"/>
  <c r="D2395" i="21"/>
  <c r="D2292" i="21"/>
  <c r="D523" i="21"/>
  <c r="D1770" i="21"/>
  <c r="D1938" i="21"/>
  <c r="D1009" i="21"/>
  <c r="D2782" i="21"/>
  <c r="D669" i="21"/>
  <c r="D2773" i="21"/>
  <c r="D26" i="21"/>
  <c r="D2884" i="21"/>
  <c r="D1863" i="21"/>
  <c r="D1492" i="21"/>
  <c r="D898" i="21"/>
  <c r="D1151" i="21"/>
  <c r="D1572" i="21"/>
  <c r="D1765" i="21"/>
  <c r="D1094" i="21"/>
  <c r="D742" i="21"/>
  <c r="D374" i="21"/>
  <c r="D1176" i="21"/>
  <c r="D292" i="21"/>
  <c r="D1862" i="21"/>
  <c r="D1268" i="21"/>
  <c r="D449" i="21"/>
  <c r="D2017" i="21"/>
  <c r="D1807" i="21"/>
  <c r="D2436" i="21"/>
  <c r="D1072" i="21"/>
  <c r="D81" i="21"/>
  <c r="D3020" i="21"/>
  <c r="D2583" i="21"/>
  <c r="D2666" i="21"/>
  <c r="D966" i="21"/>
  <c r="D2740" i="21"/>
  <c r="D1838" i="21"/>
  <c r="D2142" i="21"/>
  <c r="D1539" i="21"/>
  <c r="D596" i="21"/>
  <c r="D1524" i="21"/>
  <c r="D2764" i="21"/>
  <c r="D2321" i="21"/>
  <c r="D716" i="21"/>
  <c r="D1695" i="21"/>
  <c r="D826" i="21"/>
  <c r="D2457" i="21"/>
  <c r="D2042" i="21"/>
  <c r="D2723" i="21"/>
  <c r="D520" i="21"/>
  <c r="D686" i="21"/>
  <c r="D1254" i="21"/>
  <c r="D97" i="21"/>
  <c r="D2633" i="21"/>
  <c r="D2022" i="21"/>
  <c r="D1728" i="21"/>
  <c r="D1410" i="21"/>
  <c r="D600" i="21"/>
  <c r="D2224" i="21"/>
  <c r="D1579" i="21"/>
  <c r="D2435" i="21"/>
  <c r="D173" i="21"/>
  <c r="D639" i="21"/>
  <c r="D2243" i="21"/>
  <c r="D1831" i="21"/>
  <c r="D2437" i="21"/>
  <c r="D2852" i="21"/>
  <c r="D1929" i="21"/>
  <c r="D1412" i="21"/>
  <c r="D591" i="21"/>
  <c r="D2840" i="21"/>
  <c r="D1634" i="21"/>
  <c r="D2168" i="21"/>
  <c r="D1393" i="21"/>
  <c r="D1556" i="21"/>
  <c r="D1554" i="21"/>
  <c r="D1570" i="21"/>
  <c r="D2894" i="21"/>
  <c r="D1903" i="21"/>
  <c r="D2106" i="21"/>
  <c r="D148" i="21"/>
  <c r="D547" i="21"/>
  <c r="D1604" i="21"/>
  <c r="D2198" i="21"/>
  <c r="D630" i="21"/>
  <c r="D1144" i="21"/>
  <c r="D1877" i="21"/>
  <c r="D1185" i="21"/>
  <c r="D157" i="21"/>
  <c r="D3033" i="21"/>
  <c r="D1392" i="21"/>
  <c r="D1980" i="21"/>
  <c r="D1973" i="21"/>
  <c r="D942" i="21"/>
  <c r="D728" i="21"/>
  <c r="D2615" i="21"/>
  <c r="D940" i="21"/>
  <c r="D959" i="21"/>
  <c r="D2760" i="21"/>
  <c r="D1077" i="21"/>
  <c r="D2869" i="21"/>
  <c r="D527" i="21"/>
  <c r="D1671" i="21"/>
  <c r="D350" i="21"/>
  <c r="D33" i="21"/>
  <c r="D1175" i="21"/>
  <c r="D2389" i="21"/>
  <c r="D438" i="21"/>
  <c r="D1234" i="21"/>
  <c r="D1087" i="21"/>
  <c r="D2280" i="21"/>
  <c r="D1645" i="21"/>
  <c r="D181" i="21"/>
  <c r="D2757" i="21"/>
  <c r="D1323" i="21"/>
  <c r="D169" i="21"/>
  <c r="D190" i="21"/>
  <c r="D138" i="21"/>
  <c r="D748" i="21"/>
  <c r="D2527" i="21"/>
  <c r="D403" i="21"/>
  <c r="D502" i="21"/>
  <c r="D1408" i="21"/>
  <c r="D463" i="21"/>
  <c r="D974" i="21"/>
  <c r="D1037" i="21"/>
  <c r="D2202" i="21"/>
  <c r="D459" i="21"/>
  <c r="D1287" i="21"/>
  <c r="D2986" i="21"/>
  <c r="D2372" i="21"/>
  <c r="D2282" i="21"/>
  <c r="D1649" i="21"/>
  <c r="D1006" i="21"/>
  <c r="D1993" i="21"/>
  <c r="D967" i="21"/>
  <c r="D794" i="21"/>
  <c r="D1015" i="21"/>
  <c r="D980" i="21"/>
  <c r="D2683" i="21"/>
  <c r="D905" i="21"/>
  <c r="D1874" i="21"/>
  <c r="D1912" i="21"/>
  <c r="D1698" i="21"/>
  <c r="D1025" i="21"/>
  <c r="D815" i="21"/>
  <c r="D992" i="21"/>
  <c r="D1328" i="21"/>
  <c r="D1003" i="21"/>
  <c r="D1182" i="21"/>
  <c r="D1057" i="21"/>
  <c r="D835" i="21"/>
  <c r="D2164" i="21"/>
  <c r="D2324" i="21"/>
  <c r="D1626" i="21"/>
  <c r="D1750" i="21"/>
  <c r="D1504" i="21"/>
  <c r="D1249" i="21"/>
  <c r="D2446" i="21"/>
  <c r="D1581" i="21"/>
  <c r="D1372" i="21"/>
  <c r="D2366" i="21"/>
  <c r="D2031" i="21"/>
  <c r="D2165" i="21"/>
  <c r="D609" i="21"/>
  <c r="D1811" i="21"/>
  <c r="D1360" i="21"/>
  <c r="D1137" i="21"/>
  <c r="D2328" i="21"/>
  <c r="D2069" i="21"/>
  <c r="D1363" i="21"/>
  <c r="D484" i="21"/>
  <c r="D2405" i="21"/>
  <c r="D2687" i="21"/>
  <c r="D978" i="21"/>
  <c r="D1376" i="21"/>
  <c r="D2785" i="21"/>
  <c r="D1688" i="21"/>
  <c r="D1080" i="21"/>
  <c r="D651" i="21"/>
  <c r="D2259" i="21"/>
  <c r="D770" i="21"/>
  <c r="D1024" i="21"/>
  <c r="D537" i="21"/>
  <c r="D2995" i="21"/>
  <c r="D2265" i="21"/>
  <c r="D622" i="21"/>
  <c r="D2379" i="21"/>
  <c r="D744" i="21"/>
  <c r="D63" i="21"/>
  <c r="D1356" i="21"/>
  <c r="D2777" i="21"/>
  <c r="D1157" i="21"/>
  <c r="D2233" i="21"/>
  <c r="D2287" i="21"/>
  <c r="D160" i="21"/>
  <c r="D549" i="21"/>
  <c r="D309" i="21"/>
  <c r="D2619" i="21"/>
  <c r="D79" i="21"/>
  <c r="D650" i="21"/>
  <c r="D2608" i="21"/>
  <c r="D1538" i="21"/>
  <c r="D1300" i="21"/>
  <c r="D994" i="21"/>
  <c r="D1489" i="21"/>
  <c r="D799" i="21"/>
  <c r="D2100" i="21"/>
  <c r="D913" i="21"/>
  <c r="D1368" i="21"/>
  <c r="D2356" i="21"/>
  <c r="D956" i="21"/>
  <c r="D2752" i="21"/>
  <c r="D624" i="21"/>
  <c r="D914" i="21"/>
  <c r="D760" i="21"/>
  <c r="D457" i="21"/>
  <c r="D2146" i="21"/>
  <c r="D824" i="21"/>
  <c r="D2604" i="21"/>
  <c r="D1605" i="21"/>
  <c r="D573" i="21"/>
  <c r="D2613" i="21"/>
  <c r="D1603" i="21"/>
  <c r="D983" i="21"/>
  <c r="D119" i="21"/>
  <c r="D2284" i="21"/>
  <c r="D2097" i="21"/>
  <c r="D191" i="21"/>
  <c r="D121" i="21"/>
  <c r="D730" i="21"/>
  <c r="D851" i="21"/>
  <c r="D888" i="21"/>
  <c r="D2028" i="21"/>
  <c r="D568" i="21"/>
  <c r="D2980" i="21"/>
  <c r="D1095" i="21"/>
  <c r="D1373" i="21"/>
  <c r="D2213" i="21"/>
  <c r="D1525" i="21"/>
  <c r="D762" i="21"/>
  <c r="D2915" i="21"/>
  <c r="D1622" i="21"/>
  <c r="D646" i="21"/>
  <c r="D1878" i="21"/>
  <c r="D1317" i="21"/>
  <c r="D2898" i="21"/>
  <c r="D1617" i="21"/>
  <c r="D1977" i="21"/>
  <c r="D1120" i="21"/>
  <c r="D1718" i="21"/>
  <c r="D1941" i="21"/>
  <c r="D987" i="21"/>
  <c r="D817" i="21"/>
  <c r="D621" i="21"/>
  <c r="D1130" i="21"/>
  <c r="D1493" i="21"/>
  <c r="D771" i="21"/>
  <c r="D2524" i="21"/>
  <c r="D943" i="21"/>
  <c r="D156" i="21"/>
  <c r="D1191" i="21"/>
  <c r="D1565" i="21"/>
  <c r="D1495" i="21"/>
  <c r="D1637" i="21"/>
  <c r="D845" i="21"/>
  <c r="D837" i="21"/>
  <c r="D2887" i="21"/>
  <c r="D731" i="21"/>
  <c r="D860" i="21"/>
  <c r="D1079" i="21"/>
  <c r="D1128" i="21"/>
  <c r="D1156" i="21"/>
  <c r="D1571" i="21"/>
  <c r="D2196" i="21"/>
  <c r="D529" i="21"/>
  <c r="D580" i="21"/>
  <c r="D920" i="21"/>
  <c r="D1905" i="21"/>
  <c r="D1415" i="21"/>
  <c r="D2667" i="21"/>
  <c r="D820" i="21"/>
  <c r="D2136" i="21"/>
  <c r="D1496" i="21"/>
  <c r="D1336" i="21"/>
  <c r="D795" i="21"/>
  <c r="D2005" i="21"/>
  <c r="D1063" i="21"/>
  <c r="D1498" i="21"/>
  <c r="D1333" i="21"/>
  <c r="D2463" i="21"/>
  <c r="D2281" i="21"/>
  <c r="D2295" i="21"/>
  <c r="D813" i="21"/>
  <c r="D706" i="21"/>
  <c r="D495" i="21"/>
  <c r="D2699" i="21"/>
  <c r="D1337" i="21"/>
  <c r="D405" i="21"/>
  <c r="D733" i="21"/>
  <c r="D388" i="21"/>
  <c r="D1968" i="21"/>
  <c r="D2141" i="21"/>
  <c r="D623" i="21"/>
  <c r="D1403" i="21"/>
  <c r="D2325" i="21"/>
  <c r="D637" i="21"/>
  <c r="D2753" i="21"/>
  <c r="D906" i="21"/>
  <c r="D1069" i="21"/>
  <c r="D2319" i="21"/>
  <c r="D2679" i="21"/>
  <c r="D801" i="21"/>
  <c r="D2767" i="21"/>
  <c r="D785" i="21"/>
  <c r="D1664" i="21"/>
  <c r="D1370" i="21"/>
  <c r="D1304" i="21"/>
  <c r="D1405" i="21"/>
  <c r="D2506" i="21"/>
  <c r="D786" i="21"/>
  <c r="D139" i="21"/>
  <c r="D276" i="21"/>
  <c r="D702" i="21"/>
  <c r="D1925" i="21"/>
  <c r="D1629" i="21"/>
  <c r="D1396" i="21"/>
  <c r="D1322" i="21"/>
  <c r="D1013" i="21"/>
  <c r="D1547" i="21"/>
  <c r="D2268" i="21"/>
  <c r="D2029" i="21"/>
  <c r="D1873" i="21"/>
  <c r="D594" i="21"/>
  <c r="D2256" i="21"/>
  <c r="D2388" i="21"/>
  <c r="D972" i="21"/>
  <c r="D2064" i="21"/>
  <c r="D1030" i="21"/>
  <c r="D2346" i="21"/>
  <c r="D2632" i="21"/>
  <c r="D828" i="21"/>
  <c r="D982" i="21"/>
  <c r="D1257" i="21"/>
  <c r="D2594" i="21"/>
  <c r="D1745" i="21"/>
  <c r="D1620" i="21"/>
  <c r="D318" i="21"/>
  <c r="D274" i="21"/>
  <c r="D1104" i="21"/>
  <c r="D1210" i="21"/>
  <c r="D2617" i="21"/>
  <c r="D1998" i="21"/>
  <c r="D517" i="21"/>
  <c r="D476" i="21"/>
  <c r="D1362" i="21"/>
  <c r="D1826" i="21"/>
  <c r="D1933" i="21"/>
  <c r="D142" i="21"/>
  <c r="D1958" i="21"/>
  <c r="D1359" i="21"/>
  <c r="D830" i="21"/>
  <c r="D337" i="21"/>
  <c r="D620" i="21"/>
  <c r="D1416" i="21"/>
  <c r="D2263" i="21"/>
  <c r="D1766" i="21"/>
  <c r="D1351" i="21"/>
  <c r="D541" i="21"/>
  <c r="D2215" i="21"/>
  <c r="D915" i="21"/>
  <c r="D1166" i="21"/>
  <c r="D782" i="21"/>
  <c r="D2534" i="21"/>
  <c r="D1167" i="21"/>
  <c r="D1164" i="21"/>
  <c r="D598" i="21"/>
  <c r="D2488" i="21"/>
  <c r="D1911" i="21"/>
  <c r="D603" i="21"/>
  <c r="D1084" i="21"/>
  <c r="D2244" i="21"/>
  <c r="D2736" i="21"/>
  <c r="D466" i="21"/>
  <c r="D351" i="21"/>
  <c r="D1386" i="21"/>
  <c r="D2210" i="21"/>
  <c r="D1118" i="21"/>
  <c r="D1247" i="21"/>
  <c r="D1112" i="21"/>
  <c r="D1736" i="21"/>
  <c r="D1513" i="21"/>
  <c r="D1246" i="21"/>
  <c r="D1932" i="21"/>
  <c r="D2397" i="21"/>
  <c r="D2695" i="21"/>
  <c r="D2006" i="21"/>
  <c r="D1219" i="21"/>
  <c r="D2392" i="21"/>
  <c r="D1894" i="21"/>
  <c r="D1509" i="21"/>
  <c r="D2902" i="21"/>
  <c r="D825" i="21"/>
  <c r="D1608" i="21"/>
  <c r="D1662" i="21"/>
  <c r="D1270" i="21"/>
  <c r="D1663" i="21"/>
  <c r="D1559" i="21"/>
  <c r="D1271" i="21"/>
  <c r="D1926" i="21"/>
  <c r="D874" i="21"/>
  <c r="D1505" i="21"/>
  <c r="D1042" i="21"/>
  <c r="D1391" i="21"/>
  <c r="D2537" i="21"/>
  <c r="D366" i="21"/>
  <c r="D1853" i="21"/>
  <c r="D774" i="21"/>
  <c r="D1417" i="21"/>
  <c r="D1510" i="21"/>
  <c r="D2240" i="21"/>
  <c r="D2223" i="21"/>
  <c r="D1666" i="21"/>
  <c r="D155" i="21"/>
  <c r="D1418" i="21"/>
  <c r="D1562" i="21"/>
  <c r="D1306" i="21"/>
  <c r="D1615" i="21"/>
  <c r="D875" i="21"/>
  <c r="D1390" i="21"/>
  <c r="D1954" i="21"/>
  <c r="D814" i="21"/>
  <c r="D1303" i="21"/>
  <c r="D1419" i="21"/>
  <c r="D1682" i="21"/>
  <c r="D1784" i="21"/>
  <c r="D1511" i="21"/>
  <c r="D1724" i="21"/>
  <c r="D2211" i="21"/>
  <c r="D654" i="21"/>
  <c r="D1563" i="21"/>
  <c r="D1349" i="21"/>
  <c r="D1420" i="21"/>
  <c r="D778" i="21"/>
  <c r="D1389" i="21"/>
  <c r="D1872" i="21"/>
  <c r="D2225" i="21"/>
  <c r="D2057" i="21"/>
  <c r="D1172" i="21"/>
  <c r="D404" i="21"/>
  <c r="D2650" i="21"/>
  <c r="D24" i="21"/>
  <c r="D1700" i="21"/>
  <c r="D1578" i="21"/>
  <c r="D571" i="21"/>
  <c r="D1705" i="21"/>
  <c r="D873" i="21"/>
  <c r="D993" i="21"/>
  <c r="D655" i="21"/>
  <c r="D2271" i="21"/>
  <c r="D2054" i="21"/>
  <c r="D152" i="21"/>
  <c r="D3034" i="21"/>
  <c r="D2293" i="21"/>
  <c r="D2918" i="21"/>
  <c r="D985" i="21"/>
  <c r="D1696" i="21"/>
  <c r="D2714" i="21"/>
  <c r="D2175" i="21"/>
  <c r="D534" i="21"/>
  <c r="D1801" i="21"/>
  <c r="D1624" i="21"/>
  <c r="D1884" i="21"/>
  <c r="D2214" i="21"/>
  <c r="D1116" i="21"/>
  <c r="D1421" i="21"/>
  <c r="D2689" i="21"/>
  <c r="D474" i="21"/>
  <c r="D755" i="21"/>
  <c r="D2371" i="21"/>
  <c r="D2789" i="21"/>
  <c r="D2187" i="21"/>
  <c r="D1218" i="21"/>
  <c r="D538" i="21"/>
  <c r="D2812" i="21"/>
  <c r="D1129" i="21"/>
  <c r="D316" i="21"/>
  <c r="D550" i="21"/>
  <c r="D1243" i="21"/>
  <c r="D2053" i="21"/>
  <c r="D2369" i="21"/>
  <c r="D2784" i="21"/>
  <c r="D2530" i="21"/>
  <c r="D2424" i="21"/>
  <c r="D1890" i="21"/>
  <c r="D2232" i="21"/>
  <c r="D2662" i="21"/>
  <c r="D2545" i="21"/>
  <c r="D960" i="21"/>
  <c r="D2158" i="21"/>
  <c r="D838" i="21"/>
  <c r="D2561" i="21"/>
  <c r="D1552" i="21"/>
  <c r="D1127" i="21"/>
  <c r="D2522" i="21"/>
  <c r="D1731" i="21"/>
  <c r="D1640" i="21"/>
  <c r="D1283" i="21"/>
  <c r="D2698" i="21"/>
  <c r="D1367" i="21"/>
  <c r="D955" i="21"/>
  <c r="D1321" i="21"/>
  <c r="D299" i="21"/>
  <c r="D433" i="21"/>
  <c r="D663" i="21"/>
  <c r="D19" i="21"/>
  <c r="D2453" i="21"/>
  <c r="D1385" i="21"/>
  <c r="D2212" i="21"/>
  <c r="D2942" i="21"/>
  <c r="D2577" i="21"/>
  <c r="D458" i="21"/>
  <c r="D1162" i="21"/>
  <c r="D1215" i="21"/>
  <c r="D2367" i="21"/>
  <c r="D812" i="21"/>
  <c r="D839" i="21"/>
  <c r="D1302" i="21"/>
  <c r="D1790" i="21"/>
  <c r="D656" i="21"/>
  <c r="D2126" i="21"/>
  <c r="D482" i="21"/>
  <c r="D1109" i="21"/>
  <c r="D2780" i="21"/>
  <c r="D1975" i="21"/>
  <c r="D739" i="21"/>
  <c r="D1342" i="21"/>
  <c r="D968" i="21"/>
  <c r="D158" i="21"/>
  <c r="D3064" i="21"/>
  <c r="D1346" i="21"/>
  <c r="D2622" i="21"/>
  <c r="D2626" i="21"/>
  <c r="D2634" i="21"/>
  <c r="D1751" i="21"/>
  <c r="D201" i="21"/>
  <c r="D1946" i="21"/>
  <c r="D3011" i="21"/>
  <c r="D2921" i="21"/>
  <c r="D1422" i="21"/>
  <c r="D720" i="21"/>
  <c r="D2415" i="21"/>
  <c r="D2245" i="21"/>
  <c r="D1595" i="21"/>
  <c r="D1316" i="21"/>
  <c r="D752" i="21"/>
  <c r="D1202" i="21"/>
  <c r="D1937" i="21"/>
  <c r="D1204" i="21"/>
  <c r="D2065" i="21"/>
  <c r="D530" i="21"/>
  <c r="D3022" i="21"/>
  <c r="D2401" i="21"/>
  <c r="D1589" i="21"/>
  <c r="D2469" i="21"/>
  <c r="D857" i="21"/>
  <c r="D1423" i="21"/>
  <c r="D2462" i="21"/>
  <c r="D2361" i="21"/>
  <c r="D2038" i="21"/>
  <c r="D381" i="21"/>
  <c r="D1091" i="21"/>
  <c r="D1899" i="21"/>
  <c r="D1712" i="21"/>
  <c r="D1000" i="21"/>
  <c r="D1870" i="21"/>
  <c r="D567" i="21"/>
  <c r="D661" i="21"/>
  <c r="D1850" i="21"/>
  <c r="D2113" i="21"/>
  <c r="D587" i="21"/>
  <c r="D521" i="21"/>
  <c r="D2426" i="21"/>
  <c r="D1320" i="21"/>
  <c r="D777" i="21"/>
  <c r="D907" i="21"/>
  <c r="D2719" i="21"/>
  <c r="D2919" i="21"/>
  <c r="D1942" i="21"/>
  <c r="D1424" i="21"/>
  <c r="D1401" i="21"/>
  <c r="D2509" i="21"/>
  <c r="D252" i="21"/>
  <c r="D704" i="21"/>
  <c r="D1768" i="21"/>
  <c r="D2002" i="21"/>
  <c r="D552" i="21"/>
  <c r="D709" i="21"/>
  <c r="D599" i="21"/>
  <c r="D2219" i="21"/>
  <c r="D1599" i="21"/>
  <c r="D2741" i="21"/>
  <c r="D667" i="21"/>
  <c r="D1394" i="21"/>
  <c r="D1785" i="21"/>
  <c r="D144" i="21"/>
  <c r="D2978" i="21"/>
  <c r="D2775" i="21"/>
  <c r="D2034" i="21"/>
  <c r="D798" i="21"/>
  <c r="D2003" i="21"/>
  <c r="D2599" i="21"/>
  <c r="D2709" i="21"/>
  <c r="D3032" i="21"/>
  <c r="D810" i="21"/>
  <c r="D2171" i="21"/>
  <c r="D954" i="21"/>
  <c r="D1332" i="21"/>
  <c r="D1776" i="21"/>
  <c r="D1033" i="21"/>
  <c r="D1777" i="21"/>
  <c r="D2521" i="21"/>
  <c r="D480" i="21"/>
  <c r="D1616" i="21"/>
  <c r="D1575" i="21"/>
  <c r="D2144" i="21"/>
  <c r="D1614" i="21"/>
  <c r="D1965" i="21"/>
  <c r="D2186" i="21"/>
  <c r="D2060" i="21"/>
  <c r="D1339" i="21"/>
  <c r="D1425" i="21"/>
  <c r="D1916" i="21"/>
  <c r="D1795" i="21"/>
  <c r="D2047" i="21"/>
  <c r="D2071" i="21"/>
  <c r="D2851" i="21"/>
  <c r="D453" i="21"/>
  <c r="D146" i="21"/>
  <c r="D1530" i="21"/>
  <c r="D1046" i="21"/>
  <c r="D1214" i="21"/>
  <c r="D1694" i="21"/>
  <c r="D1999" i="21"/>
  <c r="D1924" i="21"/>
  <c r="D1097" i="21"/>
  <c r="D1798" i="21"/>
  <c r="D1245" i="21"/>
  <c r="D2588" i="21"/>
  <c r="D1371" i="21"/>
  <c r="D1344" i="21"/>
  <c r="D2254" i="21"/>
  <c r="D843" i="21"/>
  <c r="D900" i="21"/>
  <c r="D2298" i="21"/>
  <c r="D2045" i="21"/>
  <c r="D2416" i="21"/>
  <c r="D1041" i="21"/>
  <c r="D1744" i="21"/>
  <c r="D493" i="21"/>
  <c r="D1282" i="21"/>
  <c r="D2705" i="21"/>
  <c r="D1230" i="21"/>
  <c r="D884" i="21"/>
  <c r="D560" i="21"/>
  <c r="D1917" i="21"/>
  <c r="D348" i="21"/>
  <c r="D2004" i="21"/>
  <c r="D2858" i="21"/>
  <c r="D2400" i="21"/>
  <c r="D2433" i="21"/>
  <c r="D2339" i="21"/>
  <c r="D2729" i="21"/>
  <c r="D78" i="21"/>
  <c r="D3021" i="21"/>
  <c r="D2972" i="21"/>
  <c r="D2816" i="21"/>
  <c r="D1646" i="21"/>
  <c r="D1984" i="21"/>
  <c r="D370" i="21"/>
  <c r="D1835" i="21"/>
  <c r="D1165" i="21"/>
  <c r="D1861" i="21"/>
  <c r="D902" i="21"/>
  <c r="D2519" i="21"/>
  <c r="D2669" i="21"/>
  <c r="D1843" i="21"/>
  <c r="D1677" i="21"/>
  <c r="D1548" i="21"/>
  <c r="D2296" i="21"/>
  <c r="D1260" i="21"/>
  <c r="D676" i="21"/>
  <c r="D1885" i="21"/>
  <c r="D1491" i="21"/>
  <c r="D2018" i="21"/>
  <c r="D1957" i="21"/>
  <c r="D610" i="21"/>
  <c r="D1964" i="21"/>
  <c r="D2338" i="21"/>
  <c r="D2302" i="21"/>
  <c r="D179" i="21"/>
  <c r="D1329" i="21"/>
  <c r="D1680" i="21"/>
  <c r="D1969" i="21"/>
  <c r="D1577" i="21"/>
  <c r="D1330" i="21"/>
  <c r="D2166" i="21"/>
  <c r="D933" i="21"/>
  <c r="D2597" i="21"/>
  <c r="D2081" i="21"/>
  <c r="D111" i="21"/>
  <c r="D1982" i="21"/>
  <c r="D1918" i="21"/>
  <c r="D2616" i="21"/>
  <c r="D3018" i="21"/>
  <c r="D28" i="21"/>
  <c r="D5" i="21"/>
  <c r="D1528" i="21"/>
  <c r="D991" i="21"/>
  <c r="D1338" i="21"/>
  <c r="D2831" i="21"/>
  <c r="D2036" i="21"/>
  <c r="D1683" i="21"/>
  <c r="D1930" i="21"/>
  <c r="D1681" i="21"/>
  <c r="D1494" i="21"/>
  <c r="D2115" i="21"/>
  <c r="D1920" i="21"/>
  <c r="D519" i="21"/>
  <c r="D1783" i="21"/>
  <c r="D1991" i="21"/>
  <c r="D946" i="21"/>
  <c r="D1810" i="21"/>
  <c r="D2188" i="21"/>
  <c r="D261" i="21"/>
  <c r="D2523" i="21"/>
  <c r="D2468" i="21"/>
  <c r="D2992" i="21"/>
  <c r="D632" i="21"/>
  <c r="D195" i="21"/>
  <c r="D1314" i="21"/>
  <c r="D2318" i="21"/>
  <c r="D176" i="21"/>
  <c r="D2929" i="21"/>
  <c r="D314" i="21"/>
  <c r="D1426" i="21"/>
  <c r="D2547" i="21"/>
  <c r="D167" i="21"/>
  <c r="D863" i="21"/>
  <c r="D2684" i="21"/>
  <c r="D995" i="21"/>
  <c r="D11" i="21"/>
  <c r="D72" i="21"/>
  <c r="D2550" i="21"/>
  <c r="D834" i="21"/>
  <c r="D2781" i="21"/>
  <c r="D161" i="21"/>
  <c r="D3014" i="21"/>
  <c r="D145" i="21"/>
  <c r="D2675" i="21"/>
  <c r="D1085" i="21"/>
  <c r="D746" i="21"/>
  <c r="D2444" i="21"/>
  <c r="D92" i="21"/>
  <c r="D1169" i="21"/>
  <c r="D1168" i="21"/>
  <c r="D2465" i="21"/>
  <c r="D2703" i="21"/>
  <c r="D2539" i="21"/>
  <c r="D822" i="21"/>
  <c r="D1927" i="21"/>
  <c r="D1748" i="21"/>
  <c r="D2473" i="21"/>
  <c r="D2925" i="21"/>
  <c r="D1819" i="21"/>
  <c r="D2570" i="21"/>
  <c r="D579" i="21"/>
  <c r="D2163" i="21"/>
  <c r="D1171" i="21"/>
  <c r="D102" i="21"/>
  <c r="D2239" i="21"/>
  <c r="D957" i="21"/>
  <c r="D1276" i="21"/>
  <c r="D2800" i="21"/>
  <c r="D1061" i="21"/>
  <c r="D584" i="21"/>
  <c r="D1502" i="21"/>
  <c r="D1557" i="21"/>
  <c r="D1236" i="21"/>
  <c r="D2659" i="21"/>
  <c r="D894" i="21"/>
  <c r="D1996" i="21"/>
  <c r="D1697" i="21"/>
  <c r="D1793" i="21"/>
  <c r="D2110" i="21"/>
  <c r="D1641" i="21"/>
  <c r="D2285" i="21"/>
  <c r="D1961" i="21"/>
  <c r="D2969" i="21"/>
  <c r="D268" i="21"/>
  <c r="D986" i="21"/>
  <c r="D1395" i="21"/>
  <c r="D695" i="21"/>
  <c r="D616" i="21"/>
  <c r="D1281" i="21"/>
  <c r="D1650" i="21"/>
  <c r="D660" i="21"/>
  <c r="D1313" i="21"/>
  <c r="D2842" i="21"/>
  <c r="D1823" i="21"/>
  <c r="D2138" i="21"/>
  <c r="D1244" i="21"/>
  <c r="D1038" i="21"/>
  <c r="D2796" i="21"/>
  <c r="D2257" i="21"/>
  <c r="D1055" i="21"/>
  <c r="D2076" i="21"/>
  <c r="D1756" i="21"/>
  <c r="D1755" i="21"/>
  <c r="D2272" i="21"/>
  <c r="D522" i="21"/>
  <c r="D1427" i="21"/>
  <c r="D1990" i="21"/>
  <c r="D1588" i="21"/>
  <c r="D1224" i="21"/>
  <c r="D1428" i="21"/>
  <c r="D2493" i="21"/>
  <c r="D135" i="21"/>
  <c r="D1288" i="21"/>
  <c r="D2310" i="21"/>
  <c r="D430" i="21"/>
  <c r="D282" i="21"/>
  <c r="D3048" i="21"/>
  <c r="D2661" i="21"/>
  <c r="D971" i="21"/>
  <c r="D1397" i="21"/>
  <c r="D1500" i="21"/>
  <c r="D1762" i="21"/>
  <c r="D2495" i="21"/>
  <c r="D700" i="21"/>
  <c r="D2349" i="21"/>
  <c r="D2813" i="21"/>
  <c r="D1263" i="21"/>
  <c r="D2226" i="21"/>
  <c r="D209" i="21"/>
  <c r="D1035" i="21"/>
  <c r="D414" i="21"/>
  <c r="D1251" i="21"/>
  <c r="D917" i="21"/>
  <c r="D2127" i="21"/>
  <c r="D2700" i="21"/>
  <c r="D1803" i="21"/>
  <c r="D475" i="21"/>
  <c r="D384" i="21"/>
  <c r="D31" i="21"/>
  <c r="D763" i="21"/>
  <c r="D1021" i="21"/>
  <c r="D1429" i="21"/>
  <c r="D1430" i="21"/>
  <c r="D2930" i="21"/>
  <c r="D1758" i="21"/>
  <c r="D2758" i="21"/>
  <c r="D470" i="21"/>
  <c r="D1668" i="21"/>
  <c r="D670" i="21"/>
  <c r="D1352" i="21"/>
  <c r="D1029" i="21"/>
  <c r="D1859" i="21"/>
  <c r="D2194" i="21"/>
  <c r="D1852" i="21"/>
  <c r="D2070" i="21"/>
  <c r="D186" i="21"/>
  <c r="D1947" i="21"/>
  <c r="D1613" i="21"/>
  <c r="D2482" i="21"/>
  <c r="D1560" i="21"/>
  <c r="D1669" i="21"/>
  <c r="D997" i="21"/>
  <c r="D1354" i="21"/>
  <c r="D2499" i="21"/>
  <c r="D2308" i="21"/>
  <c r="D1503" i="21"/>
  <c r="D531" i="21"/>
  <c r="D2912" i="21"/>
  <c r="D1192" i="21"/>
  <c r="D232" i="21"/>
  <c r="D525" i="21"/>
  <c r="D2536" i="21"/>
  <c r="D489" i="21"/>
  <c r="D229" i="21"/>
  <c r="D219" i="21"/>
  <c r="D2880" i="21"/>
  <c r="D1876" i="21"/>
  <c r="D2383" i="21"/>
  <c r="D2963" i="21"/>
  <c r="D2951" i="21"/>
  <c r="D745" i="21"/>
  <c r="D221" i="21"/>
  <c r="D242" i="21"/>
  <c r="D235" i="21"/>
  <c r="D1334" i="21"/>
  <c r="D1743" i="21"/>
  <c r="D2447" i="21"/>
  <c r="D2398" i="21"/>
  <c r="D672" i="21"/>
  <c r="D2591" i="21"/>
  <c r="D1047" i="21"/>
  <c r="D625" i="21"/>
  <c r="D781" i="21"/>
  <c r="D2964" i="21"/>
  <c r="D2945" i="21"/>
  <c r="D2336" i="21"/>
  <c r="D2762" i="21"/>
  <c r="D1312" i="21"/>
  <c r="D1232" i="21"/>
  <c r="D1310" i="21"/>
  <c r="D2778" i="21"/>
  <c r="D215" i="21"/>
  <c r="D231" i="21"/>
  <c r="D911" i="21"/>
  <c r="D413" i="21"/>
  <c r="D2707" i="21"/>
  <c r="D1213" i="21"/>
  <c r="D1512" i="21"/>
  <c r="D216" i="21"/>
  <c r="D2838" i="21"/>
  <c r="D240" i="21"/>
  <c r="D234" i="21"/>
  <c r="D233" i="21"/>
  <c r="D238" i="21"/>
  <c r="D244" i="21"/>
  <c r="D708" i="21"/>
  <c r="D513" i="21"/>
  <c r="D308" i="21"/>
  <c r="D2943" i="21"/>
  <c r="D2363" i="21"/>
  <c r="D1090" i="21"/>
  <c r="D2717" i="21"/>
  <c r="D2514" i="21"/>
  <c r="D542" i="21"/>
  <c r="D298" i="21"/>
  <c r="D570" i="21"/>
  <c r="D2639" i="21"/>
  <c r="D802" i="21"/>
  <c r="D243" i="21"/>
  <c r="D1307" i="21"/>
  <c r="D1431" i="21"/>
  <c r="D899" i="21"/>
  <c r="D2605" i="21"/>
  <c r="D1432" i="21"/>
  <c r="D2822" i="21"/>
  <c r="D270" i="21"/>
  <c r="D222" i="21"/>
  <c r="D2849" i="21"/>
  <c r="D2957" i="21"/>
  <c r="D2014" i="21"/>
  <c r="D2135" i="21"/>
  <c r="D2676" i="21"/>
  <c r="D236" i="21"/>
  <c r="D250" i="21"/>
  <c r="D2030" i="21"/>
  <c r="D2711" i="21"/>
  <c r="D246" i="21"/>
  <c r="D217" i="21"/>
  <c r="D245" i="21"/>
  <c r="D223" i="21"/>
  <c r="D1366" i="21"/>
  <c r="D2927" i="21"/>
  <c r="D2960" i="21"/>
  <c r="D935" i="21"/>
  <c r="D228" i="21"/>
  <c r="D251" i="21"/>
  <c r="D57" i="21"/>
  <c r="D61" i="21"/>
  <c r="D182" i="21"/>
  <c r="D76" i="21"/>
  <c r="D2353" i="21"/>
  <c r="D872" i="21"/>
  <c r="D131" i="21"/>
  <c r="D2079" i="21"/>
  <c r="D1433" i="21"/>
  <c r="D1324" i="21"/>
  <c r="D1434" i="21"/>
  <c r="D2672" i="21"/>
  <c r="D2706" i="21"/>
  <c r="D56" i="21"/>
  <c r="D325" i="21"/>
  <c r="D2443" i="21"/>
  <c r="D1200" i="21"/>
  <c r="D816" i="21"/>
  <c r="D2525" i="21"/>
  <c r="D1981" i="21"/>
  <c r="D2422" i="21"/>
  <c r="D2630" i="21"/>
  <c r="D2612" i="21"/>
  <c r="D1435" i="21"/>
  <c r="D2154" i="21"/>
  <c r="D948" i="21"/>
  <c r="D2734" i="21"/>
  <c r="D286" i="21"/>
  <c r="D1121" i="21"/>
  <c r="D1028" i="21"/>
  <c r="D2827" i="21"/>
  <c r="D2582" i="21"/>
  <c r="D185" i="21"/>
  <c r="D3065" i="21"/>
  <c r="D289" i="21"/>
  <c r="D51" i="21"/>
  <c r="D58" i="21"/>
  <c r="D8" i="21"/>
  <c r="D42" i="21"/>
  <c r="D2839" i="21"/>
  <c r="D423" i="21"/>
  <c r="D22" i="21"/>
  <c r="D1075" i="21"/>
  <c r="D226" i="21"/>
  <c r="D422" i="21"/>
  <c r="D640" i="21"/>
  <c r="D3071" i="21"/>
  <c r="D141" i="21"/>
  <c r="D3047" i="21"/>
  <c r="D2997" i="21"/>
  <c r="D1436" i="21"/>
  <c r="D2614" i="21"/>
  <c r="D253" i="21"/>
  <c r="D3077" i="21"/>
  <c r="D1636" i="21"/>
  <c r="D3068" i="21"/>
  <c r="D2984" i="21"/>
  <c r="D340" i="21"/>
  <c r="D2678" i="21"/>
  <c r="D331" i="21"/>
  <c r="D2922" i="21"/>
  <c r="D3044" i="21"/>
  <c r="D2221" i="21"/>
  <c r="D2331" i="21"/>
  <c r="D2323" i="21"/>
  <c r="D2811" i="21"/>
  <c r="D1437" i="21"/>
  <c r="D192" i="21"/>
  <c r="D1597" i="21"/>
  <c r="D2733" i="21"/>
  <c r="D2618" i="21"/>
  <c r="D2655" i="21"/>
  <c r="D1828" i="21"/>
  <c r="D2904" i="21"/>
  <c r="D85" i="21"/>
  <c r="D562" i="21"/>
  <c r="D2393" i="21"/>
  <c r="D25" i="21"/>
  <c r="D981" i="21"/>
  <c r="D2481" i="21"/>
  <c r="D2726" i="21"/>
  <c r="D897" i="21"/>
  <c r="D2833" i="21"/>
  <c r="D2847" i="21"/>
  <c r="D2794" i="21"/>
  <c r="D187" i="21"/>
  <c r="D1590" i="21"/>
  <c r="D1107" i="21"/>
  <c r="D648" i="21"/>
  <c r="D2641" i="21"/>
  <c r="D2623" i="21"/>
  <c r="D665" i="21"/>
  <c r="D657" i="21"/>
  <c r="D1209" i="21"/>
  <c r="D754" i="21"/>
  <c r="D406" i="21"/>
  <c r="D1438" i="21"/>
  <c r="D294" i="21"/>
  <c r="D2274" i="21"/>
  <c r="D597" i="21"/>
  <c r="D3052" i="21"/>
  <c r="D515" i="21"/>
  <c r="D163" i="21"/>
  <c r="D578" i="21"/>
  <c r="D950" i="21"/>
  <c r="D2056" i="21"/>
  <c r="D465" i="21"/>
  <c r="D2442" i="21"/>
  <c r="D2427" i="21"/>
  <c r="D2589" i="21"/>
  <c r="D2276" i="21"/>
  <c r="D707" i="21"/>
  <c r="D3010" i="21"/>
  <c r="D13" i="21"/>
  <c r="D77" i="21"/>
  <c r="D545" i="21"/>
  <c r="D759" i="21"/>
  <c r="D1656" i="21"/>
  <c r="D2772" i="21"/>
  <c r="D477" i="21"/>
  <c r="D2452" i="21"/>
  <c r="D1985" i="21"/>
  <c r="D767" i="21"/>
  <c r="D2821" i="21"/>
  <c r="D2130" i="21"/>
  <c r="D1439" i="21"/>
  <c r="D1812" i="21"/>
  <c r="D1292" i="21"/>
  <c r="D2260" i="21"/>
  <c r="D1294" i="21"/>
  <c r="D1808" i="21"/>
  <c r="D2498" i="21"/>
  <c r="D912" i="21"/>
  <c r="D1804" i="21"/>
  <c r="D117" i="21"/>
  <c r="D1440" i="21"/>
  <c r="D2748" i="21"/>
  <c r="D2680" i="21"/>
  <c r="D360" i="21"/>
  <c r="D1633" i="21"/>
  <c r="D1813" i="21"/>
  <c r="D2258" i="21"/>
  <c r="D2867" i="21"/>
  <c r="D916" i="21"/>
  <c r="D722" i="21"/>
  <c r="D419" i="21"/>
  <c r="D1289" i="21"/>
  <c r="D783" i="21"/>
  <c r="D618" i="21"/>
  <c r="D2438" i="21"/>
  <c r="D2749" i="21"/>
  <c r="D1627" i="21"/>
  <c r="D1019" i="21"/>
  <c r="D559" i="21"/>
  <c r="D37" i="21"/>
  <c r="D1262" i="21"/>
  <c r="D962" i="21"/>
  <c r="D2041" i="21"/>
  <c r="D1441" i="21"/>
  <c r="D2610" i="21"/>
  <c r="D382" i="21"/>
  <c r="D2704" i="21"/>
  <c r="D2492" i="21"/>
  <c r="D1660" i="21"/>
  <c r="D2791" i="21"/>
  <c r="D2307" i="21"/>
  <c r="D1824" i="21"/>
  <c r="D1131" i="21"/>
  <c r="D2895" i="21"/>
  <c r="D2681" i="21"/>
  <c r="D41" i="21"/>
  <c r="D2718" i="21"/>
  <c r="D2893" i="21"/>
  <c r="D2248" i="21"/>
  <c r="D2725" i="21"/>
  <c r="D2207" i="21"/>
  <c r="D1794" i="21"/>
  <c r="D2834" i="21"/>
  <c r="D168" i="21"/>
  <c r="D74" i="21"/>
  <c r="D1284" i="21"/>
  <c r="D688" i="21"/>
  <c r="D2299" i="21"/>
  <c r="D322" i="21"/>
  <c r="D1442" i="21"/>
  <c r="D2320" i="21"/>
  <c r="D2900" i="21"/>
  <c r="D883" i="21"/>
  <c r="D773" i="21"/>
  <c r="D996" i="21"/>
  <c r="D2300" i="21"/>
  <c r="D3036" i="21"/>
  <c r="D2228" i="21"/>
  <c r="D518" i="21"/>
  <c r="D2727" i="21"/>
  <c r="D1443" i="21"/>
  <c r="D3059" i="21"/>
  <c r="D1308" i="21"/>
  <c r="D766" i="21"/>
  <c r="D2170" i="21"/>
  <c r="D958" i="21"/>
  <c r="D2304" i="21"/>
  <c r="D2159" i="21"/>
  <c r="D110" i="21"/>
  <c r="D12" i="21"/>
  <c r="D3073" i="21"/>
  <c r="D2486" i="21"/>
  <c r="D2948" i="21"/>
  <c r="D2609" i="21"/>
  <c r="D2906" i="21"/>
  <c r="D1444" i="21"/>
  <c r="D658" i="21"/>
  <c r="D2647" i="21"/>
  <c r="D2624" i="21"/>
  <c r="D2122" i="21"/>
  <c r="D2439" i="21"/>
  <c r="D2104" i="21"/>
  <c r="D1002" i="21"/>
  <c r="D1598" i="21"/>
  <c r="D1976" i="21"/>
  <c r="D1206" i="21"/>
  <c r="D1856" i="21"/>
  <c r="D2314" i="21"/>
  <c r="D2184" i="21"/>
  <c r="D1839" i="21"/>
  <c r="D2385" i="21"/>
  <c r="D1713" i="21"/>
  <c r="D2451" i="21"/>
  <c r="D1584" i="21"/>
  <c r="D1445" i="21"/>
  <c r="D1708" i="21"/>
  <c r="D2722" i="21"/>
  <c r="D1446" i="21"/>
  <c r="D101" i="21"/>
  <c r="D200" i="21"/>
  <c r="D2692" i="21"/>
  <c r="D3004" i="21"/>
  <c r="D2037" i="21"/>
  <c r="D1704" i="21"/>
  <c r="D2024" i="21"/>
  <c r="D2020" i="21"/>
  <c r="D2865" i="21"/>
  <c r="D1066" i="21"/>
  <c r="D356" i="21"/>
  <c r="D2548" i="21"/>
  <c r="D2391" i="21"/>
  <c r="D2185" i="21"/>
  <c r="D3041" i="21"/>
  <c r="D1259" i="21"/>
  <c r="D543" i="21"/>
  <c r="D364" i="21"/>
  <c r="D503" i="21"/>
  <c r="D1895" i="21"/>
  <c r="D1242" i="21"/>
  <c r="D1241" i="21"/>
  <c r="D291" i="21"/>
  <c r="D1049" i="21"/>
  <c r="D1923" i="21"/>
  <c r="D1235" i="21"/>
  <c r="D2501" i="21"/>
  <c r="D2868" i="21"/>
  <c r="D1335" i="21"/>
  <c r="D1693" i="21"/>
  <c r="D1994" i="21"/>
  <c r="D1152" i="21"/>
  <c r="D2178" i="21"/>
  <c r="D1155" i="21"/>
  <c r="D2273" i="21"/>
  <c r="D2660" i="21"/>
  <c r="D1161" i="21"/>
  <c r="D1684" i="21"/>
  <c r="D1564" i="21"/>
  <c r="D1347" i="21"/>
  <c r="D2688" i="21"/>
  <c r="D2520" i="21"/>
  <c r="D1561" i="21"/>
  <c r="D1855" i="21"/>
  <c r="D2279" i="21"/>
  <c r="D844" i="21"/>
  <c r="D645" i="21"/>
  <c r="D635" i="21"/>
  <c r="D2216" i="21"/>
  <c r="D1350" i="21"/>
  <c r="D1864" i="21"/>
  <c r="D2728" i="21"/>
  <c r="D1181" i="21"/>
  <c r="D375" i="21"/>
  <c r="D1023" i="21"/>
  <c r="D1256" i="21"/>
  <c r="D496" i="21"/>
  <c r="D1685" i="21"/>
  <c r="D2332" i="21"/>
  <c r="D2145" i="21"/>
  <c r="D2058" i="21"/>
  <c r="D877" i="21"/>
  <c r="D1676" i="21"/>
  <c r="D2768" i="21"/>
  <c r="D2721" i="21"/>
  <c r="D2337" i="21"/>
  <c r="D1275" i="21"/>
  <c r="D548" i="21"/>
  <c r="D1447" i="21"/>
  <c r="D2590" i="21"/>
  <c r="D2402" i="21"/>
  <c r="D166" i="21"/>
  <c r="D30" i="21"/>
  <c r="D1150" i="21"/>
  <c r="D1573" i="21"/>
  <c r="D2870" i="21"/>
  <c r="D2333" i="21"/>
  <c r="D202" i="21"/>
  <c r="D473" i="21"/>
  <c r="D901" i="21"/>
  <c r="D1902" i="21"/>
  <c r="D3005" i="21"/>
  <c r="D2347" i="21"/>
  <c r="D1004" i="21"/>
  <c r="D2334" i="21"/>
  <c r="D2406" i="21"/>
  <c r="D2829" i="21"/>
  <c r="D724" i="21"/>
  <c r="D93" i="21"/>
  <c r="D2804" i="21"/>
  <c r="D2475" i="21"/>
  <c r="D2206" i="21"/>
  <c r="D1943" i="21"/>
  <c r="D964" i="21"/>
  <c r="D1944" i="21"/>
  <c r="D2289" i="21"/>
  <c r="D2494" i="21"/>
  <c r="D2412" i="21"/>
  <c r="D1357" i="21"/>
  <c r="D1052" i="21"/>
  <c r="D2167" i="21"/>
  <c r="D1908" i="21"/>
  <c r="D2315" i="21"/>
  <c r="D1448" i="21"/>
  <c r="D1198" i="21"/>
  <c r="D1449" i="21"/>
  <c r="D1450" i="21"/>
  <c r="D1988" i="21"/>
  <c r="D819" i="21"/>
  <c r="D1651" i="21"/>
  <c r="D1280" i="21"/>
  <c r="D1652" i="21"/>
  <c r="D1553" i="21"/>
  <c r="D1738" i="21"/>
  <c r="D1896" i="21"/>
  <c r="D936" i="21"/>
  <c r="D1361" i="21"/>
  <c r="D1125" i="21"/>
  <c r="D1279" i="21"/>
  <c r="D2149" i="21"/>
  <c r="D1829" i="21"/>
  <c r="D2294" i="21"/>
  <c r="D1551" i="21"/>
  <c r="D1067" i="21"/>
  <c r="D769" i="21"/>
  <c r="D1196" i="21"/>
  <c r="D2217" i="21"/>
  <c r="D1825" i="21"/>
  <c r="D372" i="21"/>
  <c r="D417" i="21"/>
  <c r="D2738" i="21"/>
  <c r="D1555" i="21"/>
  <c r="D2651" i="21"/>
  <c r="D2638" i="21"/>
  <c r="D1549" i="21"/>
  <c r="D2190" i="21"/>
  <c r="D1630" i="21"/>
  <c r="D1628" i="21"/>
  <c r="D2640" i="21"/>
  <c r="D1142" i="21"/>
  <c r="D1222" i="21"/>
  <c r="D642" i="21"/>
  <c r="D1011" i="21"/>
  <c r="D2862" i="21"/>
  <c r="D1141" i="21"/>
  <c r="D1805" i="21"/>
  <c r="D2860" i="21"/>
  <c r="D1858" i="21"/>
  <c r="D2818" i="21"/>
  <c r="D2871" i="21"/>
  <c r="D210" i="21"/>
  <c r="D184" i="21"/>
  <c r="D279" i="21"/>
  <c r="D1951" i="21"/>
  <c r="D569" i="21"/>
  <c r="D889" i="21"/>
  <c r="D1070" i="21"/>
  <c r="D1550" i="21"/>
  <c r="D143" i="21"/>
  <c r="D1746" i="21"/>
  <c r="D2564" i="21"/>
  <c r="D1647" i="21"/>
  <c r="D2713" i="21"/>
  <c r="D2417" i="21"/>
  <c r="D2644" i="21"/>
  <c r="D2663" i="21"/>
  <c r="D864" i="21"/>
  <c r="D491" i="21"/>
  <c r="D539" i="21"/>
  <c r="D2823" i="21"/>
  <c r="D753" i="21"/>
  <c r="D1293" i="21"/>
  <c r="D2682" i="21"/>
  <c r="D2490" i="21"/>
  <c r="D1931" i="21"/>
  <c r="D122" i="21"/>
  <c r="D1631" i="21"/>
  <c r="D2985" i="21"/>
  <c r="D2563" i="21"/>
  <c r="D1792" i="21"/>
  <c r="D2538" i="21"/>
  <c r="D1781" i="21"/>
  <c r="D3017" i="21"/>
  <c r="D2602" i="21"/>
  <c r="D2763" i="21"/>
  <c r="D2483" i="21"/>
  <c r="D175" i="21"/>
  <c r="D1600" i="21"/>
  <c r="D2982" i="21"/>
  <c r="D1971" i="21"/>
  <c r="D1102" i="21"/>
  <c r="D1523" i="21"/>
  <c r="D1594" i="21"/>
  <c r="D2456" i="21"/>
  <c r="D345" i="21"/>
  <c r="D204" i="21"/>
  <c r="D880" i="21"/>
  <c r="D2140" i="21"/>
  <c r="D2745" i="21"/>
  <c r="D1374" i="21"/>
  <c r="D595" i="21"/>
  <c r="D45" i="21"/>
  <c r="D1846" i="21"/>
  <c r="D756" i="21"/>
  <c r="D197" i="21"/>
  <c r="D1298" i="21"/>
  <c r="D1148" i="21"/>
  <c r="D1297" i="21"/>
  <c r="D2820" i="21"/>
  <c r="D1534" i="21"/>
  <c r="D2636" i="21"/>
  <c r="D2649" i="21"/>
  <c r="D20" i="21"/>
  <c r="D951" i="21"/>
  <c r="D468" i="21"/>
  <c r="D1735" i="21"/>
  <c r="D1643" i="21"/>
  <c r="D401" i="21"/>
  <c r="D485" i="21"/>
  <c r="D2016" i="21"/>
  <c r="D1661" i="21"/>
  <c r="D399" i="21"/>
  <c r="D1264" i="21"/>
  <c r="D1178" i="21"/>
  <c r="D1857" i="21"/>
  <c r="D2502" i="21"/>
  <c r="D1040" i="21"/>
  <c r="D2896" i="21"/>
  <c r="D2396" i="21"/>
  <c r="D1739" i="21"/>
  <c r="D2143" i="21"/>
  <c r="D1062" i="21"/>
  <c r="D1199" i="21"/>
  <c r="D1197" i="21"/>
  <c r="D2765" i="21"/>
  <c r="D114" i="21"/>
  <c r="D512" i="21"/>
  <c r="D2019" i="21"/>
  <c r="D498" i="21"/>
  <c r="D2750" i="21"/>
  <c r="D2998" i="21"/>
  <c r="D2759" i="21"/>
  <c r="D1962" i="21"/>
  <c r="D1546" i="21"/>
  <c r="D2976" i="21"/>
  <c r="D2477" i="21"/>
  <c r="D359" i="21"/>
  <c r="D2311" i="21"/>
  <c r="D765" i="21"/>
  <c r="D2312" i="21"/>
  <c r="D2148" i="21"/>
  <c r="D106" i="21"/>
  <c r="D315" i="21"/>
  <c r="D284" i="21"/>
  <c r="D241" i="21"/>
  <c r="D481" i="21"/>
  <c r="D3027" i="21"/>
  <c r="D2266" i="21"/>
  <c r="D3051" i="21"/>
  <c r="D3003" i="21"/>
  <c r="D1225" i="21"/>
  <c r="D619" i="21"/>
  <c r="D271" i="21"/>
  <c r="D2195" i="21"/>
  <c r="D881" i="21"/>
  <c r="D46" i="21"/>
  <c r="D2278" i="21"/>
  <c r="D3007" i="21"/>
  <c r="D2793" i="21"/>
  <c r="D154" i="21"/>
  <c r="D1193" i="21"/>
  <c r="D1909" i="21"/>
  <c r="D2944" i="21"/>
  <c r="D2866" i="21"/>
  <c r="D2770" i="21"/>
  <c r="D1540" i="21"/>
  <c r="D1621" i="21"/>
  <c r="D2200" i="21"/>
  <c r="D2000" i="21"/>
  <c r="D2581" i="21"/>
  <c r="D1906" i="21"/>
  <c r="D1240" i="21"/>
  <c r="D1773" i="21"/>
  <c r="D1771" i="21"/>
  <c r="D2783" i="21"/>
  <c r="D352" i="21"/>
  <c r="D1174" i="21"/>
  <c r="D2603" i="21"/>
  <c r="D1611" i="21"/>
  <c r="D1956" i="21"/>
  <c r="D1124" i="21"/>
  <c r="D2203" i="21"/>
  <c r="D1451" i="21"/>
  <c r="D1753" i="21"/>
  <c r="D1749" i="21"/>
  <c r="D1527" i="21"/>
  <c r="D871" i="21"/>
  <c r="D1529" i="21"/>
  <c r="D652" i="21"/>
  <c r="D1887" i="21"/>
  <c r="D772" i="21"/>
  <c r="D128" i="21"/>
  <c r="D2511" i="21"/>
  <c r="D492" i="21"/>
  <c r="D1536" i="21"/>
  <c r="D3015" i="21"/>
  <c r="D2600" i="21"/>
  <c r="D1179" i="21"/>
  <c r="D2352" i="21"/>
  <c r="D2607" i="21"/>
  <c r="D2470" i="21"/>
  <c r="D613" i="21"/>
  <c r="D1687" i="21"/>
  <c r="D876" i="21"/>
  <c r="D2380" i="21"/>
  <c r="D1252" i="21"/>
  <c r="D2074" i="21"/>
  <c r="D2879" i="21"/>
  <c r="D1978" i="21"/>
  <c r="D1099" i="21"/>
  <c r="D1730" i="21"/>
  <c r="D1974" i="21"/>
  <c r="D1592" i="21"/>
  <c r="D1670" i="21"/>
  <c r="D836" i="21"/>
  <c r="D505" i="21"/>
  <c r="D2342" i="21"/>
  <c r="D1673" i="21"/>
  <c r="D1802" i="21"/>
  <c r="D2850" i="21"/>
  <c r="D2645" i="21"/>
  <c r="D2001" i="21"/>
  <c r="D435" i="21"/>
  <c r="D1022" i="21"/>
  <c r="D310" i="21"/>
  <c r="D1375" i="21"/>
  <c r="D2044" i="21"/>
  <c r="D1145" i="21"/>
  <c r="D2949" i="21"/>
  <c r="D1948" i="21"/>
  <c r="D2118" i="21"/>
  <c r="D2817" i="21"/>
  <c r="D2952" i="21"/>
  <c r="D2062" i="21"/>
  <c r="D737" i="21"/>
  <c r="D1138" i="21"/>
  <c r="D1860" i="21"/>
  <c r="D1020" i="21"/>
  <c r="D2769" i="21"/>
  <c r="D1296" i="21"/>
  <c r="D2737" i="21"/>
  <c r="D1569" i="21"/>
  <c r="D2766" i="21"/>
  <c r="D227" i="21"/>
  <c r="D442" i="21"/>
  <c r="D861" i="21"/>
  <c r="D162" i="21"/>
  <c r="D426" i="21"/>
  <c r="D1221" i="21"/>
  <c r="D1026" i="21"/>
  <c r="D1842" i="21"/>
  <c r="D1452" i="21"/>
  <c r="D1789" i="21"/>
  <c r="D1658" i="21"/>
  <c r="D456" i="21"/>
  <c r="D1898" i="21"/>
  <c r="D2134" i="21"/>
  <c r="D554" i="21"/>
  <c r="D696" i="21"/>
  <c r="D130" i="21"/>
  <c r="D1132" i="21"/>
  <c r="D1250" i="21"/>
  <c r="D2556" i="21"/>
  <c r="D2131" i="21"/>
  <c r="D1928" i="21"/>
  <c r="D2487" i="21"/>
  <c r="D1672" i="21"/>
  <c r="D572" i="21"/>
  <c r="D2399" i="21"/>
  <c r="D680" i="21"/>
  <c r="D2832" i="21"/>
  <c r="D2368" i="21"/>
  <c r="D2724" i="21"/>
  <c r="D1717" i="21"/>
  <c r="D1940" i="21"/>
  <c r="D1123" i="21"/>
  <c r="D1786" i="21"/>
  <c r="D1654" i="21"/>
  <c r="D1778" i="21"/>
  <c r="D1228" i="21"/>
  <c r="D944" i="21"/>
  <c r="D749" i="21"/>
  <c r="D1378" i="21"/>
  <c r="D2874" i="21"/>
  <c r="D2048" i="21"/>
  <c r="D3076" i="21"/>
  <c r="D809" i="21"/>
  <c r="D741" i="21"/>
  <c r="D2023" i="21"/>
  <c r="D3031" i="21"/>
  <c r="D743" i="21"/>
  <c r="D259" i="21"/>
  <c r="D582" i="21"/>
  <c r="D373" i="21"/>
  <c r="D1060" i="21"/>
  <c r="D1238" i="21"/>
  <c r="D677" i="21"/>
  <c r="D1381" i="21"/>
  <c r="D1515" i="21"/>
  <c r="D1638" i="21"/>
  <c r="D2491" i="21"/>
  <c r="D1901" i="21"/>
  <c r="D2008" i="21"/>
  <c r="D1453" i="21"/>
  <c r="D1851" i="21"/>
  <c r="D2227" i="21"/>
  <c r="D847" i="21"/>
  <c r="D2979" i="21"/>
  <c r="D2191" i="21"/>
  <c r="D698" i="21"/>
  <c r="D343" i="21"/>
  <c r="D1845" i="21"/>
  <c r="D83" i="21"/>
  <c r="D1233" i="21"/>
  <c r="D807" i="21"/>
  <c r="D535" i="21"/>
  <c r="D3026" i="21"/>
  <c r="D1580" i="21"/>
  <c r="D2742" i="21"/>
  <c r="D3001" i="21"/>
  <c r="D440" i="21"/>
  <c r="D180" i="21"/>
  <c r="D2690" i="21"/>
  <c r="D941" i="21"/>
  <c r="D607" i="21"/>
  <c r="D383" i="21"/>
  <c r="D341" i="21"/>
  <c r="D1519" i="21"/>
  <c r="D811" i="21"/>
  <c r="D2440" i="21"/>
  <c r="D581" i="21"/>
  <c r="D1667" i="21"/>
  <c r="D1217" i="21"/>
  <c r="D2653" i="21"/>
  <c r="D1113" i="21"/>
  <c r="D1720" i="21"/>
  <c r="D887" i="21"/>
  <c r="D1722" i="21"/>
  <c r="D330" i="21"/>
  <c r="D638" i="21"/>
  <c r="D1526" i="21"/>
  <c r="D1675" i="21"/>
  <c r="D2205" i="21"/>
  <c r="D2674" i="21"/>
  <c r="D2137" i="21"/>
  <c r="D2341" i="21"/>
  <c r="D666" i="21"/>
  <c r="D147" i="21"/>
  <c r="D2162" i="21"/>
  <c r="D2988" i="21"/>
  <c r="D2731" i="21"/>
  <c r="D649" i="21"/>
  <c r="D2606" i="21"/>
  <c r="D2404" i="21"/>
  <c r="D2032" i="21"/>
  <c r="D1089" i="21"/>
  <c r="D2939" i="21"/>
  <c r="D411" i="21"/>
  <c r="D1759" i="21"/>
  <c r="D439" i="21"/>
  <c r="D1772" i="21"/>
  <c r="D2043" i="21"/>
  <c r="D1706" i="21"/>
  <c r="D2464" i="21"/>
  <c r="D511" i="21"/>
  <c r="D1380" i="21"/>
  <c r="D2033" i="21"/>
  <c r="D1583" i="21"/>
  <c r="D1919" i="21"/>
  <c r="D1818" i="21"/>
  <c r="D2448" i="21"/>
  <c r="D424" i="21"/>
  <c r="D499" i="21"/>
  <c r="D1648" i="21"/>
  <c r="D1173" i="21"/>
  <c r="D1774" i="21"/>
  <c r="D727" i="21"/>
  <c r="D1031" i="21"/>
  <c r="D1454" i="21"/>
  <c r="D1881" i="21"/>
  <c r="D2112" i="21"/>
  <c r="D2696" i="21"/>
  <c r="D1455" i="21"/>
  <c r="D1517" i="21"/>
  <c r="D1582" i="21"/>
  <c r="D1760" i="21"/>
  <c r="D1639" i="21"/>
  <c r="D775" i="21"/>
  <c r="D2182" i="21"/>
  <c r="D1967" i="21"/>
  <c r="D1514" i="21"/>
  <c r="D1752" i="21"/>
  <c r="D1632" i="21"/>
  <c r="D633" i="21"/>
  <c r="D1516" i="21"/>
  <c r="D2928" i="21"/>
  <c r="D1190" i="21"/>
  <c r="D263" i="21"/>
  <c r="D421" i="21"/>
  <c r="D2790" i="21"/>
  <c r="D3039" i="21"/>
  <c r="D1034" i="21"/>
  <c r="D1691" i="21"/>
  <c r="D1936" i="21"/>
  <c r="D2754" i="21"/>
  <c r="D2377" i="21"/>
  <c r="D1725" i="21"/>
  <c r="D2808" i="21"/>
  <c r="D2120" i="21"/>
  <c r="D1610" i="21"/>
  <c r="D682" i="21"/>
  <c r="D2611" i="21"/>
  <c r="D2739" i="21"/>
  <c r="D29" i="21"/>
  <c r="D2237" i="21"/>
  <c r="D840" i="21"/>
  <c r="D2671" i="21"/>
  <c r="D2174" i="21"/>
  <c r="D2249" i="21"/>
  <c r="D2235" i="21"/>
  <c r="D2220" i="21"/>
  <c r="D615" i="21"/>
  <c r="D2150" i="21"/>
  <c r="D629" i="21"/>
  <c r="D2635" i="21"/>
  <c r="D2351" i="21"/>
  <c r="D1146" i="21"/>
  <c r="D1110" i="21"/>
  <c r="D2531" i="21"/>
  <c r="D1119" i="21"/>
  <c r="D1959" i="21"/>
  <c r="D2843" i="21"/>
  <c r="D1160" i="21"/>
  <c r="D103" i="21"/>
  <c r="D1229" i="21"/>
  <c r="D2275" i="21"/>
  <c r="D500" i="21"/>
  <c r="D80" i="21"/>
  <c r="D789" i="21"/>
  <c r="D1737" i="21"/>
  <c r="D1623" i="21"/>
  <c r="D1340" i="21"/>
  <c r="D2208" i="21"/>
  <c r="D1456" i="21"/>
  <c r="D2303" i="21"/>
  <c r="D2445" i="21"/>
  <c r="D2358" i="21"/>
  <c r="D2133" i="21"/>
  <c r="D483" i="21"/>
  <c r="D870" i="21"/>
  <c r="D1726" i="21"/>
  <c r="D1010" i="21"/>
  <c r="D2409" i="21"/>
  <c r="D1953" i="21"/>
  <c r="D407" i="21"/>
  <c r="D2116" i="21"/>
  <c r="D2063" i="21"/>
  <c r="D516" i="21"/>
  <c r="D2875" i="21"/>
  <c r="D1820" i="21"/>
  <c r="D2132" i="21"/>
  <c r="D617" i="21"/>
  <c r="D445" i="21"/>
  <c r="D2970" i="21"/>
  <c r="D358" i="21"/>
  <c r="D6" i="21"/>
  <c r="D713" i="21"/>
  <c r="D189" i="21"/>
  <c r="D2584" i="21"/>
  <c r="D1904" i="21"/>
  <c r="D2301" i="21"/>
  <c r="D2286" i="21"/>
  <c r="D1223" i="21"/>
  <c r="D2382" i="21"/>
  <c r="D497" i="21"/>
  <c r="D678" i="21"/>
  <c r="D425" i="21"/>
  <c r="D1048" i="21"/>
  <c r="D2111" i="21"/>
  <c r="D1915" i="21"/>
  <c r="D2374" i="21"/>
  <c r="D1212" i="21"/>
  <c r="D1319" i="21"/>
  <c r="D2095" i="21"/>
  <c r="D1960" i="21"/>
  <c r="D1844" i="21"/>
  <c r="D1521" i="21"/>
  <c r="D1269" i="21"/>
  <c r="D1952" i="21"/>
  <c r="D1325" i="21"/>
  <c r="D1520" i="21"/>
  <c r="D2512" i="21"/>
  <c r="D1782" i="21"/>
  <c r="D787" i="21"/>
  <c r="D1274" i="21"/>
  <c r="D2119" i="21"/>
  <c r="D1277" i="21"/>
  <c r="D1714" i="21"/>
  <c r="D1518" i="21"/>
  <c r="D564" i="21"/>
  <c r="D1064" i="21"/>
  <c r="D1723" i="21"/>
  <c r="D1159" i="21"/>
  <c r="D1377" i="21"/>
  <c r="D2553" i="21"/>
  <c r="D1883" i="21"/>
  <c r="D1787" i="21"/>
  <c r="D1379" i="21"/>
  <c r="D2496" i="21"/>
  <c r="D2242" i="21"/>
  <c r="D1822" i="21"/>
  <c r="D1180" i="21"/>
  <c r="D1088" i="21"/>
  <c r="D1457" i="21"/>
  <c r="D2343" i="21"/>
  <c r="D1703" i="21"/>
  <c r="D1286" i="21"/>
  <c r="D2218" i="21"/>
  <c r="D1458" i="21"/>
  <c r="D1576" i="21"/>
  <c r="D2484" i="21"/>
  <c r="D903" i="21"/>
  <c r="D977" i="21"/>
  <c r="D1383" i="21"/>
  <c r="D821" i="21"/>
  <c r="D1285" i="21"/>
  <c r="D689" i="21"/>
  <c r="D701" i="21"/>
  <c r="D1226" i="21"/>
  <c r="D2876" i="21"/>
  <c r="D1921" i="21"/>
  <c r="D1867" i="21"/>
  <c r="D925" i="21"/>
  <c r="D3060" i="21"/>
  <c r="D2841" i="21"/>
  <c r="D868" i="21"/>
  <c r="D508" i="21"/>
  <c r="D1983" i="21"/>
  <c r="D732" i="21"/>
  <c r="D2993" i="21"/>
  <c r="D2359" i="21"/>
  <c r="D2795" i="21"/>
  <c r="D1507" i="21"/>
  <c r="D1266" i="21"/>
  <c r="D1355" i="21"/>
  <c r="D808" i="21"/>
  <c r="D1100" i="21"/>
  <c r="D2414" i="21"/>
  <c r="D2429" i="21"/>
  <c r="D2344" i="21"/>
  <c r="D1601" i="21"/>
  <c r="D2051" i="21"/>
  <c r="D593" i="21"/>
  <c r="D659" i="21"/>
  <c r="D1710" i="21"/>
  <c r="D2787" i="21"/>
  <c r="D1358" i="21"/>
  <c r="D2657" i="21"/>
  <c r="D2181" i="21"/>
  <c r="D1934" i="21"/>
  <c r="D803" i="21"/>
  <c r="D129" i="21"/>
  <c r="D124" i="21"/>
  <c r="D3069" i="21"/>
  <c r="D729" i="21"/>
  <c r="D718" i="21"/>
  <c r="D43" i="21"/>
  <c r="D3009" i="21"/>
  <c r="D2129" i="21"/>
  <c r="D461" i="21"/>
  <c r="D118" i="21"/>
  <c r="D293" i="21"/>
  <c r="D893" i="21"/>
  <c r="D2123" i="21"/>
  <c r="D790" i="21"/>
  <c r="D1907" i="21"/>
  <c r="D2516" i="21"/>
  <c r="D96" i="21"/>
  <c r="D2305" i="21"/>
  <c r="D2091" i="21"/>
  <c r="D133" i="21"/>
  <c r="D2007" i="21"/>
  <c r="D2059" i="21"/>
  <c r="D827" i="21"/>
  <c r="D1715" i="21"/>
  <c r="D1326" i="21"/>
  <c r="D1879" i="21"/>
  <c r="D856" i="21"/>
  <c r="D1836" i="21"/>
  <c r="D1657" i="21"/>
  <c r="D1935" i="21"/>
  <c r="D1653" i="21"/>
  <c r="D471" i="21"/>
  <c r="D3074" i="21"/>
  <c r="D1847" i="21"/>
  <c r="D1740" i="21"/>
  <c r="D2510" i="21"/>
  <c r="D2578" i="21"/>
  <c r="D1054" i="21"/>
  <c r="D365" i="21"/>
  <c r="D1299" i="21"/>
  <c r="D1194" i="21"/>
  <c r="D2177" i="21"/>
  <c r="D2087" i="21"/>
  <c r="D1875" i="21"/>
  <c r="D1388" i="21"/>
  <c r="D1001" i="21"/>
  <c r="D2497" i="21"/>
  <c r="D1211" i="21"/>
  <c r="D2151" i="21"/>
  <c r="D2828" i="21"/>
  <c r="D40" i="21"/>
  <c r="D1997" i="21"/>
  <c r="D1992" i="21"/>
  <c r="D2360" i="21"/>
  <c r="D793" i="21"/>
  <c r="D2592" i="21"/>
  <c r="D2378" i="21"/>
  <c r="D1126" i="21"/>
  <c r="D975" i="21"/>
  <c r="D2290" i="21"/>
  <c r="D841" i="21"/>
  <c r="D2375" i="21"/>
  <c r="D540" i="21"/>
  <c r="D1045" i="21"/>
  <c r="D703" i="21"/>
  <c r="D561" i="21"/>
  <c r="D371" i="21"/>
  <c r="D1459" i="21"/>
  <c r="D1817" i="21"/>
  <c r="D2549" i="21"/>
  <c r="D1139" i="21"/>
  <c r="D450" i="21"/>
  <c r="D1761" i="21"/>
  <c r="D2021" i="21"/>
  <c r="D1056" i="21"/>
  <c r="D1866" i="21"/>
  <c r="D2270" i="21"/>
  <c r="D1460" i="21"/>
  <c r="D608" i="21"/>
  <c r="D1135" i="21"/>
  <c r="D970" i="21"/>
  <c r="D2629" i="21"/>
  <c r="D2269" i="21"/>
  <c r="D1900" i="21"/>
  <c r="D1101" i="21"/>
  <c r="D1239" i="21"/>
  <c r="D3029" i="21"/>
  <c r="D1039" i="21"/>
  <c r="D662" i="21"/>
  <c r="D558" i="21"/>
  <c r="D2434" i="21"/>
  <c r="D865" i="21"/>
  <c r="D2989" i="21"/>
  <c r="D2461" i="21"/>
  <c r="D1833" i="21"/>
  <c r="D1913" i="21"/>
  <c r="D1955" i="21"/>
  <c r="D2390" i="21"/>
  <c r="D1767" i="21"/>
  <c r="D918" i="21"/>
  <c r="D2381" i="21"/>
  <c r="D805" i="21"/>
  <c r="D126" i="21"/>
  <c r="D1343" i="21"/>
  <c r="D2801" i="21"/>
  <c r="D2526" i="21"/>
  <c r="D71" i="21"/>
  <c r="D1384" i="21"/>
  <c r="D2575" i="21"/>
  <c r="D1201" i="21"/>
  <c r="D1387" i="21"/>
  <c r="D2088" i="21"/>
  <c r="D2251" i="21"/>
  <c r="D973" i="21"/>
  <c r="D626" i="21"/>
  <c r="D1797" i="21"/>
  <c r="D1689" i="21"/>
  <c r="D1341" i="21"/>
  <c r="D2471" i="21"/>
  <c r="D1618" i="21"/>
  <c r="D544" i="21"/>
  <c r="D589" i="21"/>
  <c r="D2886" i="21"/>
  <c r="D412" i="21"/>
  <c r="D2049" i="21"/>
  <c r="D1841" i="21"/>
  <c r="D198" i="21"/>
  <c r="D1461" i="21"/>
  <c r="D3055" i="21"/>
  <c r="D2231" i="21"/>
  <c r="D1869" i="21"/>
  <c r="D1721" i="21"/>
  <c r="D3046" i="21"/>
  <c r="D21" i="21"/>
  <c r="D2779" i="21"/>
  <c r="D3002" i="21"/>
  <c r="D585" i="21"/>
  <c r="D1716" i="21"/>
  <c r="D378" i="21"/>
  <c r="D2505" i="21"/>
  <c r="D311" i="21"/>
  <c r="D100" i="21"/>
  <c r="D171" i="21"/>
  <c r="D54" i="21"/>
  <c r="D55" i="21"/>
  <c r="D3067" i="21"/>
  <c r="D3008" i="21"/>
  <c r="D2885" i="21"/>
  <c r="D307" i="21"/>
  <c r="D1163" i="21"/>
  <c r="D643" i="21"/>
  <c r="D2546" i="21"/>
  <c r="D823" i="21"/>
  <c r="D1272" i="21"/>
  <c r="D3053" i="21"/>
  <c r="D3063" i="21"/>
  <c r="D2946" i="21"/>
  <c r="D3070" i="21"/>
  <c r="D2565" i="21"/>
  <c r="D806" i="21"/>
  <c r="D2455" i="21"/>
  <c r="D206" i="21"/>
  <c r="D3054" i="21"/>
  <c r="D2701" i="21"/>
  <c r="D2941" i="21"/>
  <c r="D858" i="21"/>
  <c r="D429" i="21"/>
  <c r="D53" i="21"/>
  <c r="D3042" i="21"/>
  <c r="D1543" i="21"/>
  <c r="D1143" i="21"/>
  <c r="D1871" i="21"/>
  <c r="D2513" i="21"/>
  <c r="D52" i="21"/>
  <c r="D3062" i="21"/>
  <c r="D3081" i="21"/>
  <c r="D514" i="21"/>
  <c r="D3080" i="21"/>
  <c r="D1535" i="21"/>
  <c r="D2408" i="21"/>
  <c r="D937" i="21"/>
  <c r="D2861" i="21"/>
  <c r="D1821" i="21"/>
  <c r="D1462" i="21"/>
  <c r="D2859" i="21"/>
  <c r="D1506" i="21"/>
  <c r="D1868" i="21"/>
  <c r="D2061" i="21"/>
  <c r="D2708" i="21"/>
  <c r="D576" i="21"/>
  <c r="D674" i="21"/>
  <c r="D1093" i="21"/>
  <c r="D2743" i="21"/>
  <c r="D89" i="21"/>
  <c r="D1775" i="21"/>
  <c r="D150" i="21"/>
  <c r="D2124" i="21"/>
  <c r="D725" i="21"/>
  <c r="D2009" i="21"/>
  <c r="D2566" i="21"/>
  <c r="D761" i="21"/>
  <c r="D2771" i="21"/>
  <c r="D2394" i="21"/>
  <c r="D2574" i="21"/>
  <c r="D2664" i="21"/>
  <c r="D1686" i="21"/>
  <c r="D1558" i="21"/>
  <c r="D115" i="21"/>
  <c r="D850" i="21"/>
  <c r="D2157" i="21"/>
  <c r="D2199" i="21"/>
  <c r="D683" i="21"/>
  <c r="D295" i="21"/>
  <c r="D1655" i="21"/>
  <c r="D1566" i="21"/>
  <c r="D1995" i="21"/>
  <c r="D879" i="21"/>
  <c r="D2072" i="21"/>
  <c r="D2441" i="21"/>
  <c r="D681" i="21"/>
  <c r="D2882" i="21"/>
  <c r="D105" i="21"/>
  <c r="D2747" i="21"/>
  <c r="D2864" i="21"/>
  <c r="D797" i="21"/>
  <c r="D524" i="21"/>
  <c r="D1806" i="21"/>
  <c r="D2544" i="21"/>
  <c r="D1407" i="21"/>
  <c r="D1170" i="21"/>
  <c r="D1799" i="21"/>
  <c r="D2189" i="21"/>
  <c r="D1796" i="21"/>
  <c r="D2176" i="21"/>
  <c r="D1832" i="21"/>
  <c r="D934" i="21"/>
  <c r="D1227" i="21"/>
  <c r="D1508" i="21"/>
  <c r="D2204" i="21"/>
  <c r="D1848" i="21"/>
  <c r="D1609" i="21"/>
  <c r="D1707" i="21"/>
  <c r="D1295" i="21"/>
  <c r="D2702" i="21"/>
  <c r="D714" i="21"/>
  <c r="D989" i="21"/>
  <c r="D734" i="21"/>
  <c r="D930" i="21"/>
  <c r="D1914" i="21"/>
  <c r="D1103" i="21"/>
  <c r="D855" i="21"/>
  <c r="D65" i="21"/>
  <c r="D2720" i="21"/>
  <c r="D164" i="21"/>
  <c r="D431" i="21"/>
  <c r="D2297" i="21"/>
  <c r="D1788" i="21"/>
  <c r="D329" i="21"/>
  <c r="D614" i="21"/>
  <c r="D2192" i="21"/>
  <c r="D432" i="21"/>
  <c r="D784" i="21"/>
  <c r="D3028" i="21"/>
  <c r="D3024" i="21"/>
  <c r="D758" i="21"/>
  <c r="D1188" i="21"/>
  <c r="D2246" i="21"/>
  <c r="D1463" i="21"/>
  <c r="D1464" i="21"/>
  <c r="D349" i="21"/>
  <c r="D1882" i="21"/>
  <c r="D178" i="21"/>
  <c r="D3079" i="21"/>
  <c r="D1690" i="21"/>
  <c r="D3043" i="21"/>
  <c r="D400" i="21"/>
  <c r="D606" i="21"/>
  <c r="D2449" i="21"/>
  <c r="D193" i="21"/>
  <c r="D1261" i="21"/>
  <c r="D3023" i="21"/>
  <c r="D1886" i="21"/>
  <c r="D1253" i="21"/>
  <c r="D869" i="21"/>
  <c r="D455" i="21"/>
  <c r="D1203" i="21"/>
  <c r="D273" i="21"/>
  <c r="D2974" i="21"/>
  <c r="D1809" i="21"/>
  <c r="D90" i="21"/>
  <c r="D692" i="21"/>
  <c r="D75" i="21"/>
  <c r="D1382" i="21"/>
  <c r="D551" i="21"/>
  <c r="D1105" i="21"/>
  <c r="D1897" i="21"/>
  <c r="D2981" i="21"/>
  <c r="D1490" i="21"/>
  <c r="D2173" i="21"/>
  <c r="D1719" i="21"/>
  <c r="D1625" i="21"/>
  <c r="D947" i="21"/>
  <c r="D277" i="21"/>
  <c r="D2479" i="21"/>
  <c r="D2935" i="21"/>
  <c r="D203" i="21"/>
  <c r="D396" i="21"/>
  <c r="D7" i="21"/>
  <c r="D1567" i="21"/>
  <c r="D415" i="21"/>
  <c r="D125" i="21"/>
  <c r="D86" i="21"/>
  <c r="D2040" i="21"/>
  <c r="D1764" i="21"/>
  <c r="D2354" i="21"/>
  <c r="D2576" i="21"/>
  <c r="D750" i="21"/>
  <c r="D264" i="21"/>
  <c r="D2117" i="21"/>
  <c r="D866" i="21"/>
  <c r="D647" i="21"/>
  <c r="D1133" i="21"/>
  <c r="D2103" i="21"/>
  <c r="D1208" i="21"/>
  <c r="D2917" i="21"/>
  <c r="D1027" i="21"/>
  <c r="D2172" i="21"/>
  <c r="D1114" i="21"/>
  <c r="D690" i="21"/>
  <c r="D1216" i="21"/>
  <c r="D2958" i="21"/>
  <c r="D2857" i="21"/>
  <c r="D427" i="21"/>
  <c r="D205" i="21"/>
  <c r="D953" i="21"/>
  <c r="D2156" i="21"/>
  <c r="D2329" i="21"/>
  <c r="D555" i="21"/>
  <c r="D2267" i="21"/>
  <c r="D2450" i="21"/>
  <c r="D2345" i="21"/>
  <c r="D338" i="21"/>
  <c r="D1050" i="21"/>
  <c r="D1248" i="21"/>
  <c r="D1290" i="21"/>
  <c r="D1073" i="21"/>
  <c r="D2092" i="21"/>
  <c r="D557" i="21"/>
  <c r="D434" i="21"/>
  <c r="D1158" i="21"/>
  <c r="D3061" i="21"/>
  <c r="D1544" i="21"/>
  <c r="D428" i="21"/>
  <c r="D1071" i="21"/>
  <c r="D2835" i="21"/>
  <c r="D60" i="21"/>
  <c r="D2937" i="21"/>
  <c r="D2888" i="21"/>
  <c r="D1949" i="21"/>
  <c r="D2105" i="21"/>
  <c r="D2370" i="21"/>
  <c r="D2977" i="21"/>
  <c r="D2909" i="21"/>
  <c r="D2554" i="21"/>
  <c r="D2500" i="21"/>
  <c r="D112" i="21"/>
  <c r="D183" i="21"/>
  <c r="D1301" i="21"/>
  <c r="D1619" i="21"/>
  <c r="D2480" i="21"/>
  <c r="D2460" i="21"/>
  <c r="D94" i="21"/>
  <c r="D886" i="21"/>
  <c r="D38" i="21"/>
  <c r="D151" i="21"/>
  <c r="D2844" i="21"/>
  <c r="D2241" i="21"/>
  <c r="D2121" i="21"/>
  <c r="D2027" i="21"/>
  <c r="D2250" i="21"/>
  <c r="D2322" i="21"/>
  <c r="D1591" i="21"/>
  <c r="D664" i="21"/>
  <c r="D1729" i="21"/>
  <c r="D2911" i="21"/>
  <c r="D1083" i="21"/>
  <c r="D1840" i="21"/>
  <c r="D2068" i="21"/>
  <c r="D1399" i="21"/>
  <c r="D546" i="21"/>
  <c r="D2756" i="21"/>
  <c r="D1122" i="21"/>
  <c r="D611" i="21"/>
  <c r="D636" i="21"/>
  <c r="D2543" i="21"/>
  <c r="D2327" i="21"/>
  <c r="D1398" i="21"/>
  <c r="D2991" i="21"/>
  <c r="D1791" i="21"/>
  <c r="D2694" i="21"/>
  <c r="D478" i="21"/>
  <c r="D2330" i="21"/>
  <c r="D69" i="21"/>
  <c r="D768" i="21"/>
  <c r="D984" i="21"/>
  <c r="D2313" i="21"/>
  <c r="D462" i="21"/>
  <c r="D2853" i="21"/>
  <c r="D3035" i="21"/>
  <c r="D1044" i="21"/>
  <c r="D1585" i="21"/>
  <c r="D921" i="21"/>
  <c r="D1402" i="21"/>
  <c r="D172" i="21"/>
  <c r="D1465" i="21"/>
  <c r="D2428" i="21"/>
  <c r="D804" i="21"/>
  <c r="D2365" i="21"/>
  <c r="D3000" i="21"/>
  <c r="D738" i="21"/>
  <c r="D1674" i="21"/>
  <c r="D1404" i="21"/>
  <c r="D2515" i="21"/>
  <c r="D2364" i="21"/>
  <c r="D2283" i="21"/>
  <c r="D2229" i="21"/>
  <c r="D961" i="21"/>
  <c r="D436" i="21"/>
  <c r="D1533" i="21"/>
  <c r="D2971" i="21"/>
  <c r="D2209" i="21"/>
  <c r="D47" i="21"/>
  <c r="D631" i="21"/>
  <c r="D1679" i="21"/>
  <c r="D1678" i="21"/>
  <c r="D1541" i="21"/>
  <c r="D2474" i="21"/>
  <c r="D2430" i="21"/>
  <c r="D297" i="21"/>
  <c r="D1711" i="21"/>
  <c r="D39" i="21"/>
  <c r="D177" i="21"/>
  <c r="D2968" i="21"/>
  <c r="D2999" i="21"/>
  <c r="D32" i="21"/>
  <c r="D2419" i="21"/>
  <c r="D1602" i="21"/>
  <c r="D1051" i="21"/>
  <c r="D2837" i="21"/>
  <c r="D2620" i="21"/>
  <c r="D1727" i="21"/>
  <c r="D1780" i="21"/>
  <c r="D1364" i="21"/>
  <c r="D1318" i="21"/>
  <c r="D2277" i="21"/>
  <c r="D1769" i="21"/>
  <c r="D892" i="21"/>
  <c r="D854" i="21"/>
  <c r="D3050" i="21"/>
  <c r="D2147" i="21"/>
  <c r="D2236" i="21"/>
  <c r="D335" i="21"/>
  <c r="D1059" i="21"/>
  <c r="D1400" i="21"/>
  <c r="D910" i="21"/>
  <c r="D2067" i="21"/>
  <c r="D2658" i="21"/>
  <c r="D1537" i="21"/>
  <c r="D1065" i="21"/>
  <c r="D1258" i="21"/>
  <c r="D1036" i="21"/>
  <c r="D2825" i="21"/>
  <c r="D1014" i="21"/>
  <c r="D302" i="21"/>
  <c r="D3006" i="21"/>
  <c r="D87" i="21"/>
  <c r="D127" i="21"/>
  <c r="D691" i="21"/>
  <c r="D1017" i="21"/>
  <c r="D1147" i="21"/>
  <c r="D2169" i="21"/>
  <c r="D1701" i="21"/>
  <c r="D1086" i="21"/>
  <c r="D443" i="21"/>
  <c r="D1754" i="21"/>
  <c r="D2535" i="21"/>
  <c r="D2947" i="21"/>
  <c r="D590" i="21"/>
  <c r="D2953" i="21"/>
  <c r="D1854" i="21"/>
  <c r="D2153" i="21"/>
  <c r="D2035" i="21"/>
  <c r="D726" i="21"/>
  <c r="D2846" i="21"/>
  <c r="D2905" i="21"/>
  <c r="D965" i="21"/>
  <c r="D506" i="21"/>
  <c r="D1979" i="21"/>
  <c r="D2744" i="21"/>
  <c r="D740" i="21"/>
  <c r="D336" i="21"/>
  <c r="D3066" i="21"/>
  <c r="D1659" i="21"/>
  <c r="D34" i="21"/>
  <c r="D2824" i="21"/>
  <c r="D1865" i="21"/>
  <c r="D1008" i="21"/>
  <c r="D14" i="21"/>
  <c r="D137" i="21"/>
  <c r="D2096" i="21"/>
  <c r="D566" i="21"/>
  <c r="D2467" i="21"/>
  <c r="D735" i="21"/>
  <c r="D1092" i="21"/>
  <c r="D1910" i="21"/>
  <c r="D2806" i="21"/>
  <c r="D575" i="21"/>
  <c r="D2815" i="21"/>
  <c r="D3058" i="21"/>
  <c r="D88" i="21"/>
  <c r="D17" i="21"/>
  <c r="D342" i="21"/>
  <c r="D16" i="21"/>
  <c r="D628" i="21"/>
  <c r="D91" i="21"/>
  <c r="D694" i="21"/>
  <c r="D344" i="21"/>
  <c r="D2193" i="21"/>
  <c r="D1702" i="21"/>
  <c r="D2253" i="21"/>
  <c r="D846" i="21"/>
  <c r="D2386" i="21"/>
  <c r="D945" i="21"/>
  <c r="D1532" i="21"/>
  <c r="D2567" i="21"/>
  <c r="D764" i="21"/>
  <c r="D757" i="21"/>
  <c r="D2732" i="21"/>
  <c r="D2593" i="21"/>
  <c r="D389" i="21"/>
  <c r="D998" i="21"/>
  <c r="D2180" i="21"/>
  <c r="D249" i="21"/>
  <c r="D18" i="21"/>
  <c r="D859" i="21"/>
  <c r="D2950" i="21"/>
  <c r="D574" i="21"/>
  <c r="D2642" i="21"/>
  <c r="D3057" i="21"/>
  <c r="D979" i="21"/>
  <c r="D2152" i="21"/>
  <c r="D109" i="21"/>
  <c r="D1365" i="21"/>
  <c r="D2050" i="21"/>
  <c r="D494" i="21"/>
  <c r="D2423" i="21"/>
  <c r="D2340" i="21"/>
  <c r="D792" i="21"/>
  <c r="D949" i="21"/>
  <c r="D1966" i="21"/>
  <c r="D2466" i="21"/>
  <c r="D2596" i="21"/>
  <c r="D153" i="21"/>
  <c r="D831" i="21"/>
  <c r="D479" i="21"/>
  <c r="D2716" i="21"/>
  <c r="D1888" i="21"/>
  <c r="D2805" i="21"/>
  <c r="D747" i="21"/>
  <c r="D84" i="21"/>
  <c r="D367" i="21"/>
  <c r="D2809" i="21"/>
  <c r="D10" i="21"/>
  <c r="D487" i="21"/>
  <c r="D2410" i="21"/>
  <c r="D380" i="21"/>
  <c r="D3078" i="21"/>
  <c r="D116" i="21"/>
  <c r="D2066" i="21"/>
  <c r="D3056" i="21"/>
  <c r="D44" i="21"/>
  <c r="D104" i="21"/>
  <c r="D832" i="21"/>
  <c r="D976" i="21"/>
  <c r="D2890" i="21"/>
  <c r="D627" i="21"/>
  <c r="D2598" i="21"/>
  <c r="D2183" i="21"/>
  <c r="D848" i="21"/>
  <c r="D1692" i="21"/>
  <c r="D2889" i="21"/>
  <c r="D68" i="21"/>
  <c r="D2542" i="21"/>
  <c r="D2387" i="21"/>
  <c r="D2518" i="21"/>
  <c r="D1568" i="21"/>
  <c r="D2802" i="21"/>
  <c r="D120" i="21"/>
  <c r="D2099" i="21"/>
  <c r="D1989" i="21"/>
  <c r="D2082" i="21"/>
  <c r="D2247" i="21"/>
  <c r="D170" i="21"/>
  <c r="D673" i="21"/>
  <c r="D2697" i="21"/>
  <c r="D2179" i="21"/>
  <c r="D2560" i="21"/>
  <c r="D1970" i="21"/>
  <c r="D1007" i="21"/>
  <c r="D1082" i="21"/>
  <c r="D1466" i="21"/>
  <c r="D684" i="21"/>
  <c r="D1987" i="21"/>
  <c r="D2261" i="21"/>
  <c r="D2335" i="21"/>
  <c r="D199" i="21"/>
  <c r="D2673" i="21"/>
  <c r="D3040" i="21"/>
  <c r="D99" i="21"/>
  <c r="D853" i="21"/>
  <c r="D82" i="21"/>
  <c r="D1053" i="21"/>
  <c r="D9" i="21"/>
  <c r="D796" i="21"/>
  <c r="D1467" i="21"/>
  <c r="D446" i="21"/>
  <c r="D1889" i="21"/>
  <c r="D2026" i="21"/>
  <c r="D2489" i="21"/>
  <c r="D207" i="21"/>
  <c r="D1612" i="21"/>
  <c r="D1892" i="21"/>
  <c r="D2155" i="21"/>
  <c r="D397" i="21"/>
  <c r="D1468" i="21"/>
  <c r="D2517" i="21"/>
  <c r="D1763" i="21"/>
  <c r="D2710" i="21"/>
  <c r="D1311" i="21"/>
  <c r="D2691" i="21"/>
  <c r="D1742" i="21"/>
  <c r="D988" i="21"/>
  <c r="D35" i="21"/>
  <c r="D2529" i="21"/>
  <c r="D685" i="21"/>
  <c r="D2730" i="21"/>
  <c r="D2883" i="21"/>
  <c r="D1183" i="21"/>
  <c r="D867" i="21"/>
  <c r="D1469" i="21"/>
  <c r="D2994" i="21"/>
  <c r="D2532" i="21"/>
  <c r="D565" i="21"/>
  <c r="D671" i="21"/>
  <c r="D275" i="21"/>
  <c r="D2507" i="21"/>
  <c r="D586" i="21"/>
  <c r="D3030" i="21"/>
  <c r="D2761" i="21"/>
  <c r="D1315" i="21"/>
  <c r="D1734" i="21"/>
  <c r="D2201" i="21"/>
  <c r="D829" i="21"/>
  <c r="D2936" i="21"/>
  <c r="D36" i="21"/>
  <c r="D1607" i="21"/>
  <c r="D1606" i="21"/>
  <c r="D2012" i="21"/>
  <c r="D2541" i="21"/>
  <c r="D2798" i="21"/>
  <c r="D2959" i="21"/>
  <c r="D1115" i="21"/>
  <c r="D507" i="21"/>
  <c r="D301" i="21"/>
  <c r="D1195" i="21"/>
  <c r="D256" i="21"/>
  <c r="D2776" i="21"/>
  <c r="D2955" i="21"/>
  <c r="D2571" i="21"/>
  <c r="D262" i="21"/>
  <c r="D269" i="21"/>
  <c r="D220" i="21"/>
  <c r="D1309" i="21"/>
  <c r="D134" i="21"/>
  <c r="D108" i="21"/>
  <c r="D501" i="21"/>
  <c r="D70" i="21"/>
  <c r="D1665" i="21"/>
  <c r="D736" i="21"/>
  <c r="D2685" i="21"/>
  <c r="D583" i="21"/>
  <c r="D2595" i="21"/>
  <c r="D1273" i="21"/>
  <c r="D2668" i="21"/>
  <c r="D1834" i="21"/>
  <c r="D533" i="21"/>
  <c r="D62" i="21"/>
  <c r="D278" i="21"/>
  <c r="D2264" i="21"/>
  <c r="D454" i="21"/>
  <c r="D2677" i="21"/>
  <c r="D451" i="21"/>
  <c r="D2987" i="21"/>
  <c r="D2973" i="21"/>
  <c r="D2508" i="21"/>
  <c r="D842" i="21"/>
  <c r="D107" i="21"/>
  <c r="D929" i="21"/>
  <c r="D2255" i="21"/>
  <c r="D2891" i="21"/>
  <c r="D67" i="21"/>
  <c r="D95" i="21"/>
  <c r="D1231" i="21"/>
  <c r="D218" i="21"/>
  <c r="D59" i="21"/>
  <c r="D1741" i="21"/>
  <c r="D2715" i="21"/>
  <c r="D321" i="21"/>
  <c r="D2454" i="21"/>
  <c r="D1986" i="21"/>
  <c r="D1733" i="21"/>
  <c r="D1205" i="21"/>
  <c r="D2431" i="21"/>
  <c r="D1207" i="21"/>
  <c r="D2573" i="21"/>
  <c r="D258" i="21"/>
  <c r="D2712" i="21"/>
  <c r="D2693" i="21"/>
  <c r="D1950" i="21"/>
  <c r="D355" i="21"/>
  <c r="D2413" i="21"/>
  <c r="D602" i="21"/>
  <c r="D239" i="21"/>
  <c r="D2920" i="21"/>
  <c r="D2956" i="21"/>
  <c r="D288" i="21"/>
  <c r="D64" i="21"/>
  <c r="D49" i="21"/>
  <c r="D486" i="21"/>
  <c r="D723" i="21"/>
  <c r="D2376" i="21"/>
  <c r="D1154" i="21"/>
  <c r="D472" i="21"/>
  <c r="D2830" i="21"/>
  <c r="D2362" i="21"/>
  <c r="D2348" i="21"/>
  <c r="D490" i="21"/>
  <c r="D2357" i="21"/>
  <c r="D926" i="21"/>
  <c r="D3019" i="21"/>
  <c r="D73" i="21"/>
  <c r="D1800" i="21"/>
  <c r="D50" i="21"/>
  <c r="D313" i="21"/>
  <c r="D280" i="21"/>
  <c r="D2504" i="21"/>
  <c r="D260" i="21"/>
  <c r="D2826" i="21"/>
  <c r="D2686" i="21"/>
  <c r="D2786" i="21"/>
  <c r="D2933" i="21"/>
  <c r="D1814" i="21"/>
  <c r="D2735" i="21"/>
  <c r="D467" i="21"/>
  <c r="D2907" i="21"/>
  <c r="D721" i="21"/>
  <c r="D2899" i="21"/>
  <c r="D2938" i="21"/>
  <c r="D320" i="21"/>
  <c r="D296" i="21"/>
  <c r="D257" i="21"/>
  <c r="D332" i="21"/>
  <c r="D2934" i="21"/>
  <c r="D2910" i="21"/>
  <c r="D2961" i="21"/>
  <c r="D2926" i="21"/>
  <c r="D2903" i="21"/>
  <c r="D2628" i="21"/>
  <c r="D2923" i="21"/>
  <c r="D230" i="21"/>
  <c r="D2924" i="21"/>
  <c r="D2962" i="21"/>
  <c r="D509" i="21"/>
  <c r="D254" i="21"/>
  <c r="D390" i="21"/>
  <c r="D285" i="21"/>
  <c r="D2901" i="21"/>
  <c r="D2932" i="21"/>
  <c r="D2908" i="21"/>
  <c r="D2940" i="21"/>
  <c r="D2913" i="21"/>
  <c r="D255" i="21"/>
  <c r="D304" i="21"/>
  <c r="D265" i="21"/>
  <c r="D214" i="21"/>
  <c r="D290" i="21"/>
  <c r="D248" i="21"/>
  <c r="D317" i="21"/>
  <c r="D287" i="21"/>
  <c r="D460" i="21"/>
  <c r="D333" i="21"/>
  <c r="D306" i="21"/>
  <c r="D272" i="21"/>
  <c r="D225" i="21"/>
  <c r="D334" i="21"/>
  <c r="D1880" i="21"/>
  <c r="D444" i="21"/>
  <c r="D1891" i="21"/>
  <c r="D2873" i="21"/>
  <c r="D323" i="21"/>
  <c r="D300" i="21"/>
  <c r="D2892" i="21"/>
  <c r="D2965" i="21"/>
  <c r="D2931" i="21"/>
  <c r="D213" i="21"/>
  <c r="D327" i="21"/>
  <c r="D303" i="21"/>
  <c r="D267" i="21"/>
  <c r="D212" i="21"/>
  <c r="D353" i="21"/>
  <c r="D326" i="21"/>
  <c r="D305" i="21"/>
  <c r="D266" i="21"/>
  <c r="D211" i="21"/>
  <c r="D392" i="21"/>
  <c r="D368" i="21"/>
  <c r="D1470" i="21"/>
  <c r="D2114" i="21"/>
  <c r="D2107" i="21"/>
  <c r="D908" i="21"/>
  <c r="D2108" i="21"/>
  <c r="D2579" i="21"/>
  <c r="D2083" i="21"/>
  <c r="D922" i="21"/>
  <c r="D1471" i="21"/>
  <c r="D1472" i="21"/>
  <c r="D2557" i="21"/>
  <c r="D931" i="21"/>
  <c r="D386" i="21"/>
  <c r="D1473" i="21"/>
  <c r="D909" i="21"/>
  <c r="D2586" i="21"/>
  <c r="D1474" i="21"/>
  <c r="D1475" i="21"/>
  <c r="D1476" i="21"/>
  <c r="D2568" i="21"/>
  <c r="D2551" i="21"/>
  <c r="D409" i="21"/>
  <c r="D2807" i="21"/>
  <c r="D612" i="21"/>
  <c r="D1477" i="21"/>
  <c r="D2077" i="21"/>
  <c r="D1478" i="21"/>
  <c r="D1479" i="21"/>
  <c r="D393" i="21"/>
  <c r="D2569" i="21"/>
  <c r="D923" i="21"/>
  <c r="D376" i="21"/>
  <c r="D2587" i="21"/>
  <c r="D2093" i="21"/>
  <c r="D1480" i="21"/>
  <c r="D2084" i="21"/>
  <c r="D924" i="21"/>
  <c r="D592" i="21"/>
  <c r="D2101" i="21"/>
  <c r="D2094" i="21"/>
  <c r="D2085" i="21"/>
  <c r="D2552" i="21"/>
  <c r="D938" i="21"/>
  <c r="D604" i="21"/>
  <c r="D2558" i="21"/>
  <c r="D605" i="21"/>
  <c r="D1481" i="21"/>
  <c r="D2086" i="21"/>
  <c r="D2078" i="21"/>
  <c r="D2792" i="21"/>
  <c r="D420" i="21"/>
  <c r="D2540" i="21"/>
  <c r="D418" i="21"/>
  <c r="D387" i="21"/>
  <c r="D2102" i="21"/>
  <c r="D2814" i="21"/>
  <c r="D394" i="21"/>
  <c r="D2954" i="21"/>
  <c r="D410" i="21"/>
  <c r="D377" i="21"/>
  <c r="D354" i="21"/>
  <c r="D328" i="21"/>
  <c r="D2646" i="21"/>
  <c r="D2625" i="21"/>
  <c r="D556" i="21"/>
  <c r="D2854" i="21"/>
  <c r="D1482" i="21"/>
  <c r="D346" i="21"/>
  <c r="D2855" i="21"/>
  <c r="D2601" i="21"/>
  <c r="D361" i="21"/>
  <c r="D339" i="21"/>
  <c r="D536" i="21"/>
  <c r="D2160" i="21"/>
  <c r="D1483" i="21"/>
  <c r="D528" i="21"/>
  <c r="D281" i="21"/>
  <c r="D237" i="21"/>
  <c r="D469" i="21"/>
  <c r="D448" i="21"/>
  <c r="D2966" i="21"/>
  <c r="D2238" i="21"/>
  <c r="D2222" i="21"/>
  <c r="D2914" i="21"/>
  <c r="D1484" i="21"/>
  <c r="D2897" i="21"/>
  <c r="D2877" i="21"/>
  <c r="D1485" i="21"/>
  <c r="D2139" i="21"/>
  <c r="D2845" i="21"/>
  <c r="D2109" i="21"/>
  <c r="D362" i="21"/>
  <c r="D2836" i="21"/>
  <c r="D2967" i="21"/>
  <c r="D395" i="21"/>
  <c r="D369" i="21"/>
  <c r="D347" i="21"/>
  <c r="D319" i="21"/>
  <c r="D2878" i="21"/>
  <c r="D2856" i="21"/>
  <c r="D2080" i="21"/>
  <c r="C8" i="20"/>
  <c r="E8" i="20"/>
  <c r="E5" i="20"/>
  <c r="F5" i="20"/>
  <c r="C5" i="20"/>
  <c r="D5" i="20"/>
  <c r="C7" i="20"/>
  <c r="E7" i="20"/>
  <c r="F7" i="20"/>
  <c r="D7" i="20"/>
  <c r="E6" i="20"/>
  <c r="F6" i="20"/>
  <c r="C6" i="20"/>
  <c r="D6" i="20"/>
  <c r="E4" i="20"/>
  <c r="F4" i="20"/>
  <c r="G54" i="23" l="1"/>
  <c r="C54" i="23"/>
  <c r="F64" i="23"/>
  <c r="F54" i="23"/>
  <c r="E54" i="23"/>
  <c r="H54" i="23"/>
  <c r="C76" i="23"/>
  <c r="H74" i="23"/>
  <c r="H76" i="23" s="1"/>
  <c r="I54" i="23"/>
  <c r="H60" i="23"/>
  <c r="I66" i="23"/>
  <c r="I68" i="23" s="1"/>
  <c r="H64" i="23"/>
  <c r="H81" i="23"/>
  <c r="H82" i="23" s="1"/>
  <c r="H84" i="23"/>
  <c r="E81" i="23"/>
  <c r="E82" i="23" s="1"/>
  <c r="E64" i="23"/>
  <c r="E84" i="23"/>
  <c r="I84" i="23"/>
  <c r="I64" i="23"/>
  <c r="I81" i="23"/>
  <c r="I82" i="23" s="1"/>
  <c r="G64" i="23"/>
  <c r="G81" i="23"/>
  <c r="G82" i="23" s="1"/>
  <c r="G84" i="23"/>
  <c r="D82" i="23"/>
  <c r="D54" i="23"/>
  <c r="G60" i="23"/>
  <c r="D64" i="23"/>
  <c r="G74" i="23"/>
  <c r="G76" i="23" s="1"/>
  <c r="C80" i="23"/>
  <c r="C57" i="23"/>
  <c r="C79" i="23" s="1"/>
  <c r="F60" i="23"/>
  <c r="C64" i="23"/>
  <c r="H67" i="23"/>
  <c r="F74" i="23"/>
  <c r="F76" i="23" s="1"/>
  <c r="C81" i="23"/>
  <c r="F84" i="23"/>
  <c r="I57" i="23"/>
  <c r="I79" i="23" s="1"/>
  <c r="E60" i="23"/>
  <c r="E74" i="23"/>
  <c r="E76" i="23" s="1"/>
  <c r="H57" i="23"/>
  <c r="H79" i="23" s="1"/>
  <c r="D60" i="23"/>
  <c r="D74" i="23"/>
  <c r="D76" i="23" s="1"/>
  <c r="D84" i="23"/>
  <c r="G57" i="23"/>
  <c r="G79" i="23" s="1"/>
  <c r="C60" i="23"/>
  <c r="C66" i="23"/>
  <c r="F57" i="23"/>
  <c r="F79" i="23" s="1"/>
  <c r="E57" i="23"/>
  <c r="E79" i="23" s="1"/>
  <c r="H66" i="23"/>
  <c r="D57" i="23"/>
  <c r="D79" i="23" s="1"/>
  <c r="G66" i="23"/>
  <c r="F81" i="23"/>
  <c r="F82" i="23" s="1"/>
  <c r="F66" i="23"/>
  <c r="E66" i="23"/>
  <c r="I60" i="23"/>
  <c r="D66" i="23"/>
  <c r="I74" i="23"/>
  <c r="I76" i="23" s="1"/>
  <c r="H1575" i="22"/>
  <c r="H3041" i="22"/>
  <c r="H2783" i="22"/>
  <c r="H2405" i="22"/>
  <c r="H3020" i="22"/>
  <c r="H2756" i="22"/>
  <c r="H2369" i="22"/>
  <c r="H2441" i="22"/>
  <c r="H2998" i="22"/>
  <c r="H2729" i="22"/>
  <c r="H2333" i="22"/>
  <c r="H2981" i="22"/>
  <c r="H2697" i="22"/>
  <c r="H2290" i="22"/>
  <c r="H2959" i="22"/>
  <c r="H2670" i="22"/>
  <c r="H2246" i="22"/>
  <c r="H2937" i="22"/>
  <c r="H2639" i="22"/>
  <c r="H2199" i="22"/>
  <c r="H2477" i="22"/>
  <c r="H2915" i="22"/>
  <c r="H2612" i="22"/>
  <c r="H2114" i="22"/>
  <c r="H3069" i="22"/>
  <c r="H3055" i="22"/>
  <c r="H2898" i="22"/>
  <c r="H2585" i="22"/>
  <c r="H1994" i="22"/>
  <c r="H2837" i="22"/>
  <c r="H2876" i="22"/>
  <c r="H2549" i="22"/>
  <c r="H1850" i="22"/>
  <c r="H2854" i="22"/>
  <c r="H2513" i="22"/>
  <c r="H6" i="22"/>
  <c r="H18" i="22"/>
  <c r="H30" i="22"/>
  <c r="H42" i="22"/>
  <c r="H54" i="22"/>
  <c r="H66" i="22"/>
  <c r="H78" i="22"/>
  <c r="H90" i="22"/>
  <c r="H102" i="22"/>
  <c r="H114" i="22"/>
  <c r="H126" i="22"/>
  <c r="H138" i="22"/>
  <c r="H150" i="22"/>
  <c r="H162" i="22"/>
  <c r="H174" i="22"/>
  <c r="H186" i="22"/>
  <c r="H198" i="22"/>
  <c r="H210" i="22"/>
  <c r="H222" i="22"/>
  <c r="H234" i="22"/>
  <c r="H246" i="22"/>
  <c r="H258" i="22"/>
  <c r="H270" i="22"/>
  <c r="H282" i="22"/>
  <c r="H294" i="22"/>
  <c r="H306" i="22"/>
  <c r="H318" i="22"/>
  <c r="H330" i="22"/>
  <c r="H342" i="22"/>
  <c r="H354" i="22"/>
  <c r="H366" i="22"/>
  <c r="H378" i="22"/>
  <c r="H390" i="22"/>
  <c r="H402" i="22"/>
  <c r="H414" i="22"/>
  <c r="H426" i="22"/>
  <c r="H438" i="22"/>
  <c r="H450" i="22"/>
  <c r="H462" i="22"/>
  <c r="H474" i="22"/>
  <c r="H486" i="22"/>
  <c r="H498" i="22"/>
  <c r="H510" i="22"/>
  <c r="H522" i="22"/>
  <c r="H534" i="22"/>
  <c r="H546" i="22"/>
  <c r="H558" i="22"/>
  <c r="H570" i="22"/>
  <c r="H582" i="22"/>
  <c r="H594" i="22"/>
  <c r="H606" i="22"/>
  <c r="H618" i="22"/>
  <c r="H630" i="22"/>
  <c r="H642" i="22"/>
  <c r="H654" i="22"/>
  <c r="H666" i="22"/>
  <c r="H678" i="22"/>
  <c r="H690" i="22"/>
  <c r="H702" i="22"/>
  <c r="H714" i="22"/>
  <c r="H726" i="22"/>
  <c r="H738" i="22"/>
  <c r="H750" i="22"/>
  <c r="H762" i="22"/>
  <c r="H774" i="22"/>
  <c r="H786" i="22"/>
  <c r="H798" i="22"/>
  <c r="H810" i="22"/>
  <c r="H822" i="22"/>
  <c r="H834" i="22"/>
  <c r="H846" i="22"/>
  <c r="H858" i="22"/>
  <c r="H870" i="22"/>
  <c r="H882" i="22"/>
  <c r="H894" i="22"/>
  <c r="H906" i="22"/>
  <c r="H918" i="22"/>
  <c r="H930" i="22"/>
  <c r="H942" i="22"/>
  <c r="H954" i="22"/>
  <c r="H966" i="22"/>
  <c r="H978" i="22"/>
  <c r="H990" i="22"/>
  <c r="H1002" i="22"/>
  <c r="H1014" i="22"/>
  <c r="H7" i="22"/>
  <c r="H19" i="22"/>
  <c r="H31" i="22"/>
  <c r="H43" i="22"/>
  <c r="H55" i="22"/>
  <c r="H67" i="22"/>
  <c r="H79" i="22"/>
  <c r="H91" i="22"/>
  <c r="H103" i="22"/>
  <c r="H115" i="22"/>
  <c r="H127" i="22"/>
  <c r="H139" i="22"/>
  <c r="H151" i="22"/>
  <c r="H163" i="22"/>
  <c r="H175" i="22"/>
  <c r="H187" i="22"/>
  <c r="H199" i="22"/>
  <c r="H211" i="22"/>
  <c r="H223" i="22"/>
  <c r="H235" i="22"/>
  <c r="H247" i="22"/>
  <c r="H259" i="22"/>
  <c r="H271" i="22"/>
  <c r="H283" i="22"/>
  <c r="H295" i="22"/>
  <c r="H307" i="22"/>
  <c r="H319" i="22"/>
  <c r="H331" i="22"/>
  <c r="H343" i="22"/>
  <c r="H355" i="22"/>
  <c r="H367" i="22"/>
  <c r="H379" i="22"/>
  <c r="H391" i="22"/>
  <c r="H403" i="22"/>
  <c r="H415" i="22"/>
  <c r="H427" i="22"/>
  <c r="H439" i="22"/>
  <c r="H451" i="22"/>
  <c r="H463" i="22"/>
  <c r="H475" i="22"/>
  <c r="H487" i="22"/>
  <c r="H499" i="22"/>
  <c r="H511" i="22"/>
  <c r="H523" i="22"/>
  <c r="H535" i="22"/>
  <c r="H547" i="22"/>
  <c r="H559" i="22"/>
  <c r="H571" i="22"/>
  <c r="H583" i="22"/>
  <c r="H595" i="22"/>
  <c r="H607" i="22"/>
  <c r="H619" i="22"/>
  <c r="H631" i="22"/>
  <c r="H643" i="22"/>
  <c r="H655" i="22"/>
  <c r="H667" i="22"/>
  <c r="H679" i="22"/>
  <c r="H691" i="22"/>
  <c r="H703" i="22"/>
  <c r="H715" i="22"/>
  <c r="H727" i="22"/>
  <c r="H739" i="22"/>
  <c r="H751" i="22"/>
  <c r="H763" i="22"/>
  <c r="H775" i="22"/>
  <c r="H787" i="22"/>
  <c r="H799" i="22"/>
  <c r="H811" i="22"/>
  <c r="H823" i="22"/>
  <c r="H835" i="22"/>
  <c r="H847" i="22"/>
  <c r="H859" i="22"/>
  <c r="H871" i="22"/>
  <c r="H883" i="22"/>
  <c r="H895" i="22"/>
  <c r="H907" i="22"/>
  <c r="H919" i="22"/>
  <c r="H931" i="22"/>
  <c r="H943" i="22"/>
  <c r="H955" i="22"/>
  <c r="H967" i="22"/>
  <c r="H979" i="22"/>
  <c r="H991" i="22"/>
  <c r="H1003" i="22"/>
  <c r="H1015" i="22"/>
  <c r="H8" i="22"/>
  <c r="H20" i="22"/>
  <c r="H32" i="22"/>
  <c r="H44" i="22"/>
  <c r="H56" i="22"/>
  <c r="H68" i="22"/>
  <c r="H80" i="22"/>
  <c r="H92" i="22"/>
  <c r="H104" i="22"/>
  <c r="H116" i="22"/>
  <c r="H128" i="22"/>
  <c r="H140" i="22"/>
  <c r="H152" i="22"/>
  <c r="H164" i="22"/>
  <c r="H176" i="22"/>
  <c r="H188" i="22"/>
  <c r="H200" i="22"/>
  <c r="H212" i="22"/>
  <c r="H224" i="22"/>
  <c r="H236" i="22"/>
  <c r="H248" i="22"/>
  <c r="H260" i="22"/>
  <c r="H272" i="22"/>
  <c r="H284" i="22"/>
  <c r="H296" i="22"/>
  <c r="H308" i="22"/>
  <c r="H320" i="22"/>
  <c r="H332" i="22"/>
  <c r="H344" i="22"/>
  <c r="H356" i="22"/>
  <c r="H368" i="22"/>
  <c r="H380" i="22"/>
  <c r="H392" i="22"/>
  <c r="H404" i="22"/>
  <c r="H416" i="22"/>
  <c r="H428" i="22"/>
  <c r="H440" i="22"/>
  <c r="H452" i="22"/>
  <c r="H464" i="22"/>
  <c r="H476" i="22"/>
  <c r="H488" i="22"/>
  <c r="H500" i="22"/>
  <c r="H512" i="22"/>
  <c r="H524" i="22"/>
  <c r="H536" i="22"/>
  <c r="H548" i="22"/>
  <c r="H560" i="22"/>
  <c r="H572" i="22"/>
  <c r="H584" i="22"/>
  <c r="H596" i="22"/>
  <c r="H608" i="22"/>
  <c r="H620" i="22"/>
  <c r="H632" i="22"/>
  <c r="H644" i="22"/>
  <c r="H656" i="22"/>
  <c r="H668" i="22"/>
  <c r="H680" i="22"/>
  <c r="H692" i="22"/>
  <c r="H704" i="22"/>
  <c r="H716" i="22"/>
  <c r="H728" i="22"/>
  <c r="H740" i="22"/>
  <c r="H752" i="22"/>
  <c r="H764" i="22"/>
  <c r="H776" i="22"/>
  <c r="H788" i="22"/>
  <c r="H800" i="22"/>
  <c r="H812" i="22"/>
  <c r="H824" i="22"/>
  <c r="H836" i="22"/>
  <c r="H848" i="22"/>
  <c r="H860" i="22"/>
  <c r="H872" i="22"/>
  <c r="H884" i="22"/>
  <c r="H896" i="22"/>
  <c r="H908" i="22"/>
  <c r="H920" i="22"/>
  <c r="H932" i="22"/>
  <c r="H944" i="22"/>
  <c r="H956" i="22"/>
  <c r="H968" i="22"/>
  <c r="H980" i="22"/>
  <c r="H992" i="22"/>
  <c r="H1004" i="22"/>
  <c r="H1016" i="22"/>
  <c r="H9" i="22"/>
  <c r="H21" i="22"/>
  <c r="H33" i="22"/>
  <c r="H45" i="22"/>
  <c r="H57" i="22"/>
  <c r="H69" i="22"/>
  <c r="H81" i="22"/>
  <c r="H93" i="22"/>
  <c r="H105" i="22"/>
  <c r="H117" i="22"/>
  <c r="H129" i="22"/>
  <c r="H141" i="22"/>
  <c r="H153" i="22"/>
  <c r="H165" i="22"/>
  <c r="H177" i="22"/>
  <c r="H189" i="22"/>
  <c r="H201" i="22"/>
  <c r="H213" i="22"/>
  <c r="H225" i="22"/>
  <c r="H237" i="22"/>
  <c r="H249" i="22"/>
  <c r="H261" i="22"/>
  <c r="H273" i="22"/>
  <c r="H285" i="22"/>
  <c r="H297" i="22"/>
  <c r="H309" i="22"/>
  <c r="H321" i="22"/>
  <c r="H333" i="22"/>
  <c r="H345" i="22"/>
  <c r="H357" i="22"/>
  <c r="H369" i="22"/>
  <c r="H381" i="22"/>
  <c r="H393" i="22"/>
  <c r="H405" i="22"/>
  <c r="H417" i="22"/>
  <c r="H429" i="22"/>
  <c r="H441" i="22"/>
  <c r="H453" i="22"/>
  <c r="H465" i="22"/>
  <c r="H477" i="22"/>
  <c r="H489" i="22"/>
  <c r="H501" i="22"/>
  <c r="H513" i="22"/>
  <c r="H525" i="22"/>
  <c r="H537" i="22"/>
  <c r="H549" i="22"/>
  <c r="H561" i="22"/>
  <c r="H573" i="22"/>
  <c r="H585" i="22"/>
  <c r="H597" i="22"/>
  <c r="H609" i="22"/>
  <c r="H621" i="22"/>
  <c r="H633" i="22"/>
  <c r="H645" i="22"/>
  <c r="H657" i="22"/>
  <c r="H669" i="22"/>
  <c r="H681" i="22"/>
  <c r="H693" i="22"/>
  <c r="H705" i="22"/>
  <c r="H717" i="22"/>
  <c r="H729" i="22"/>
  <c r="H741" i="22"/>
  <c r="H753" i="22"/>
  <c r="H765" i="22"/>
  <c r="H777" i="22"/>
  <c r="H789" i="22"/>
  <c r="H801" i="22"/>
  <c r="H813" i="22"/>
  <c r="H825" i="22"/>
  <c r="H837" i="22"/>
  <c r="H849" i="22"/>
  <c r="H861" i="22"/>
  <c r="H873" i="22"/>
  <c r="H885" i="22"/>
  <c r="H897" i="22"/>
  <c r="H909" i="22"/>
  <c r="H921" i="22"/>
  <c r="H933" i="22"/>
  <c r="H945" i="22"/>
  <c r="H957" i="22"/>
  <c r="H969" i="22"/>
  <c r="H981" i="22"/>
  <c r="H993" i="22"/>
  <c r="H1005" i="22"/>
  <c r="H1017" i="22"/>
  <c r="H10" i="22"/>
  <c r="H22" i="22"/>
  <c r="H34" i="22"/>
  <c r="H46" i="22"/>
  <c r="H58" i="22"/>
  <c r="H70" i="22"/>
  <c r="H82" i="22"/>
  <c r="H94" i="22"/>
  <c r="H106" i="22"/>
  <c r="H118" i="22"/>
  <c r="H130" i="22"/>
  <c r="H11" i="22"/>
  <c r="H23" i="22"/>
  <c r="H35" i="22"/>
  <c r="H47" i="22"/>
  <c r="H59" i="22"/>
  <c r="H71" i="22"/>
  <c r="H83" i="22"/>
  <c r="H95" i="22"/>
  <c r="H107" i="22"/>
  <c r="H119" i="22"/>
  <c r="H131" i="22"/>
  <c r="H143" i="22"/>
  <c r="H155" i="22"/>
  <c r="H167" i="22"/>
  <c r="H179" i="22"/>
  <c r="H191" i="22"/>
  <c r="H203" i="22"/>
  <c r="H215" i="22"/>
  <c r="H227" i="22"/>
  <c r="H239" i="22"/>
  <c r="H251" i="22"/>
  <c r="H263" i="22"/>
  <c r="H275" i="22"/>
  <c r="H287" i="22"/>
  <c r="H299" i="22"/>
  <c r="H311" i="22"/>
  <c r="H323" i="22"/>
  <c r="H335" i="22"/>
  <c r="H347" i="22"/>
  <c r="H359" i="22"/>
  <c r="H371" i="22"/>
  <c r="H383" i="22"/>
  <c r="H395" i="22"/>
  <c r="H407" i="22"/>
  <c r="H419" i="22"/>
  <c r="H431" i="22"/>
  <c r="H443" i="22"/>
  <c r="H455" i="22"/>
  <c r="H467" i="22"/>
  <c r="H479" i="22"/>
  <c r="H491" i="22"/>
  <c r="H503" i="22"/>
  <c r="H515" i="22"/>
  <c r="H527" i="22"/>
  <c r="H539" i="22"/>
  <c r="H551" i="22"/>
  <c r="H563" i="22"/>
  <c r="H575" i="22"/>
  <c r="H587" i="22"/>
  <c r="H599" i="22"/>
  <c r="H611" i="22"/>
  <c r="H623" i="22"/>
  <c r="H635" i="22"/>
  <c r="H647" i="22"/>
  <c r="H659" i="22"/>
  <c r="H671" i="22"/>
  <c r="H683" i="22"/>
  <c r="H695" i="22"/>
  <c r="H707" i="22"/>
  <c r="H719" i="22"/>
  <c r="H731" i="22"/>
  <c r="H743" i="22"/>
  <c r="H755" i="22"/>
  <c r="H767" i="22"/>
  <c r="H779" i="22"/>
  <c r="H791" i="22"/>
  <c r="H803" i="22"/>
  <c r="H815" i="22"/>
  <c r="H827" i="22"/>
  <c r="H839" i="22"/>
  <c r="H851" i="22"/>
  <c r="H863" i="22"/>
  <c r="H875" i="22"/>
  <c r="H887" i="22"/>
  <c r="H899" i="22"/>
  <c r="H911" i="22"/>
  <c r="H923" i="22"/>
  <c r="H935" i="22"/>
  <c r="H947" i="22"/>
  <c r="H959" i="22"/>
  <c r="H971" i="22"/>
  <c r="H983" i="22"/>
  <c r="H995" i="22"/>
  <c r="H1007" i="22"/>
  <c r="H1019" i="22"/>
  <c r="H12" i="22"/>
  <c r="H24" i="22"/>
  <c r="H36" i="22"/>
  <c r="H48" i="22"/>
  <c r="H60" i="22"/>
  <c r="H72" i="22"/>
  <c r="H84" i="22"/>
  <c r="H96" i="22"/>
  <c r="H108" i="22"/>
  <c r="H120" i="22"/>
  <c r="H132" i="22"/>
  <c r="H144" i="22"/>
  <c r="H156" i="22"/>
  <c r="H168" i="22"/>
  <c r="H180" i="22"/>
  <c r="H192" i="22"/>
  <c r="H204" i="22"/>
  <c r="H216" i="22"/>
  <c r="H228" i="22"/>
  <c r="H240" i="22"/>
  <c r="H252" i="22"/>
  <c r="H264" i="22"/>
  <c r="H276" i="22"/>
  <c r="H288" i="22"/>
  <c r="H300" i="22"/>
  <c r="H312" i="22"/>
  <c r="H324" i="22"/>
  <c r="H336" i="22"/>
  <c r="H348" i="22"/>
  <c r="H360" i="22"/>
  <c r="H372" i="22"/>
  <c r="H384" i="22"/>
  <c r="H396" i="22"/>
  <c r="H408" i="22"/>
  <c r="H420" i="22"/>
  <c r="H432" i="22"/>
  <c r="H444" i="22"/>
  <c r="H456" i="22"/>
  <c r="H468" i="22"/>
  <c r="H480" i="22"/>
  <c r="H492" i="22"/>
  <c r="H504" i="22"/>
  <c r="H516" i="22"/>
  <c r="H528" i="22"/>
  <c r="H540" i="22"/>
  <c r="H552" i="22"/>
  <c r="H564" i="22"/>
  <c r="H576" i="22"/>
  <c r="H588" i="22"/>
  <c r="H600" i="22"/>
  <c r="H612" i="22"/>
  <c r="H624" i="22"/>
  <c r="H636" i="22"/>
  <c r="H648" i="22"/>
  <c r="H660" i="22"/>
  <c r="H672" i="22"/>
  <c r="H684" i="22"/>
  <c r="H696" i="22"/>
  <c r="H708" i="22"/>
  <c r="H720" i="22"/>
  <c r="H732" i="22"/>
  <c r="H744" i="22"/>
  <c r="H756" i="22"/>
  <c r="H768" i="22"/>
  <c r="H780" i="22"/>
  <c r="H792" i="22"/>
  <c r="H804" i="22"/>
  <c r="H816" i="22"/>
  <c r="H828" i="22"/>
  <c r="H840" i="22"/>
  <c r="H13" i="22"/>
  <c r="H25" i="22"/>
  <c r="H37" i="22"/>
  <c r="H49" i="22"/>
  <c r="H61" i="22"/>
  <c r="H73" i="22"/>
  <c r="H85" i="22"/>
  <c r="H97" i="22"/>
  <c r="H109" i="22"/>
  <c r="H121" i="22"/>
  <c r="H133" i="22"/>
  <c r="H145" i="22"/>
  <c r="H15" i="22"/>
  <c r="H27" i="22"/>
  <c r="H39" i="22"/>
  <c r="H51" i="22"/>
  <c r="H63" i="22"/>
  <c r="H75" i="22"/>
  <c r="H87" i="22"/>
  <c r="H99" i="22"/>
  <c r="H111" i="22"/>
  <c r="H123" i="22"/>
  <c r="H135" i="22"/>
  <c r="H147" i="22"/>
  <c r="H159" i="22"/>
  <c r="H171" i="22"/>
  <c r="H183" i="22"/>
  <c r="H195" i="22"/>
  <c r="H207" i="22"/>
  <c r="H219" i="22"/>
  <c r="H231" i="22"/>
  <c r="H243" i="22"/>
  <c r="H255" i="22"/>
  <c r="H267" i="22"/>
  <c r="H279" i="22"/>
  <c r="H291" i="22"/>
  <c r="H303" i="22"/>
  <c r="H315" i="22"/>
  <c r="H327" i="22"/>
  <c r="H339" i="22"/>
  <c r="H351" i="22"/>
  <c r="H363" i="22"/>
  <c r="H375" i="22"/>
  <c r="H387" i="22"/>
  <c r="H399" i="22"/>
  <c r="H411" i="22"/>
  <c r="H423" i="22"/>
  <c r="H435" i="22"/>
  <c r="H447" i="22"/>
  <c r="H459" i="22"/>
  <c r="H471" i="22"/>
  <c r="H483" i="22"/>
  <c r="H495" i="22"/>
  <c r="H507" i="22"/>
  <c r="H519" i="22"/>
  <c r="H531" i="22"/>
  <c r="H543" i="22"/>
  <c r="H555" i="22"/>
  <c r="H567" i="22"/>
  <c r="H579" i="22"/>
  <c r="H591" i="22"/>
  <c r="H603" i="22"/>
  <c r="H615" i="22"/>
  <c r="H627" i="22"/>
  <c r="H639" i="22"/>
  <c r="H651" i="22"/>
  <c r="H663" i="22"/>
  <c r="H675" i="22"/>
  <c r="H687" i="22"/>
  <c r="H699" i="22"/>
  <c r="H711" i="22"/>
  <c r="H723" i="22"/>
  <c r="H735" i="22"/>
  <c r="H747" i="22"/>
  <c r="H759" i="22"/>
  <c r="H771" i="22"/>
  <c r="H783" i="22"/>
  <c r="H795" i="22"/>
  <c r="H807" i="22"/>
  <c r="H819" i="22"/>
  <c r="H831" i="22"/>
  <c r="H843" i="22"/>
  <c r="H855" i="22"/>
  <c r="H867" i="22"/>
  <c r="H879" i="22"/>
  <c r="H891" i="22"/>
  <c r="H903" i="22"/>
  <c r="H915" i="22"/>
  <c r="H927" i="22"/>
  <c r="H939" i="22"/>
  <c r="H951" i="22"/>
  <c r="H963" i="22"/>
  <c r="H975" i="22"/>
  <c r="H987" i="22"/>
  <c r="H999" i="22"/>
  <c r="H1011" i="22"/>
  <c r="H1023" i="22"/>
  <c r="H16" i="22"/>
  <c r="H28" i="22"/>
  <c r="H40" i="22"/>
  <c r="H52" i="22"/>
  <c r="H64" i="22"/>
  <c r="H76" i="22"/>
  <c r="H88" i="22"/>
  <c r="H100" i="22"/>
  <c r="H112" i="22"/>
  <c r="H124" i="22"/>
  <c r="H136" i="22"/>
  <c r="H148" i="22"/>
  <c r="H160" i="22"/>
  <c r="H172" i="22"/>
  <c r="H184" i="22"/>
  <c r="H196" i="22"/>
  <c r="H208" i="22"/>
  <c r="H220" i="22"/>
  <c r="H232" i="22"/>
  <c r="H244" i="22"/>
  <c r="H256" i="22"/>
  <c r="H268" i="22"/>
  <c r="H280" i="22"/>
  <c r="H292" i="22"/>
  <c r="H304" i="22"/>
  <c r="H316" i="22"/>
  <c r="H328" i="22"/>
  <c r="H340" i="22"/>
  <c r="H352" i="22"/>
  <c r="H364" i="22"/>
  <c r="H376" i="22"/>
  <c r="H388" i="22"/>
  <c r="H400" i="22"/>
  <c r="H412" i="22"/>
  <c r="H424" i="22"/>
  <c r="H436" i="22"/>
  <c r="H448" i="22"/>
  <c r="H460" i="22"/>
  <c r="H472" i="22"/>
  <c r="H484" i="22"/>
  <c r="H496" i="22"/>
  <c r="H508" i="22"/>
  <c r="H520" i="22"/>
  <c r="H532" i="22"/>
  <c r="H544" i="22"/>
  <c r="H556" i="22"/>
  <c r="H568" i="22"/>
  <c r="H580" i="22"/>
  <c r="H592" i="22"/>
  <c r="H604" i="22"/>
  <c r="H616" i="22"/>
  <c r="H628" i="22"/>
  <c r="H640" i="22"/>
  <c r="H652" i="22"/>
  <c r="H664" i="22"/>
  <c r="H676" i="22"/>
  <c r="H688" i="22"/>
  <c r="H700" i="22"/>
  <c r="H712" i="22"/>
  <c r="H724" i="22"/>
  <c r="H736" i="22"/>
  <c r="H748" i="22"/>
  <c r="H760" i="22"/>
  <c r="H14" i="22"/>
  <c r="H86" i="22"/>
  <c r="H149" i="22"/>
  <c r="H185" i="22"/>
  <c r="H221" i="22"/>
  <c r="H257" i="22"/>
  <c r="H293" i="22"/>
  <c r="H329" i="22"/>
  <c r="H365" i="22"/>
  <c r="H401" i="22"/>
  <c r="H437" i="22"/>
  <c r="H473" i="22"/>
  <c r="H509" i="22"/>
  <c r="H545" i="22"/>
  <c r="H581" i="22"/>
  <c r="H617" i="22"/>
  <c r="H653" i="22"/>
  <c r="H689" i="22"/>
  <c r="H725" i="22"/>
  <c r="H761" i="22"/>
  <c r="H793" i="22"/>
  <c r="H820" i="22"/>
  <c r="H850" i="22"/>
  <c r="H874" i="22"/>
  <c r="H898" i="22"/>
  <c r="H922" i="22"/>
  <c r="H946" i="22"/>
  <c r="H970" i="22"/>
  <c r="H994" i="22"/>
  <c r="H1018" i="22"/>
  <c r="H1032" i="22"/>
  <c r="H1044" i="22"/>
  <c r="H1056" i="22"/>
  <c r="H1068" i="22"/>
  <c r="H1080" i="22"/>
  <c r="H1092" i="22"/>
  <c r="H1104" i="22"/>
  <c r="H1116" i="22"/>
  <c r="H1128" i="22"/>
  <c r="H1140" i="22"/>
  <c r="H1152" i="22"/>
  <c r="H1164" i="22"/>
  <c r="H1176" i="22"/>
  <c r="H1188" i="22"/>
  <c r="H1200" i="22"/>
  <c r="H1212" i="22"/>
  <c r="H1224" i="22"/>
  <c r="H1236" i="22"/>
  <c r="H1248" i="22"/>
  <c r="H1260" i="22"/>
  <c r="H1272" i="22"/>
  <c r="H1284" i="22"/>
  <c r="H1296" i="22"/>
  <c r="H1308" i="22"/>
  <c r="H1320" i="22"/>
  <c r="H1332" i="22"/>
  <c r="H1344" i="22"/>
  <c r="H1356" i="22"/>
  <c r="H1368" i="22"/>
  <c r="H1380" i="22"/>
  <c r="H1392" i="22"/>
  <c r="H1404" i="22"/>
  <c r="H1416" i="22"/>
  <c r="H1428" i="22"/>
  <c r="H1440" i="22"/>
  <c r="H1452" i="22"/>
  <c r="H1464" i="22"/>
  <c r="H1476" i="22"/>
  <c r="H1488" i="22"/>
  <c r="H1500" i="22"/>
  <c r="H1512" i="22"/>
  <c r="H1524" i="22"/>
  <c r="H1536" i="22"/>
  <c r="H1548" i="22"/>
  <c r="H1560" i="22"/>
  <c r="H1572" i="22"/>
  <c r="H1584" i="22"/>
  <c r="H1596" i="22"/>
  <c r="H1608" i="22"/>
  <c r="H1620" i="22"/>
  <c r="H1632" i="22"/>
  <c r="H1644" i="22"/>
  <c r="H1656" i="22"/>
  <c r="H1668" i="22"/>
  <c r="H1680" i="22"/>
  <c r="H17" i="22"/>
  <c r="H89" i="22"/>
  <c r="H154" i="22"/>
  <c r="H190" i="22"/>
  <c r="H226" i="22"/>
  <c r="H262" i="22"/>
  <c r="H298" i="22"/>
  <c r="H334" i="22"/>
  <c r="H370" i="22"/>
  <c r="H406" i="22"/>
  <c r="H442" i="22"/>
  <c r="H478" i="22"/>
  <c r="H514" i="22"/>
  <c r="H550" i="22"/>
  <c r="H586" i="22"/>
  <c r="H622" i="22"/>
  <c r="H658" i="22"/>
  <c r="H694" i="22"/>
  <c r="H730" i="22"/>
  <c r="H766" i="22"/>
  <c r="H794" i="22"/>
  <c r="H821" i="22"/>
  <c r="H852" i="22"/>
  <c r="H876" i="22"/>
  <c r="H900" i="22"/>
  <c r="H924" i="22"/>
  <c r="H948" i="22"/>
  <c r="H972" i="22"/>
  <c r="H996" i="22"/>
  <c r="H1020" i="22"/>
  <c r="H1033" i="22"/>
  <c r="H1045" i="22"/>
  <c r="H1057" i="22"/>
  <c r="H1069" i="22"/>
  <c r="H1081" i="22"/>
  <c r="H1093" i="22"/>
  <c r="H1105" i="22"/>
  <c r="H1117" i="22"/>
  <c r="H1129" i="22"/>
  <c r="H1141" i="22"/>
  <c r="H1153" i="22"/>
  <c r="H1165" i="22"/>
  <c r="H1177" i="22"/>
  <c r="H1189" i="22"/>
  <c r="H1201" i="22"/>
  <c r="H1213" i="22"/>
  <c r="H1225" i="22"/>
  <c r="H1237" i="22"/>
  <c r="H1249" i="22"/>
  <c r="H1261" i="22"/>
  <c r="H1273" i="22"/>
  <c r="H1285" i="22"/>
  <c r="H1297" i="22"/>
  <c r="H1309" i="22"/>
  <c r="H1321" i="22"/>
  <c r="H1333" i="22"/>
  <c r="H1345" i="22"/>
  <c r="H1357" i="22"/>
  <c r="H1369" i="22"/>
  <c r="H1381" i="22"/>
  <c r="H1393" i="22"/>
  <c r="H1405" i="22"/>
  <c r="H1417" i="22"/>
  <c r="H1429" i="22"/>
  <c r="H1441" i="22"/>
  <c r="H1453" i="22"/>
  <c r="H1465" i="22"/>
  <c r="H1477" i="22"/>
  <c r="H1489" i="22"/>
  <c r="H1501" i="22"/>
  <c r="H1513" i="22"/>
  <c r="H1525" i="22"/>
  <c r="H1537" i="22"/>
  <c r="H1549" i="22"/>
  <c r="H1561" i="22"/>
  <c r="H26" i="22"/>
  <c r="H98" i="22"/>
  <c r="H157" i="22"/>
  <c r="H193" i="22"/>
  <c r="H229" i="22"/>
  <c r="H265" i="22"/>
  <c r="H301" i="22"/>
  <c r="H337" i="22"/>
  <c r="H373" i="22"/>
  <c r="H409" i="22"/>
  <c r="H445" i="22"/>
  <c r="H481" i="22"/>
  <c r="H517" i="22"/>
  <c r="H553" i="22"/>
  <c r="H589" i="22"/>
  <c r="H625" i="22"/>
  <c r="H661" i="22"/>
  <c r="H697" i="22"/>
  <c r="H733" i="22"/>
  <c r="H769" i="22"/>
  <c r="H796" i="22"/>
  <c r="H826" i="22"/>
  <c r="H853" i="22"/>
  <c r="H877" i="22"/>
  <c r="H901" i="22"/>
  <c r="H925" i="22"/>
  <c r="H949" i="22"/>
  <c r="H973" i="22"/>
  <c r="H997" i="22"/>
  <c r="H1021" i="22"/>
  <c r="H1034" i="22"/>
  <c r="H1046" i="22"/>
  <c r="H1058" i="22"/>
  <c r="H1070" i="22"/>
  <c r="H1082" i="22"/>
  <c r="H1094" i="22"/>
  <c r="H1106" i="22"/>
  <c r="H1118" i="22"/>
  <c r="H1130" i="22"/>
  <c r="H1142" i="22"/>
  <c r="H1154" i="22"/>
  <c r="H1166" i="22"/>
  <c r="H1178" i="22"/>
  <c r="H1190" i="22"/>
  <c r="H1202" i="22"/>
  <c r="H1214" i="22"/>
  <c r="H1226" i="22"/>
  <c r="H1238" i="22"/>
  <c r="H1250" i="22"/>
  <c r="H1262" i="22"/>
  <c r="H1274" i="22"/>
  <c r="H1286" i="22"/>
  <c r="H1298" i="22"/>
  <c r="H1310" i="22"/>
  <c r="H1322" i="22"/>
  <c r="H1334" i="22"/>
  <c r="H1346" i="22"/>
  <c r="H1358" i="22"/>
  <c r="H1370" i="22"/>
  <c r="H1382" i="22"/>
  <c r="H1394" i="22"/>
  <c r="H1406" i="22"/>
  <c r="H1418" i="22"/>
  <c r="H1430" i="22"/>
  <c r="H1442" i="22"/>
  <c r="H1454" i="22"/>
  <c r="H1466" i="22"/>
  <c r="H1478" i="22"/>
  <c r="H1490" i="22"/>
  <c r="H1502" i="22"/>
  <c r="H1514" i="22"/>
  <c r="H1526" i="22"/>
  <c r="H1538" i="22"/>
  <c r="H1550" i="22"/>
  <c r="H29" i="22"/>
  <c r="H101" i="22"/>
  <c r="H158" i="22"/>
  <c r="H194" i="22"/>
  <c r="H230" i="22"/>
  <c r="H266" i="22"/>
  <c r="H302" i="22"/>
  <c r="H338" i="22"/>
  <c r="H374" i="22"/>
  <c r="H410" i="22"/>
  <c r="H446" i="22"/>
  <c r="H482" i="22"/>
  <c r="H518" i="22"/>
  <c r="H554" i="22"/>
  <c r="H590" i="22"/>
  <c r="H626" i="22"/>
  <c r="H662" i="22"/>
  <c r="H698" i="22"/>
  <c r="H734" i="22"/>
  <c r="H770" i="22"/>
  <c r="H797" i="22"/>
  <c r="H829" i="22"/>
  <c r="H854" i="22"/>
  <c r="H878" i="22"/>
  <c r="H902" i="22"/>
  <c r="H926" i="22"/>
  <c r="H950" i="22"/>
  <c r="H974" i="22"/>
  <c r="H998" i="22"/>
  <c r="H1022" i="22"/>
  <c r="H1035" i="22"/>
  <c r="H1047" i="22"/>
  <c r="H1059" i="22"/>
  <c r="H1071" i="22"/>
  <c r="H1083" i="22"/>
  <c r="H1095" i="22"/>
  <c r="H1107" i="22"/>
  <c r="H1119" i="22"/>
  <c r="H1131" i="22"/>
  <c r="H1143" i="22"/>
  <c r="H1155" i="22"/>
  <c r="H1167" i="22"/>
  <c r="H1179" i="22"/>
  <c r="H1191" i="22"/>
  <c r="H1203" i="22"/>
  <c r="H1215" i="22"/>
  <c r="H1227" i="22"/>
  <c r="H1239" i="22"/>
  <c r="H1251" i="22"/>
  <c r="H1263" i="22"/>
  <c r="H1275" i="22"/>
  <c r="H1287" i="22"/>
  <c r="H1299" i="22"/>
  <c r="H1311" i="22"/>
  <c r="H1323" i="22"/>
  <c r="H1335" i="22"/>
  <c r="H1347" i="22"/>
  <c r="H1359" i="22"/>
  <c r="H1371" i="22"/>
  <c r="H1383" i="22"/>
  <c r="H1395" i="22"/>
  <c r="H1407" i="22"/>
  <c r="H1419" i="22"/>
  <c r="H38" i="22"/>
  <c r="H110" i="22"/>
  <c r="H161" i="22"/>
  <c r="H197" i="22"/>
  <c r="H233" i="22"/>
  <c r="H269" i="22"/>
  <c r="H305" i="22"/>
  <c r="H341" i="22"/>
  <c r="H377" i="22"/>
  <c r="H413" i="22"/>
  <c r="H449" i="22"/>
  <c r="H485" i="22"/>
  <c r="H521" i="22"/>
  <c r="H557" i="22"/>
  <c r="H593" i="22"/>
  <c r="H629" i="22"/>
  <c r="H665" i="22"/>
  <c r="H701" i="22"/>
  <c r="H737" i="22"/>
  <c r="H772" i="22"/>
  <c r="H802" i="22"/>
  <c r="H830" i="22"/>
  <c r="H856" i="22"/>
  <c r="H880" i="22"/>
  <c r="H904" i="22"/>
  <c r="H928" i="22"/>
  <c r="H952" i="22"/>
  <c r="H976" i="22"/>
  <c r="H1000" i="22"/>
  <c r="H1024" i="22"/>
  <c r="H1036" i="22"/>
  <c r="H1048" i="22"/>
  <c r="H1060" i="22"/>
  <c r="H1072" i="22"/>
  <c r="H1084" i="22"/>
  <c r="H1096" i="22"/>
  <c r="H1108" i="22"/>
  <c r="H1120" i="22"/>
  <c r="H1132" i="22"/>
  <c r="H1144" i="22"/>
  <c r="H1156" i="22"/>
  <c r="H1168" i="22"/>
  <c r="H1180" i="22"/>
  <c r="H1192" i="22"/>
  <c r="H1204" i="22"/>
  <c r="H1216" i="22"/>
  <c r="H1228" i="22"/>
  <c r="H1240" i="22"/>
  <c r="H1252" i="22"/>
  <c r="H1264" i="22"/>
  <c r="H1276" i="22"/>
  <c r="H1288" i="22"/>
  <c r="H1300" i="22"/>
  <c r="H1312" i="22"/>
  <c r="H1324" i="22"/>
  <c r="H1336" i="22"/>
  <c r="H1348" i="22"/>
  <c r="H1360" i="22"/>
  <c r="H1372" i="22"/>
  <c r="H1384" i="22"/>
  <c r="H41" i="22"/>
  <c r="H113" i="22"/>
  <c r="H166" i="22"/>
  <c r="H202" i="22"/>
  <c r="H238" i="22"/>
  <c r="H274" i="22"/>
  <c r="H310" i="22"/>
  <c r="H346" i="22"/>
  <c r="H382" i="22"/>
  <c r="H418" i="22"/>
  <c r="H454" i="22"/>
  <c r="H490" i="22"/>
  <c r="H526" i="22"/>
  <c r="H562" i="22"/>
  <c r="H598" i="22"/>
  <c r="H634" i="22"/>
  <c r="H670" i="22"/>
  <c r="H706" i="22"/>
  <c r="H742" i="22"/>
  <c r="H773" i="22"/>
  <c r="H805" i="22"/>
  <c r="H832" i="22"/>
  <c r="H857" i="22"/>
  <c r="H881" i="22"/>
  <c r="H905" i="22"/>
  <c r="H929" i="22"/>
  <c r="H953" i="22"/>
  <c r="H977" i="22"/>
  <c r="H1001" i="22"/>
  <c r="H1025" i="22"/>
  <c r="H1037" i="22"/>
  <c r="H1049" i="22"/>
  <c r="H1061" i="22"/>
  <c r="H1073" i="22"/>
  <c r="H1085" i="22"/>
  <c r="H1097" i="22"/>
  <c r="H1109" i="22"/>
  <c r="H1121" i="22"/>
  <c r="H1133" i="22"/>
  <c r="H1145" i="22"/>
  <c r="H1157" i="22"/>
  <c r="H1169" i="22"/>
  <c r="H1181" i="22"/>
  <c r="H1193" i="22"/>
  <c r="H1205" i="22"/>
  <c r="H1217" i="22"/>
  <c r="H1229" i="22"/>
  <c r="H1241" i="22"/>
  <c r="H1253" i="22"/>
  <c r="H1265" i="22"/>
  <c r="H1277" i="22"/>
  <c r="H1289" i="22"/>
  <c r="H1301" i="22"/>
  <c r="H1313" i="22"/>
  <c r="H1325" i="22"/>
  <c r="H1337" i="22"/>
  <c r="H1349" i="22"/>
  <c r="H1361" i="22"/>
  <c r="H1373" i="22"/>
  <c r="H1385" i="22"/>
  <c r="H1397" i="22"/>
  <c r="H50" i="22"/>
  <c r="H122" i="22"/>
  <c r="H169" i="22"/>
  <c r="H205" i="22"/>
  <c r="H241" i="22"/>
  <c r="H277" i="22"/>
  <c r="H313" i="22"/>
  <c r="H349" i="22"/>
  <c r="H385" i="22"/>
  <c r="H421" i="22"/>
  <c r="H457" i="22"/>
  <c r="H493" i="22"/>
  <c r="H529" i="22"/>
  <c r="H565" i="22"/>
  <c r="H601" i="22"/>
  <c r="H637" i="22"/>
  <c r="H673" i="22"/>
  <c r="H709" i="22"/>
  <c r="H745" i="22"/>
  <c r="H778" i="22"/>
  <c r="H806" i="22"/>
  <c r="H833" i="22"/>
  <c r="H862" i="22"/>
  <c r="H886" i="22"/>
  <c r="H910" i="22"/>
  <c r="H934" i="22"/>
  <c r="H958" i="22"/>
  <c r="H982" i="22"/>
  <c r="H1006" i="22"/>
  <c r="H1026" i="22"/>
  <c r="H1038" i="22"/>
  <c r="H1050" i="22"/>
  <c r="H1062" i="22"/>
  <c r="H1074" i="22"/>
  <c r="H1086" i="22"/>
  <c r="H1098" i="22"/>
  <c r="H1110" i="22"/>
  <c r="H1122" i="22"/>
  <c r="H1134" i="22"/>
  <c r="H1146" i="22"/>
  <c r="H1158" i="22"/>
  <c r="H1170" i="22"/>
  <c r="H1182" i="22"/>
  <c r="H1194" i="22"/>
  <c r="H1206" i="22"/>
  <c r="H1218" i="22"/>
  <c r="H1230" i="22"/>
  <c r="H1242" i="22"/>
  <c r="H1254" i="22"/>
  <c r="H1266" i="22"/>
  <c r="H1278" i="22"/>
  <c r="H1290" i="22"/>
  <c r="H1302" i="22"/>
  <c r="H1314" i="22"/>
  <c r="H1326" i="22"/>
  <c r="H1338" i="22"/>
  <c r="H1350" i="22"/>
  <c r="H1362" i="22"/>
  <c r="H1374" i="22"/>
  <c r="H1386" i="22"/>
  <c r="H53" i="22"/>
  <c r="H125" i="22"/>
  <c r="H170" i="22"/>
  <c r="H206" i="22"/>
  <c r="H242" i="22"/>
  <c r="H278" i="22"/>
  <c r="H314" i="22"/>
  <c r="H350" i="22"/>
  <c r="H386" i="22"/>
  <c r="H422" i="22"/>
  <c r="H458" i="22"/>
  <c r="H494" i="22"/>
  <c r="H530" i="22"/>
  <c r="H566" i="22"/>
  <c r="H602" i="22"/>
  <c r="H638" i="22"/>
  <c r="H674" i="22"/>
  <c r="H710" i="22"/>
  <c r="H746" i="22"/>
  <c r="H781" i="22"/>
  <c r="H808" i="22"/>
  <c r="H838" i="22"/>
  <c r="H864" i="22"/>
  <c r="H888" i="22"/>
  <c r="H912" i="22"/>
  <c r="H936" i="22"/>
  <c r="H960" i="22"/>
  <c r="H984" i="22"/>
  <c r="H1008" i="22"/>
  <c r="H1027" i="22"/>
  <c r="H1039" i="22"/>
  <c r="H1051" i="22"/>
  <c r="H1063" i="22"/>
  <c r="H1075" i="22"/>
  <c r="H1087" i="22"/>
  <c r="H1099" i="22"/>
  <c r="H1111" i="22"/>
  <c r="H1123" i="22"/>
  <c r="H1135" i="22"/>
  <c r="H1147" i="22"/>
  <c r="H1159" i="22"/>
  <c r="H1171" i="22"/>
  <c r="H1183" i="22"/>
  <c r="H1195" i="22"/>
  <c r="H1207" i="22"/>
  <c r="H1219" i="22"/>
  <c r="H1231" i="22"/>
  <c r="H1243" i="22"/>
  <c r="H1255" i="22"/>
  <c r="H1267" i="22"/>
  <c r="H1279" i="22"/>
  <c r="H1291" i="22"/>
  <c r="H1303" i="22"/>
  <c r="H1315" i="22"/>
  <c r="H1327" i="22"/>
  <c r="H1339" i="22"/>
  <c r="H1351" i="22"/>
  <c r="H62" i="22"/>
  <c r="H134" i="22"/>
  <c r="H173" i="22"/>
  <c r="H209" i="22"/>
  <c r="H245" i="22"/>
  <c r="H281" i="22"/>
  <c r="H317" i="22"/>
  <c r="H353" i="22"/>
  <c r="H389" i="22"/>
  <c r="H425" i="22"/>
  <c r="H461" i="22"/>
  <c r="H497" i="22"/>
  <c r="H533" i="22"/>
  <c r="H569" i="22"/>
  <c r="H605" i="22"/>
  <c r="H641" i="22"/>
  <c r="H677" i="22"/>
  <c r="H713" i="22"/>
  <c r="H749" i="22"/>
  <c r="H782" i="22"/>
  <c r="H809" i="22"/>
  <c r="H841" i="22"/>
  <c r="H865" i="22"/>
  <c r="H889" i="22"/>
  <c r="H913" i="22"/>
  <c r="H937" i="22"/>
  <c r="H961" i="22"/>
  <c r="H985" i="22"/>
  <c r="H1009" i="22"/>
  <c r="H1028" i="22"/>
  <c r="H1040" i="22"/>
  <c r="H1052" i="22"/>
  <c r="H1064" i="22"/>
  <c r="H1076" i="22"/>
  <c r="H1088" i="22"/>
  <c r="H1100" i="22"/>
  <c r="H1112" i="22"/>
  <c r="H1124" i="22"/>
  <c r="H1136" i="22"/>
  <c r="H1148" i="22"/>
  <c r="H1160" i="22"/>
  <c r="H1172" i="22"/>
  <c r="H1184" i="22"/>
  <c r="H1196" i="22"/>
  <c r="H1208" i="22"/>
  <c r="H65" i="22"/>
  <c r="H137" i="22"/>
  <c r="H178" i="22"/>
  <c r="H214" i="22"/>
  <c r="H250" i="22"/>
  <c r="H286" i="22"/>
  <c r="H322" i="22"/>
  <c r="H358" i="22"/>
  <c r="H394" i="22"/>
  <c r="H430" i="22"/>
  <c r="H466" i="22"/>
  <c r="H502" i="22"/>
  <c r="H538" i="22"/>
  <c r="H574" i="22"/>
  <c r="H610" i="22"/>
  <c r="H646" i="22"/>
  <c r="H682" i="22"/>
  <c r="H718" i="22"/>
  <c r="H754" i="22"/>
  <c r="H784" i="22"/>
  <c r="H814" i="22"/>
  <c r="H842" i="22"/>
  <c r="H866" i="22"/>
  <c r="H890" i="22"/>
  <c r="H914" i="22"/>
  <c r="H938" i="22"/>
  <c r="H962" i="22"/>
  <c r="H986" i="22"/>
  <c r="H1010" i="22"/>
  <c r="H1029" i="22"/>
  <c r="H1041" i="22"/>
  <c r="H1053" i="22"/>
  <c r="H1065" i="22"/>
  <c r="H1077" i="22"/>
  <c r="H1089" i="22"/>
  <c r="H1101" i="22"/>
  <c r="H1113" i="22"/>
  <c r="H1125" i="22"/>
  <c r="H1137" i="22"/>
  <c r="H1149" i="22"/>
  <c r="H1161" i="22"/>
  <c r="H1173" i="22"/>
  <c r="H1185" i="22"/>
  <c r="H1197" i="22"/>
  <c r="H1209" i="22"/>
  <c r="H1221" i="22"/>
  <c r="H1233" i="22"/>
  <c r="H1245" i="22"/>
  <c r="H1257" i="22"/>
  <c r="H1269" i="22"/>
  <c r="H1281" i="22"/>
  <c r="H1293" i="22"/>
  <c r="H1305" i="22"/>
  <c r="H1317" i="22"/>
  <c r="H1329" i="22"/>
  <c r="H1341" i="22"/>
  <c r="H1353" i="22"/>
  <c r="H1365" i="22"/>
  <c r="H1377" i="22"/>
  <c r="H1389" i="22"/>
  <c r="H74" i="22"/>
  <c r="H325" i="22"/>
  <c r="H541" i="22"/>
  <c r="H757" i="22"/>
  <c r="H916" i="22"/>
  <c r="H1042" i="22"/>
  <c r="H1114" i="22"/>
  <c r="H1186" i="22"/>
  <c r="H1244" i="22"/>
  <c r="H1292" i="22"/>
  <c r="H1340" i="22"/>
  <c r="H1378" i="22"/>
  <c r="H1403" i="22"/>
  <c r="H1423" i="22"/>
  <c r="H1438" i="22"/>
  <c r="H1456" i="22"/>
  <c r="H1471" i="22"/>
  <c r="H1486" i="22"/>
  <c r="H1504" i="22"/>
  <c r="H1519" i="22"/>
  <c r="H1534" i="22"/>
  <c r="H1552" i="22"/>
  <c r="H1566" i="22"/>
  <c r="H1579" i="22"/>
  <c r="H1592" i="22"/>
  <c r="H1605" i="22"/>
  <c r="H1618" i="22"/>
  <c r="H1631" i="22"/>
  <c r="H1645" i="22"/>
  <c r="H1658" i="22"/>
  <c r="H1671" i="22"/>
  <c r="H1684" i="22"/>
  <c r="H1696" i="22"/>
  <c r="H1708" i="22"/>
  <c r="H1720" i="22"/>
  <c r="H1732" i="22"/>
  <c r="H1744" i="22"/>
  <c r="H1756" i="22"/>
  <c r="H1768" i="22"/>
  <c r="H1780" i="22"/>
  <c r="H1792" i="22"/>
  <c r="H1804" i="22"/>
  <c r="H1816" i="22"/>
  <c r="H1828" i="22"/>
  <c r="H1840" i="22"/>
  <c r="H1852" i="22"/>
  <c r="H1864" i="22"/>
  <c r="H1876" i="22"/>
  <c r="H1888" i="22"/>
  <c r="H1900" i="22"/>
  <c r="H1912" i="22"/>
  <c r="H1924" i="22"/>
  <c r="H1936" i="22"/>
  <c r="H1948" i="22"/>
  <c r="H1960" i="22"/>
  <c r="H1972" i="22"/>
  <c r="H1984" i="22"/>
  <c r="H1996" i="22"/>
  <c r="H2008" i="22"/>
  <c r="H2020" i="22"/>
  <c r="H2032" i="22"/>
  <c r="H2044" i="22"/>
  <c r="H2056" i="22"/>
  <c r="H2068" i="22"/>
  <c r="H2080" i="22"/>
  <c r="H2092" i="22"/>
  <c r="H2104" i="22"/>
  <c r="H2116" i="22"/>
  <c r="H2128" i="22"/>
  <c r="H2140" i="22"/>
  <c r="H2152" i="22"/>
  <c r="H2164" i="22"/>
  <c r="H2176" i="22"/>
  <c r="H2188" i="22"/>
  <c r="H2200" i="22"/>
  <c r="H2212" i="22"/>
  <c r="H2224" i="22"/>
  <c r="H2236" i="22"/>
  <c r="H2248" i="22"/>
  <c r="H2260" i="22"/>
  <c r="H2272" i="22"/>
  <c r="H2284" i="22"/>
  <c r="H2296" i="22"/>
  <c r="H2308" i="22"/>
  <c r="H2320" i="22"/>
  <c r="H2332" i="22"/>
  <c r="H77" i="22"/>
  <c r="H326" i="22"/>
  <c r="H542" i="22"/>
  <c r="H758" i="22"/>
  <c r="H917" i="22"/>
  <c r="H1043" i="22"/>
  <c r="H1115" i="22"/>
  <c r="H1187" i="22"/>
  <c r="H1246" i="22"/>
  <c r="H1294" i="22"/>
  <c r="H1342" i="22"/>
  <c r="H1379" i="22"/>
  <c r="H1408" i="22"/>
  <c r="H1424" i="22"/>
  <c r="H1439" i="22"/>
  <c r="H1457" i="22"/>
  <c r="H1472" i="22"/>
  <c r="H1487" i="22"/>
  <c r="H1505" i="22"/>
  <c r="H1520" i="22"/>
  <c r="H1535" i="22"/>
  <c r="H1553" i="22"/>
  <c r="H1567" i="22"/>
  <c r="H1580" i="22"/>
  <c r="H1593" i="22"/>
  <c r="H1606" i="22"/>
  <c r="H1619" i="22"/>
  <c r="H1633" i="22"/>
  <c r="H1646" i="22"/>
  <c r="H1659" i="22"/>
  <c r="H1672" i="22"/>
  <c r="H1685" i="22"/>
  <c r="H1697" i="22"/>
  <c r="H1709" i="22"/>
  <c r="H1721" i="22"/>
  <c r="H1733" i="22"/>
  <c r="H1745" i="22"/>
  <c r="H1757" i="22"/>
  <c r="H1769" i="22"/>
  <c r="H1781" i="22"/>
  <c r="H1793" i="22"/>
  <c r="H1805" i="22"/>
  <c r="H1817" i="22"/>
  <c r="H1829" i="22"/>
  <c r="H1841" i="22"/>
  <c r="H1853" i="22"/>
  <c r="H1865" i="22"/>
  <c r="H1877" i="22"/>
  <c r="H1889" i="22"/>
  <c r="H1901" i="22"/>
  <c r="H1913" i="22"/>
  <c r="H1925" i="22"/>
  <c r="H1937" i="22"/>
  <c r="H1949" i="22"/>
  <c r="H1961" i="22"/>
  <c r="H1973" i="22"/>
  <c r="H1985" i="22"/>
  <c r="H1997" i="22"/>
  <c r="H2009" i="22"/>
  <c r="H2021" i="22"/>
  <c r="H2033" i="22"/>
  <c r="H2045" i="22"/>
  <c r="H2057" i="22"/>
  <c r="H2069" i="22"/>
  <c r="H2081" i="22"/>
  <c r="H2093" i="22"/>
  <c r="H2105" i="22"/>
  <c r="H2117" i="22"/>
  <c r="H2129" i="22"/>
  <c r="H2141" i="22"/>
  <c r="H2153" i="22"/>
  <c r="H2165" i="22"/>
  <c r="H2177" i="22"/>
  <c r="H2189" i="22"/>
  <c r="H2201" i="22"/>
  <c r="H2213" i="22"/>
  <c r="H2225" i="22"/>
  <c r="H2237" i="22"/>
  <c r="H2249" i="22"/>
  <c r="H2261" i="22"/>
  <c r="H2273" i="22"/>
  <c r="H2285" i="22"/>
  <c r="H2297" i="22"/>
  <c r="H2309" i="22"/>
  <c r="H2321" i="22"/>
  <c r="H142" i="22"/>
  <c r="H361" i="22"/>
  <c r="H577" i="22"/>
  <c r="H785" i="22"/>
  <c r="H940" i="22"/>
  <c r="H1054" i="22"/>
  <c r="H1126" i="22"/>
  <c r="H1198" i="22"/>
  <c r="H1247" i="22"/>
  <c r="H1295" i="22"/>
  <c r="H1343" i="22"/>
  <c r="H1387" i="22"/>
  <c r="H1409" i="22"/>
  <c r="H1425" i="22"/>
  <c r="H1443" i="22"/>
  <c r="H1458" i="22"/>
  <c r="H1473" i="22"/>
  <c r="H1491" i="22"/>
  <c r="H1506" i="22"/>
  <c r="H1521" i="22"/>
  <c r="H1539" i="22"/>
  <c r="H1554" i="22"/>
  <c r="H1568" i="22"/>
  <c r="H1581" i="22"/>
  <c r="H1594" i="22"/>
  <c r="H1607" i="22"/>
  <c r="H1621" i="22"/>
  <c r="H1634" i="22"/>
  <c r="H1647" i="22"/>
  <c r="H1660" i="22"/>
  <c r="H1673" i="22"/>
  <c r="H1686" i="22"/>
  <c r="H1698" i="22"/>
  <c r="H1710" i="22"/>
  <c r="H1722" i="22"/>
  <c r="H1734" i="22"/>
  <c r="H1746" i="22"/>
  <c r="H1758" i="22"/>
  <c r="H1770" i="22"/>
  <c r="H1782" i="22"/>
  <c r="H1794" i="22"/>
  <c r="H1806" i="22"/>
  <c r="H1818" i="22"/>
  <c r="H1830" i="22"/>
  <c r="H1842" i="22"/>
  <c r="H1854" i="22"/>
  <c r="H1866" i="22"/>
  <c r="H1878" i="22"/>
  <c r="H1890" i="22"/>
  <c r="H1902" i="22"/>
  <c r="H1914" i="22"/>
  <c r="H1926" i="22"/>
  <c r="H1938" i="22"/>
  <c r="H1950" i="22"/>
  <c r="H1962" i="22"/>
  <c r="H1974" i="22"/>
  <c r="H1986" i="22"/>
  <c r="H1998" i="22"/>
  <c r="H2010" i="22"/>
  <c r="H2022" i="22"/>
  <c r="H2034" i="22"/>
  <c r="H2046" i="22"/>
  <c r="H2058" i="22"/>
  <c r="H2070" i="22"/>
  <c r="H2082" i="22"/>
  <c r="H2094" i="22"/>
  <c r="H2106" i="22"/>
  <c r="H2118" i="22"/>
  <c r="H2130" i="22"/>
  <c r="H2142" i="22"/>
  <c r="H2154" i="22"/>
  <c r="H2166" i="22"/>
  <c r="H2178" i="22"/>
  <c r="H2190" i="22"/>
  <c r="H2202" i="22"/>
  <c r="H146" i="22"/>
  <c r="H362" i="22"/>
  <c r="H578" i="22"/>
  <c r="H790" i="22"/>
  <c r="H941" i="22"/>
  <c r="H1055" i="22"/>
  <c r="H1127" i="22"/>
  <c r="H1199" i="22"/>
  <c r="H1256" i="22"/>
  <c r="H1304" i="22"/>
  <c r="H1352" i="22"/>
  <c r="H1388" i="22"/>
  <c r="H1410" i="22"/>
  <c r="H1426" i="22"/>
  <c r="H1444" i="22"/>
  <c r="H1459" i="22"/>
  <c r="H1474" i="22"/>
  <c r="H1492" i="22"/>
  <c r="H1507" i="22"/>
  <c r="H1522" i="22"/>
  <c r="H1540" i="22"/>
  <c r="H1555" i="22"/>
  <c r="H1569" i="22"/>
  <c r="H1582" i="22"/>
  <c r="H1595" i="22"/>
  <c r="H1609" i="22"/>
  <c r="H1622" i="22"/>
  <c r="H1635" i="22"/>
  <c r="H1648" i="22"/>
  <c r="H1661" i="22"/>
  <c r="H1674" i="22"/>
  <c r="H1687" i="22"/>
  <c r="H1699" i="22"/>
  <c r="H1711" i="22"/>
  <c r="H1723" i="22"/>
  <c r="H1735" i="22"/>
  <c r="H1747" i="22"/>
  <c r="H1759" i="22"/>
  <c r="H1771" i="22"/>
  <c r="H1783" i="22"/>
  <c r="H1795" i="22"/>
  <c r="H1807" i="22"/>
  <c r="H1819" i="22"/>
  <c r="H1831" i="22"/>
  <c r="H1843" i="22"/>
  <c r="H1855" i="22"/>
  <c r="H1867" i="22"/>
  <c r="H1879" i="22"/>
  <c r="H1891" i="22"/>
  <c r="H1903" i="22"/>
  <c r="H1915" i="22"/>
  <c r="H1927" i="22"/>
  <c r="H1939" i="22"/>
  <c r="H1951" i="22"/>
  <c r="H1963" i="22"/>
  <c r="H1975" i="22"/>
  <c r="H1987" i="22"/>
  <c r="H1999" i="22"/>
  <c r="H2011" i="22"/>
  <c r="H2023" i="22"/>
  <c r="H2035" i="22"/>
  <c r="H2047" i="22"/>
  <c r="H2059" i="22"/>
  <c r="H2071" i="22"/>
  <c r="H2083" i="22"/>
  <c r="H2095" i="22"/>
  <c r="H2107" i="22"/>
  <c r="H2119" i="22"/>
  <c r="H2131" i="22"/>
  <c r="H2143" i="22"/>
  <c r="H2155" i="22"/>
  <c r="H2167" i="22"/>
  <c r="H2179" i="22"/>
  <c r="H2191" i="22"/>
  <c r="H2203" i="22"/>
  <c r="H181" i="22"/>
  <c r="H397" i="22"/>
  <c r="H613" i="22"/>
  <c r="H817" i="22"/>
  <c r="H964" i="22"/>
  <c r="H1066" i="22"/>
  <c r="H1138" i="22"/>
  <c r="H1210" i="22"/>
  <c r="H1258" i="22"/>
  <c r="H1306" i="22"/>
  <c r="H1354" i="22"/>
  <c r="H1390" i="22"/>
  <c r="H1411" i="22"/>
  <c r="H1427" i="22"/>
  <c r="H1445" i="22"/>
  <c r="H1460" i="22"/>
  <c r="H1475" i="22"/>
  <c r="H1493" i="22"/>
  <c r="H1508" i="22"/>
  <c r="H1523" i="22"/>
  <c r="H1541" i="22"/>
  <c r="H1556" i="22"/>
  <c r="H1570" i="22"/>
  <c r="H1583" i="22"/>
  <c r="H1597" i="22"/>
  <c r="H1610" i="22"/>
  <c r="H1623" i="22"/>
  <c r="H1636" i="22"/>
  <c r="H1649" i="22"/>
  <c r="H1662" i="22"/>
  <c r="H1675" i="22"/>
  <c r="H1688" i="22"/>
  <c r="H1700" i="22"/>
  <c r="H1712" i="22"/>
  <c r="H1724" i="22"/>
  <c r="H1736" i="22"/>
  <c r="H1748" i="22"/>
  <c r="H1760" i="22"/>
  <c r="H1772" i="22"/>
  <c r="H1784" i="22"/>
  <c r="H1796" i="22"/>
  <c r="H1808" i="22"/>
  <c r="H1820" i="22"/>
  <c r="H1832" i="22"/>
  <c r="H1844" i="22"/>
  <c r="H1856" i="22"/>
  <c r="H1868" i="22"/>
  <c r="H1880" i="22"/>
  <c r="H1892" i="22"/>
  <c r="H1904" i="22"/>
  <c r="H1916" i="22"/>
  <c r="H1928" i="22"/>
  <c r="H1940" i="22"/>
  <c r="H1952" i="22"/>
  <c r="H1964" i="22"/>
  <c r="H1976" i="22"/>
  <c r="H1988" i="22"/>
  <c r="H2000" i="22"/>
  <c r="H2012" i="22"/>
  <c r="H2024" i="22"/>
  <c r="H2036" i="22"/>
  <c r="H2048" i="22"/>
  <c r="H2060" i="22"/>
  <c r="H2072" i="22"/>
  <c r="H2084" i="22"/>
  <c r="H2096" i="22"/>
  <c r="H2108" i="22"/>
  <c r="H2120" i="22"/>
  <c r="H2132" i="22"/>
  <c r="H2144" i="22"/>
  <c r="H2156" i="22"/>
  <c r="H2168" i="22"/>
  <c r="H2180" i="22"/>
  <c r="H2192" i="22"/>
  <c r="H2204" i="22"/>
  <c r="H182" i="22"/>
  <c r="H398" i="22"/>
  <c r="H614" i="22"/>
  <c r="H818" i="22"/>
  <c r="H965" i="22"/>
  <c r="H1067" i="22"/>
  <c r="H1139" i="22"/>
  <c r="H1211" i="22"/>
  <c r="H1259" i="22"/>
  <c r="H1307" i="22"/>
  <c r="H1355" i="22"/>
  <c r="H1391" i="22"/>
  <c r="H1412" i="22"/>
  <c r="H1431" i="22"/>
  <c r="H1446" i="22"/>
  <c r="H1461" i="22"/>
  <c r="H1479" i="22"/>
  <c r="H1494" i="22"/>
  <c r="H1509" i="22"/>
  <c r="H1527" i="22"/>
  <c r="H1542" i="22"/>
  <c r="H1557" i="22"/>
  <c r="H1571" i="22"/>
  <c r="H1585" i="22"/>
  <c r="H1598" i="22"/>
  <c r="H1611" i="22"/>
  <c r="H1624" i="22"/>
  <c r="H1637" i="22"/>
  <c r="H1650" i="22"/>
  <c r="H1663" i="22"/>
  <c r="H1676" i="22"/>
  <c r="H1689" i="22"/>
  <c r="H1701" i="22"/>
  <c r="H1713" i="22"/>
  <c r="H1725" i="22"/>
  <c r="H1737" i="22"/>
  <c r="H1749" i="22"/>
  <c r="H1761" i="22"/>
  <c r="H1773" i="22"/>
  <c r="H1785" i="22"/>
  <c r="H1797" i="22"/>
  <c r="H1809" i="22"/>
  <c r="H1821" i="22"/>
  <c r="H1833" i="22"/>
  <c r="H1845" i="22"/>
  <c r="H1857" i="22"/>
  <c r="H1869" i="22"/>
  <c r="H1881" i="22"/>
  <c r="H1893" i="22"/>
  <c r="H1905" i="22"/>
  <c r="H1917" i="22"/>
  <c r="H1929" i="22"/>
  <c r="H1941" i="22"/>
  <c r="H1953" i="22"/>
  <c r="H1965" i="22"/>
  <c r="H1977" i="22"/>
  <c r="H1989" i="22"/>
  <c r="H2001" i="22"/>
  <c r="H2013" i="22"/>
  <c r="H2025" i="22"/>
  <c r="H2037" i="22"/>
  <c r="H2049" i="22"/>
  <c r="H2061" i="22"/>
  <c r="H2073" i="22"/>
  <c r="H2085" i="22"/>
  <c r="H2097" i="22"/>
  <c r="H2109" i="22"/>
  <c r="H2121" i="22"/>
  <c r="H2133" i="22"/>
  <c r="H2145" i="22"/>
  <c r="H2157" i="22"/>
  <c r="H2169" i="22"/>
  <c r="H2181" i="22"/>
  <c r="H2193" i="22"/>
  <c r="H217" i="22"/>
  <c r="H433" i="22"/>
  <c r="H649" i="22"/>
  <c r="H844" i="22"/>
  <c r="H988" i="22"/>
  <c r="H1078" i="22"/>
  <c r="H1150" i="22"/>
  <c r="H1220" i="22"/>
  <c r="H1268" i="22"/>
  <c r="H1316" i="22"/>
  <c r="H1363" i="22"/>
  <c r="H1396" i="22"/>
  <c r="H1413" i="22"/>
  <c r="H1432" i="22"/>
  <c r="H1447" i="22"/>
  <c r="H1462" i="22"/>
  <c r="H1480" i="22"/>
  <c r="H1495" i="22"/>
  <c r="H1510" i="22"/>
  <c r="H1528" i="22"/>
  <c r="H1543" i="22"/>
  <c r="H1558" i="22"/>
  <c r="H1573" i="22"/>
  <c r="H1586" i="22"/>
  <c r="H1599" i="22"/>
  <c r="H1612" i="22"/>
  <c r="H1625" i="22"/>
  <c r="H1638" i="22"/>
  <c r="H1651" i="22"/>
  <c r="H1664" i="22"/>
  <c r="H1677" i="22"/>
  <c r="H1690" i="22"/>
  <c r="H1702" i="22"/>
  <c r="H1714" i="22"/>
  <c r="H1726" i="22"/>
  <c r="H1738" i="22"/>
  <c r="H1750" i="22"/>
  <c r="H1762" i="22"/>
  <c r="H1774" i="22"/>
  <c r="H1786" i="22"/>
  <c r="H1798" i="22"/>
  <c r="H1810" i="22"/>
  <c r="H1822" i="22"/>
  <c r="H1834" i="22"/>
  <c r="H1846" i="22"/>
  <c r="H1858" i="22"/>
  <c r="H1870" i="22"/>
  <c r="H1882" i="22"/>
  <c r="H1894" i="22"/>
  <c r="H1906" i="22"/>
  <c r="H1918" i="22"/>
  <c r="H1930" i="22"/>
  <c r="H1942" i="22"/>
  <c r="H1954" i="22"/>
  <c r="H1966" i="22"/>
  <c r="H1978" i="22"/>
  <c r="H1990" i="22"/>
  <c r="H2002" i="22"/>
  <c r="H2014" i="22"/>
  <c r="H2026" i="22"/>
  <c r="H2038" i="22"/>
  <c r="H2050" i="22"/>
  <c r="H2062" i="22"/>
  <c r="H2074" i="22"/>
  <c r="H2086" i="22"/>
  <c r="H2098" i="22"/>
  <c r="H2110" i="22"/>
  <c r="H2122" i="22"/>
  <c r="H2134" i="22"/>
  <c r="H2146" i="22"/>
  <c r="H2158" i="22"/>
  <c r="H2170" i="22"/>
  <c r="H2182" i="22"/>
  <c r="H2194" i="22"/>
  <c r="H218" i="22"/>
  <c r="H434" i="22"/>
  <c r="H650" i="22"/>
  <c r="H845" i="22"/>
  <c r="H989" i="22"/>
  <c r="H1079" i="22"/>
  <c r="H1151" i="22"/>
  <c r="H1222" i="22"/>
  <c r="H1270" i="22"/>
  <c r="H1318" i="22"/>
  <c r="H1364" i="22"/>
  <c r="H1398" i="22"/>
  <c r="H1414" i="22"/>
  <c r="H1433" i="22"/>
  <c r="H1448" i="22"/>
  <c r="H1463" i="22"/>
  <c r="H1481" i="22"/>
  <c r="H1496" i="22"/>
  <c r="H1511" i="22"/>
  <c r="H1529" i="22"/>
  <c r="H1544" i="22"/>
  <c r="H1559" i="22"/>
  <c r="H1574" i="22"/>
  <c r="H1587" i="22"/>
  <c r="H1600" i="22"/>
  <c r="H1613" i="22"/>
  <c r="H1626" i="22"/>
  <c r="H1639" i="22"/>
  <c r="H1652" i="22"/>
  <c r="H1665" i="22"/>
  <c r="H1678" i="22"/>
  <c r="H1691" i="22"/>
  <c r="H1703" i="22"/>
  <c r="H1715" i="22"/>
  <c r="H1727" i="22"/>
  <c r="H1739" i="22"/>
  <c r="H1751" i="22"/>
  <c r="H1763" i="22"/>
  <c r="H1775" i="22"/>
  <c r="H1787" i="22"/>
  <c r="H1799" i="22"/>
  <c r="H1811" i="22"/>
  <c r="H1823" i="22"/>
  <c r="H1835" i="22"/>
  <c r="H1847" i="22"/>
  <c r="H1859" i="22"/>
  <c r="H1871" i="22"/>
  <c r="H1883" i="22"/>
  <c r="H1895" i="22"/>
  <c r="H1907" i="22"/>
  <c r="H1919" i="22"/>
  <c r="H1931" i="22"/>
  <c r="H1943" i="22"/>
  <c r="H1955" i="22"/>
  <c r="H1967" i="22"/>
  <c r="H1979" i="22"/>
  <c r="H1991" i="22"/>
  <c r="H2003" i="22"/>
  <c r="H2015" i="22"/>
  <c r="H2027" i="22"/>
  <c r="H2039" i="22"/>
  <c r="H2051" i="22"/>
  <c r="H2063" i="22"/>
  <c r="H2075" i="22"/>
  <c r="H254" i="22"/>
  <c r="H470" i="22"/>
  <c r="H686" i="22"/>
  <c r="H869" i="22"/>
  <c r="H1013" i="22"/>
  <c r="H1091" i="22"/>
  <c r="H1163" i="22"/>
  <c r="H1232" i="22"/>
  <c r="H1280" i="22"/>
  <c r="H1328" i="22"/>
  <c r="H1367" i="22"/>
  <c r="H1400" i="22"/>
  <c r="H1420" i="22"/>
  <c r="H1435" i="22"/>
  <c r="H1450" i="22"/>
  <c r="H1468" i="22"/>
  <c r="H1483" i="22"/>
  <c r="H1498" i="22"/>
  <c r="H1516" i="22"/>
  <c r="H1531" i="22"/>
  <c r="H1546" i="22"/>
  <c r="H1563" i="22"/>
  <c r="H1576" i="22"/>
  <c r="H1589" i="22"/>
  <c r="H1602" i="22"/>
  <c r="H1615" i="22"/>
  <c r="H1628" i="22"/>
  <c r="H1641" i="22"/>
  <c r="H1654" i="22"/>
  <c r="H1667" i="22"/>
  <c r="H1681" i="22"/>
  <c r="H1693" i="22"/>
  <c r="H1705" i="22"/>
  <c r="H1717" i="22"/>
  <c r="H1729" i="22"/>
  <c r="H1741" i="22"/>
  <c r="H1753" i="22"/>
  <c r="H1765" i="22"/>
  <c r="H1777" i="22"/>
  <c r="H1789" i="22"/>
  <c r="H1801" i="22"/>
  <c r="H1813" i="22"/>
  <c r="H1825" i="22"/>
  <c r="H1837" i="22"/>
  <c r="H1849" i="22"/>
  <c r="H1861" i="22"/>
  <c r="H1873" i="22"/>
  <c r="H1885" i="22"/>
  <c r="H1897" i="22"/>
  <c r="H1909" i="22"/>
  <c r="H1921" i="22"/>
  <c r="H1933" i="22"/>
  <c r="H1945" i="22"/>
  <c r="H1957" i="22"/>
  <c r="H1969" i="22"/>
  <c r="H1981" i="22"/>
  <c r="H1993" i="22"/>
  <c r="H2005" i="22"/>
  <c r="H2017" i="22"/>
  <c r="H2029" i="22"/>
  <c r="H2041" i="22"/>
  <c r="H2053" i="22"/>
  <c r="H2065" i="22"/>
  <c r="H2077" i="22"/>
  <c r="H290" i="22"/>
  <c r="H506" i="22"/>
  <c r="H722" i="22"/>
  <c r="H893" i="22"/>
  <c r="H1031" i="22"/>
  <c r="H1103" i="22"/>
  <c r="H1175" i="22"/>
  <c r="H1235" i="22"/>
  <c r="H1283" i="22"/>
  <c r="H1331" i="22"/>
  <c r="H1376" i="22"/>
  <c r="H1402" i="22"/>
  <c r="H1422" i="22"/>
  <c r="H1437" i="22"/>
  <c r="H1455" i="22"/>
  <c r="H1470" i="22"/>
  <c r="H1485" i="22"/>
  <c r="H1503" i="22"/>
  <c r="H1518" i="22"/>
  <c r="H1533" i="22"/>
  <c r="H1551" i="22"/>
  <c r="H1565" i="22"/>
  <c r="H1578" i="22"/>
  <c r="H1591" i="22"/>
  <c r="H1604" i="22"/>
  <c r="H1617" i="22"/>
  <c r="H1630" i="22"/>
  <c r="H1643" i="22"/>
  <c r="H1657" i="22"/>
  <c r="H1670" i="22"/>
  <c r="H1683" i="22"/>
  <c r="H1695" i="22"/>
  <c r="H1707" i="22"/>
  <c r="H1719" i="22"/>
  <c r="H1731" i="22"/>
  <c r="H1743" i="22"/>
  <c r="H1755" i="22"/>
  <c r="H1767" i="22"/>
  <c r="H1779" i="22"/>
  <c r="H1791" i="22"/>
  <c r="H1803" i="22"/>
  <c r="H1815" i="22"/>
  <c r="H1827" i="22"/>
  <c r="H1839" i="22"/>
  <c r="H253" i="22"/>
  <c r="H1162" i="22"/>
  <c r="H1415" i="22"/>
  <c r="H1515" i="22"/>
  <c r="H1601" i="22"/>
  <c r="H1679" i="22"/>
  <c r="H1752" i="22"/>
  <c r="H1824" i="22"/>
  <c r="H1875" i="22"/>
  <c r="H1923" i="22"/>
  <c r="H1971" i="22"/>
  <c r="H2019" i="22"/>
  <c r="H2067" i="22"/>
  <c r="H2102" i="22"/>
  <c r="H2135" i="22"/>
  <c r="H2161" i="22"/>
  <c r="H2187" i="22"/>
  <c r="H2211" i="22"/>
  <c r="H2227" i="22"/>
  <c r="H2241" i="22"/>
  <c r="H2255" i="22"/>
  <c r="H2269" i="22"/>
  <c r="H2283" i="22"/>
  <c r="H2299" i="22"/>
  <c r="H2313" i="22"/>
  <c r="H2327" i="22"/>
  <c r="H2340" i="22"/>
  <c r="H2352" i="22"/>
  <c r="H2364" i="22"/>
  <c r="H2376" i="22"/>
  <c r="H2388" i="22"/>
  <c r="H2400" i="22"/>
  <c r="H2412" i="22"/>
  <c r="H2424" i="22"/>
  <c r="H2436" i="22"/>
  <c r="H2448" i="22"/>
  <c r="H2460" i="22"/>
  <c r="H2472" i="22"/>
  <c r="H2484" i="22"/>
  <c r="H2496" i="22"/>
  <c r="H2508" i="22"/>
  <c r="H2520" i="22"/>
  <c r="H2532" i="22"/>
  <c r="H2544" i="22"/>
  <c r="H2556" i="22"/>
  <c r="H2568" i="22"/>
  <c r="H2580" i="22"/>
  <c r="H2592" i="22"/>
  <c r="H2604" i="22"/>
  <c r="H2616" i="22"/>
  <c r="H2628" i="22"/>
  <c r="H2640" i="22"/>
  <c r="H2652" i="22"/>
  <c r="H2664" i="22"/>
  <c r="H2676" i="22"/>
  <c r="H2688" i="22"/>
  <c r="H2700" i="22"/>
  <c r="H2712" i="22"/>
  <c r="H2724" i="22"/>
  <c r="H2736" i="22"/>
  <c r="H2748" i="22"/>
  <c r="H2760" i="22"/>
  <c r="H2772" i="22"/>
  <c r="H2784" i="22"/>
  <c r="H2796" i="22"/>
  <c r="H2808" i="22"/>
  <c r="H2820" i="22"/>
  <c r="H2832" i="22"/>
  <c r="H2844" i="22"/>
  <c r="H2856" i="22"/>
  <c r="H2868" i="22"/>
  <c r="H2880" i="22"/>
  <c r="H2892" i="22"/>
  <c r="H2904" i="22"/>
  <c r="H2916" i="22"/>
  <c r="H2928" i="22"/>
  <c r="H2940" i="22"/>
  <c r="H2952" i="22"/>
  <c r="H2964" i="22"/>
  <c r="H2976" i="22"/>
  <c r="H2988" i="22"/>
  <c r="H3000" i="22"/>
  <c r="H3012" i="22"/>
  <c r="H3024" i="22"/>
  <c r="H3036" i="22"/>
  <c r="H3048" i="22"/>
  <c r="H3060" i="22"/>
  <c r="H3072" i="22"/>
  <c r="H289" i="22"/>
  <c r="H1174" i="22"/>
  <c r="H1421" i="22"/>
  <c r="H1517" i="22"/>
  <c r="H1603" i="22"/>
  <c r="H1682" i="22"/>
  <c r="H1754" i="22"/>
  <c r="H1826" i="22"/>
  <c r="H1884" i="22"/>
  <c r="H1932" i="22"/>
  <c r="H1980" i="22"/>
  <c r="H2028" i="22"/>
  <c r="H2076" i="22"/>
  <c r="H2103" i="22"/>
  <c r="H2136" i="22"/>
  <c r="H2162" i="22"/>
  <c r="H2195" i="22"/>
  <c r="H2214" i="22"/>
  <c r="H2228" i="22"/>
  <c r="H2242" i="22"/>
  <c r="H2256" i="22"/>
  <c r="H2270" i="22"/>
  <c r="H2286" i="22"/>
  <c r="H2300" i="22"/>
  <c r="H2314" i="22"/>
  <c r="H2328" i="22"/>
  <c r="H2341" i="22"/>
  <c r="H2353" i="22"/>
  <c r="H2365" i="22"/>
  <c r="H2377" i="22"/>
  <c r="H2389" i="22"/>
  <c r="H2401" i="22"/>
  <c r="H2413" i="22"/>
  <c r="H2425" i="22"/>
  <c r="H2437" i="22"/>
  <c r="H2449" i="22"/>
  <c r="H2461" i="22"/>
  <c r="H2473" i="22"/>
  <c r="H2485" i="22"/>
  <c r="H2497" i="22"/>
  <c r="H2509" i="22"/>
  <c r="H2521" i="22"/>
  <c r="H2533" i="22"/>
  <c r="H2545" i="22"/>
  <c r="H2557" i="22"/>
  <c r="H2569" i="22"/>
  <c r="H2581" i="22"/>
  <c r="H2593" i="22"/>
  <c r="H2605" i="22"/>
  <c r="H2617" i="22"/>
  <c r="H2629" i="22"/>
  <c r="H2641" i="22"/>
  <c r="H2653" i="22"/>
  <c r="H2665" i="22"/>
  <c r="H2677" i="22"/>
  <c r="H2689" i="22"/>
  <c r="H2701" i="22"/>
  <c r="H2713" i="22"/>
  <c r="H2725" i="22"/>
  <c r="H2737" i="22"/>
  <c r="H2749" i="22"/>
  <c r="H2761" i="22"/>
  <c r="H2773" i="22"/>
  <c r="H2785" i="22"/>
  <c r="H2797" i="22"/>
  <c r="H2809" i="22"/>
  <c r="H2821" i="22"/>
  <c r="H2833" i="22"/>
  <c r="H2845" i="22"/>
  <c r="H2857" i="22"/>
  <c r="H2869" i="22"/>
  <c r="H2881" i="22"/>
  <c r="H2893" i="22"/>
  <c r="H2905" i="22"/>
  <c r="H2917" i="22"/>
  <c r="H2929" i="22"/>
  <c r="H2941" i="22"/>
  <c r="H2953" i="22"/>
  <c r="H2965" i="22"/>
  <c r="H2977" i="22"/>
  <c r="H2989" i="22"/>
  <c r="H3001" i="22"/>
  <c r="H3013" i="22"/>
  <c r="H3025" i="22"/>
  <c r="H469" i="22"/>
  <c r="H1223" i="22"/>
  <c r="H1434" i="22"/>
  <c r="H1530" i="22"/>
  <c r="H1614" i="22"/>
  <c r="H1692" i="22"/>
  <c r="H1764" i="22"/>
  <c r="H1836" i="22"/>
  <c r="H1886" i="22"/>
  <c r="H1934" i="22"/>
  <c r="H1982" i="22"/>
  <c r="H2030" i="22"/>
  <c r="H2078" i="22"/>
  <c r="H2111" i="22"/>
  <c r="H2137" i="22"/>
  <c r="H2163" i="22"/>
  <c r="H2196" i="22"/>
  <c r="H2215" i="22"/>
  <c r="H2229" i="22"/>
  <c r="H2243" i="22"/>
  <c r="H2257" i="22"/>
  <c r="H2271" i="22"/>
  <c r="H2287" i="22"/>
  <c r="H2301" i="22"/>
  <c r="H2315" i="22"/>
  <c r="H2329" i="22"/>
  <c r="H2342" i="22"/>
  <c r="H2354" i="22"/>
  <c r="H2366" i="22"/>
  <c r="H2378" i="22"/>
  <c r="H2390" i="22"/>
  <c r="H2402" i="22"/>
  <c r="H2414" i="22"/>
  <c r="H2426" i="22"/>
  <c r="H2438" i="22"/>
  <c r="H2450" i="22"/>
  <c r="H2462" i="22"/>
  <c r="H2474" i="22"/>
  <c r="H2486" i="22"/>
  <c r="H2498" i="22"/>
  <c r="H2510" i="22"/>
  <c r="H2522" i="22"/>
  <c r="H2534" i="22"/>
  <c r="H2546" i="22"/>
  <c r="H2558" i="22"/>
  <c r="H2570" i="22"/>
  <c r="H2582" i="22"/>
  <c r="H2594" i="22"/>
  <c r="H2606" i="22"/>
  <c r="H2618" i="22"/>
  <c r="H2630" i="22"/>
  <c r="H2642" i="22"/>
  <c r="H2654" i="22"/>
  <c r="H2666" i="22"/>
  <c r="H2678" i="22"/>
  <c r="H2690" i="22"/>
  <c r="H2702" i="22"/>
  <c r="H2714" i="22"/>
  <c r="H2726" i="22"/>
  <c r="H2738" i="22"/>
  <c r="H2750" i="22"/>
  <c r="H2762" i="22"/>
  <c r="H2774" i="22"/>
  <c r="H2786" i="22"/>
  <c r="H2798" i="22"/>
  <c r="H2810" i="22"/>
  <c r="H2822" i="22"/>
  <c r="H2834" i="22"/>
  <c r="H2846" i="22"/>
  <c r="H2858" i="22"/>
  <c r="H2870" i="22"/>
  <c r="H2882" i="22"/>
  <c r="H2894" i="22"/>
  <c r="H2906" i="22"/>
  <c r="H2918" i="22"/>
  <c r="H2930" i="22"/>
  <c r="H2942" i="22"/>
  <c r="H2954" i="22"/>
  <c r="H2966" i="22"/>
  <c r="H2978" i="22"/>
  <c r="H2990" i="22"/>
  <c r="H3002" i="22"/>
  <c r="H3014" i="22"/>
  <c r="H3026" i="22"/>
  <c r="H3038" i="22"/>
  <c r="H3050" i="22"/>
  <c r="H3062" i="22"/>
  <c r="H3074" i="22"/>
  <c r="H505" i="22"/>
  <c r="H1234" i="22"/>
  <c r="H1436" i="22"/>
  <c r="H1532" i="22"/>
  <c r="H1616" i="22"/>
  <c r="H1694" i="22"/>
  <c r="H1766" i="22"/>
  <c r="H1838" i="22"/>
  <c r="H1887" i="22"/>
  <c r="H1935" i="22"/>
  <c r="H1983" i="22"/>
  <c r="H2031" i="22"/>
  <c r="H2079" i="22"/>
  <c r="H2112" i="22"/>
  <c r="H2138" i="22"/>
  <c r="H2171" i="22"/>
  <c r="H2197" i="22"/>
  <c r="H2216" i="22"/>
  <c r="H2230" i="22"/>
  <c r="H2244" i="22"/>
  <c r="H2258" i="22"/>
  <c r="H2274" i="22"/>
  <c r="H2288" i="22"/>
  <c r="H2302" i="22"/>
  <c r="H2316" i="22"/>
  <c r="H2330" i="22"/>
  <c r="H2343" i="22"/>
  <c r="H2355" i="22"/>
  <c r="H2367" i="22"/>
  <c r="H2379" i="22"/>
  <c r="H2391" i="22"/>
  <c r="H2403" i="22"/>
  <c r="H2415" i="22"/>
  <c r="H2427" i="22"/>
  <c r="H2439" i="22"/>
  <c r="H2451" i="22"/>
  <c r="H2463" i="22"/>
  <c r="H2475" i="22"/>
  <c r="H2487" i="22"/>
  <c r="H2499" i="22"/>
  <c r="H2511" i="22"/>
  <c r="H2523" i="22"/>
  <c r="H2535" i="22"/>
  <c r="H2547" i="22"/>
  <c r="H2559" i="22"/>
  <c r="H2571" i="22"/>
  <c r="H2583" i="22"/>
  <c r="H2595" i="22"/>
  <c r="H2607" i="22"/>
  <c r="H2619" i="22"/>
  <c r="H2631" i="22"/>
  <c r="H2643" i="22"/>
  <c r="H2655" i="22"/>
  <c r="H2667" i="22"/>
  <c r="H2679" i="22"/>
  <c r="H2691" i="22"/>
  <c r="H2703" i="22"/>
  <c r="H2715" i="22"/>
  <c r="H2727" i="22"/>
  <c r="H2739" i="22"/>
  <c r="H2751" i="22"/>
  <c r="H2763" i="22"/>
  <c r="H2775" i="22"/>
  <c r="H2787" i="22"/>
  <c r="H2799" i="22"/>
  <c r="H2811" i="22"/>
  <c r="H2823" i="22"/>
  <c r="H2835" i="22"/>
  <c r="H2847" i="22"/>
  <c r="H2859" i="22"/>
  <c r="H2871" i="22"/>
  <c r="H2883" i="22"/>
  <c r="H2895" i="22"/>
  <c r="H2907" i="22"/>
  <c r="H2919" i="22"/>
  <c r="H2931" i="22"/>
  <c r="H2943" i="22"/>
  <c r="H2955" i="22"/>
  <c r="H2967" i="22"/>
  <c r="H2979" i="22"/>
  <c r="H2991" i="22"/>
  <c r="H3003" i="22"/>
  <c r="H3015" i="22"/>
  <c r="H3027" i="22"/>
  <c r="H3039" i="22"/>
  <c r="H685" i="22"/>
  <c r="H1271" i="22"/>
  <c r="H1449" i="22"/>
  <c r="H1545" i="22"/>
  <c r="H1627" i="22"/>
  <c r="H1704" i="22"/>
  <c r="H1776" i="22"/>
  <c r="H1848" i="22"/>
  <c r="H1896" i="22"/>
  <c r="H1944" i="22"/>
  <c r="H1992" i="22"/>
  <c r="H2040" i="22"/>
  <c r="H2087" i="22"/>
  <c r="H2113" i="22"/>
  <c r="H2139" i="22"/>
  <c r="H2172" i="22"/>
  <c r="H2198" i="22"/>
  <c r="H2217" i="22"/>
  <c r="H2231" i="22"/>
  <c r="H2245" i="22"/>
  <c r="H2259" i="22"/>
  <c r="H2275" i="22"/>
  <c r="H2289" i="22"/>
  <c r="H2303" i="22"/>
  <c r="H2317" i="22"/>
  <c r="H2331" i="22"/>
  <c r="H2344" i="22"/>
  <c r="H2356" i="22"/>
  <c r="H2368" i="22"/>
  <c r="H2380" i="22"/>
  <c r="H2392" i="22"/>
  <c r="H2404" i="22"/>
  <c r="H2416" i="22"/>
  <c r="H2428" i="22"/>
  <c r="H2440" i="22"/>
  <c r="H2452" i="22"/>
  <c r="H2464" i="22"/>
  <c r="H2476" i="22"/>
  <c r="H2488" i="22"/>
  <c r="H2500" i="22"/>
  <c r="H2512" i="22"/>
  <c r="H2524" i="22"/>
  <c r="H2536" i="22"/>
  <c r="H2548" i="22"/>
  <c r="H2560" i="22"/>
  <c r="H2572" i="22"/>
  <c r="H2584" i="22"/>
  <c r="H2596" i="22"/>
  <c r="H2608" i="22"/>
  <c r="H2620" i="22"/>
  <c r="H2632" i="22"/>
  <c r="H2644" i="22"/>
  <c r="H2656" i="22"/>
  <c r="H2668" i="22"/>
  <c r="H2680" i="22"/>
  <c r="H2692" i="22"/>
  <c r="H2704" i="22"/>
  <c r="H2716" i="22"/>
  <c r="H2728" i="22"/>
  <c r="H2740" i="22"/>
  <c r="H2752" i="22"/>
  <c r="H2764" i="22"/>
  <c r="H2776" i="22"/>
  <c r="H2788" i="22"/>
  <c r="H2800" i="22"/>
  <c r="H2812" i="22"/>
  <c r="H2824" i="22"/>
  <c r="H2836" i="22"/>
  <c r="H2848" i="22"/>
  <c r="H2860" i="22"/>
  <c r="H2872" i="22"/>
  <c r="H2884" i="22"/>
  <c r="H2896" i="22"/>
  <c r="H2908" i="22"/>
  <c r="H2920" i="22"/>
  <c r="H2932" i="22"/>
  <c r="H2944" i="22"/>
  <c r="H2956" i="22"/>
  <c r="H2968" i="22"/>
  <c r="H2980" i="22"/>
  <c r="H2992" i="22"/>
  <c r="H3004" i="22"/>
  <c r="H3016" i="22"/>
  <c r="H3028" i="22"/>
  <c r="H3040" i="22"/>
  <c r="H721" i="22"/>
  <c r="H1282" i="22"/>
  <c r="H1451" i="22"/>
  <c r="H1547" i="22"/>
  <c r="H1629" i="22"/>
  <c r="H1706" i="22"/>
  <c r="H892" i="22"/>
  <c r="H1330" i="22"/>
  <c r="H1469" i="22"/>
  <c r="H1564" i="22"/>
  <c r="H1642" i="22"/>
  <c r="H1718" i="22"/>
  <c r="H1790" i="22"/>
  <c r="H1860" i="22"/>
  <c r="H1908" i="22"/>
  <c r="H1956" i="22"/>
  <c r="H2004" i="22"/>
  <c r="H2052" i="22"/>
  <c r="H2090" i="22"/>
  <c r="H2123" i="22"/>
  <c r="H2149" i="22"/>
  <c r="H2175" i="22"/>
  <c r="H2206" i="22"/>
  <c r="H2220" i="22"/>
  <c r="H2234" i="22"/>
  <c r="H2250" i="22"/>
  <c r="H2264" i="22"/>
  <c r="H2278" i="22"/>
  <c r="H2292" i="22"/>
  <c r="H2306" i="22"/>
  <c r="H2322" i="22"/>
  <c r="H2335" i="22"/>
  <c r="H2347" i="22"/>
  <c r="H2359" i="22"/>
  <c r="H2371" i="22"/>
  <c r="H2383" i="22"/>
  <c r="H2395" i="22"/>
  <c r="H2407" i="22"/>
  <c r="H2419" i="22"/>
  <c r="H2431" i="22"/>
  <c r="H2443" i="22"/>
  <c r="H2455" i="22"/>
  <c r="H2467" i="22"/>
  <c r="H2479" i="22"/>
  <c r="H2491" i="22"/>
  <c r="H2503" i="22"/>
  <c r="H2515" i="22"/>
  <c r="H2527" i="22"/>
  <c r="H2539" i="22"/>
  <c r="H2551" i="22"/>
  <c r="H2563" i="22"/>
  <c r="H2575" i="22"/>
  <c r="H2587" i="22"/>
  <c r="H2599" i="22"/>
  <c r="H2611" i="22"/>
  <c r="H2623" i="22"/>
  <c r="H2635" i="22"/>
  <c r="H2647" i="22"/>
  <c r="H2659" i="22"/>
  <c r="H2671" i="22"/>
  <c r="H2683" i="22"/>
  <c r="H2695" i="22"/>
  <c r="H2707" i="22"/>
  <c r="H2719" i="22"/>
  <c r="H2731" i="22"/>
  <c r="H2743" i="22"/>
  <c r="H2755" i="22"/>
  <c r="H2767" i="22"/>
  <c r="H2779" i="22"/>
  <c r="H2791" i="22"/>
  <c r="H2803" i="22"/>
  <c r="H2815" i="22"/>
  <c r="H1030" i="22"/>
  <c r="H1375" i="22"/>
  <c r="H1484" i="22"/>
  <c r="H1577" i="22"/>
  <c r="H1655" i="22"/>
  <c r="H1730" i="22"/>
  <c r="H1802" i="22"/>
  <c r="H1863" i="22"/>
  <c r="H1911" i="22"/>
  <c r="H1959" i="22"/>
  <c r="H2007" i="22"/>
  <c r="H2055" i="22"/>
  <c r="H2099" i="22"/>
  <c r="H2125" i="22"/>
  <c r="H2151" i="22"/>
  <c r="H2184" i="22"/>
  <c r="H2208" i="22"/>
  <c r="H2222" i="22"/>
  <c r="H2238" i="22"/>
  <c r="H2252" i="22"/>
  <c r="H2266" i="22"/>
  <c r="H2280" i="22"/>
  <c r="H2294" i="22"/>
  <c r="H2310" i="22"/>
  <c r="H2324" i="22"/>
  <c r="H2337" i="22"/>
  <c r="H2349" i="22"/>
  <c r="H2361" i="22"/>
  <c r="H2373" i="22"/>
  <c r="H2385" i="22"/>
  <c r="H2397" i="22"/>
  <c r="H2409" i="22"/>
  <c r="H2421" i="22"/>
  <c r="H2433" i="22"/>
  <c r="H2445" i="22"/>
  <c r="H2457" i="22"/>
  <c r="H2469" i="22"/>
  <c r="H2481" i="22"/>
  <c r="H2493" i="22"/>
  <c r="H2505" i="22"/>
  <c r="H2517" i="22"/>
  <c r="H2529" i="22"/>
  <c r="H2541" i="22"/>
  <c r="H2553" i="22"/>
  <c r="H2565" i="22"/>
  <c r="H2577" i="22"/>
  <c r="H1090" i="22"/>
  <c r="H1399" i="22"/>
  <c r="H1497" i="22"/>
  <c r="H1588" i="22"/>
  <c r="H1666" i="22"/>
  <c r="H1740" i="22"/>
  <c r="H1812" i="22"/>
  <c r="H1872" i="22"/>
  <c r="H1920" i="22"/>
  <c r="H1968" i="22"/>
  <c r="H2016" i="22"/>
  <c r="H2064" i="22"/>
  <c r="H2100" i="22"/>
  <c r="H2126" i="22"/>
  <c r="H2159" i="22"/>
  <c r="H2185" i="22"/>
  <c r="H2209" i="22"/>
  <c r="H2223" i="22"/>
  <c r="H2239" i="22"/>
  <c r="H2253" i="22"/>
  <c r="H2267" i="22"/>
  <c r="H2281" i="22"/>
  <c r="H2295" i="22"/>
  <c r="H2311" i="22"/>
  <c r="H2325" i="22"/>
  <c r="H2338" i="22"/>
  <c r="H2350" i="22"/>
  <c r="H2362" i="22"/>
  <c r="H2374" i="22"/>
  <c r="H2386" i="22"/>
  <c r="H2398" i="22"/>
  <c r="H2410" i="22"/>
  <c r="H2422" i="22"/>
  <c r="H2434" i="22"/>
  <c r="H2446" i="22"/>
  <c r="H2458" i="22"/>
  <c r="H2470" i="22"/>
  <c r="H2482" i="22"/>
  <c r="H2494" i="22"/>
  <c r="H2506" i="22"/>
  <c r="H2518" i="22"/>
  <c r="H2530" i="22"/>
  <c r="H2542" i="22"/>
  <c r="H2554" i="22"/>
  <c r="H2566" i="22"/>
  <c r="H2578" i="22"/>
  <c r="H2590" i="22"/>
  <c r="H2602" i="22"/>
  <c r="H2614" i="22"/>
  <c r="H2626" i="22"/>
  <c r="H2638" i="22"/>
  <c r="H2650" i="22"/>
  <c r="H2662" i="22"/>
  <c r="H2674" i="22"/>
  <c r="H2686" i="22"/>
  <c r="H2698" i="22"/>
  <c r="H2710" i="22"/>
  <c r="H2722" i="22"/>
  <c r="H2734" i="22"/>
  <c r="H2746" i="22"/>
  <c r="H2758" i="22"/>
  <c r="H2770" i="22"/>
  <c r="H2782" i="22"/>
  <c r="H2794" i="22"/>
  <c r="H2806" i="22"/>
  <c r="H3070" i="22"/>
  <c r="H3056" i="22"/>
  <c r="H3042" i="22"/>
  <c r="H3021" i="22"/>
  <c r="H2999" i="22"/>
  <c r="H2982" i="22"/>
  <c r="H2960" i="22"/>
  <c r="H2938" i="22"/>
  <c r="H2921" i="22"/>
  <c r="H2899" i="22"/>
  <c r="H2877" i="22"/>
  <c r="H2855" i="22"/>
  <c r="H2838" i="22"/>
  <c r="H2816" i="22"/>
  <c r="H2789" i="22"/>
  <c r="H2757" i="22"/>
  <c r="H2730" i="22"/>
  <c r="H2699" i="22"/>
  <c r="H2672" i="22"/>
  <c r="H2645" i="22"/>
  <c r="H2613" i="22"/>
  <c r="H2586" i="22"/>
  <c r="H2550" i="22"/>
  <c r="H2514" i="22"/>
  <c r="H2478" i="22"/>
  <c r="H2442" i="22"/>
  <c r="H2406" i="22"/>
  <c r="H2370" i="22"/>
  <c r="H2334" i="22"/>
  <c r="H2291" i="22"/>
  <c r="H2247" i="22"/>
  <c r="H2205" i="22"/>
  <c r="H2115" i="22"/>
  <c r="H1995" i="22"/>
  <c r="H1851" i="22"/>
  <c r="H1590" i="22"/>
  <c r="H5" i="22"/>
  <c r="H3068" i="22"/>
  <c r="H3054" i="22"/>
  <c r="H3037" i="22"/>
  <c r="H3019" i="22"/>
  <c r="H2997" i="22"/>
  <c r="H2975" i="22"/>
  <c r="H2958" i="22"/>
  <c r="H2936" i="22"/>
  <c r="H2914" i="22"/>
  <c r="H2897" i="22"/>
  <c r="H2875" i="22"/>
  <c r="H2853" i="22"/>
  <c r="H2831" i="22"/>
  <c r="H2813" i="22"/>
  <c r="H2781" i="22"/>
  <c r="H2754" i="22"/>
  <c r="H2723" i="22"/>
  <c r="H2696" i="22"/>
  <c r="H2669" i="22"/>
  <c r="H2637" i="22"/>
  <c r="H2610" i="22"/>
  <c r="H2579" i="22"/>
  <c r="H2543" i="22"/>
  <c r="H2507" i="22"/>
  <c r="H2471" i="22"/>
  <c r="H2435" i="22"/>
  <c r="H2399" i="22"/>
  <c r="H2363" i="22"/>
  <c r="H2326" i="22"/>
  <c r="H2282" i="22"/>
  <c r="H2240" i="22"/>
  <c r="H2186" i="22"/>
  <c r="H2101" i="22"/>
  <c r="H1970" i="22"/>
  <c r="H1814" i="22"/>
  <c r="H1562" i="22"/>
  <c r="H3081" i="22"/>
  <c r="H3067" i="22"/>
  <c r="H3053" i="22"/>
  <c r="H3035" i="22"/>
  <c r="H3018" i="22"/>
  <c r="H2996" i="22"/>
  <c r="H2974" i="22"/>
  <c r="H2957" i="22"/>
  <c r="H2935" i="22"/>
  <c r="H2913" i="22"/>
  <c r="H2891" i="22"/>
  <c r="H2874" i="22"/>
  <c r="H2852" i="22"/>
  <c r="H2830" i="22"/>
  <c r="H2807" i="22"/>
  <c r="H2780" i="22"/>
  <c r="H2753" i="22"/>
  <c r="H2721" i="22"/>
  <c r="H2694" i="22"/>
  <c r="H2663" i="22"/>
  <c r="H2636" i="22"/>
  <c r="H2609" i="22"/>
  <c r="H2576" i="22"/>
  <c r="H2540" i="22"/>
  <c r="H2504" i="22"/>
  <c r="H2468" i="22"/>
  <c r="H2432" i="22"/>
  <c r="H2396" i="22"/>
  <c r="H2360" i="22"/>
  <c r="H2323" i="22"/>
  <c r="H2279" i="22"/>
  <c r="H2235" i="22"/>
  <c r="H2183" i="22"/>
  <c r="H2091" i="22"/>
  <c r="H1958" i="22"/>
  <c r="H1800" i="22"/>
  <c r="H1499" i="22"/>
  <c r="H3080" i="22"/>
  <c r="H3066" i="22"/>
  <c r="H3052" i="22"/>
  <c r="H3034" i="22"/>
  <c r="H3017" i="22"/>
  <c r="H2995" i="22"/>
  <c r="H2973" i="22"/>
  <c r="H2951" i="22"/>
  <c r="H2934" i="22"/>
  <c r="H2912" i="22"/>
  <c r="H2890" i="22"/>
  <c r="H2873" i="22"/>
  <c r="H2851" i="22"/>
  <c r="H2829" i="22"/>
  <c r="H2805" i="22"/>
  <c r="H2778" i="22"/>
  <c r="H2747" i="22"/>
  <c r="H2720" i="22"/>
  <c r="H2693" i="22"/>
  <c r="H2661" i="22"/>
  <c r="H2634" i="22"/>
  <c r="H2603" i="22"/>
  <c r="H2574" i="22"/>
  <c r="H2538" i="22"/>
  <c r="H2502" i="22"/>
  <c r="H2466" i="22"/>
  <c r="H2430" i="22"/>
  <c r="H2394" i="22"/>
  <c r="H2358" i="22"/>
  <c r="H2319" i="22"/>
  <c r="H2277" i="22"/>
  <c r="H2233" i="22"/>
  <c r="H2174" i="22"/>
  <c r="H2089" i="22"/>
  <c r="H1947" i="22"/>
  <c r="H1788" i="22"/>
  <c r="H1482" i="22"/>
  <c r="H3079" i="22"/>
  <c r="H3065" i="22"/>
  <c r="H3051" i="22"/>
  <c r="H3033" i="22"/>
  <c r="H3011" i="22"/>
  <c r="H2994" i="22"/>
  <c r="H2972" i="22"/>
  <c r="H2950" i="22"/>
  <c r="H2933" i="22"/>
  <c r="H2911" i="22"/>
  <c r="H2889" i="22"/>
  <c r="H2867" i="22"/>
  <c r="H2850" i="22"/>
  <c r="H2828" i="22"/>
  <c r="H2804" i="22"/>
  <c r="H2777" i="22"/>
  <c r="H2745" i="22"/>
  <c r="H2718" i="22"/>
  <c r="H2687" i="22"/>
  <c r="H2660" i="22"/>
  <c r="H2633" i="22"/>
  <c r="H2601" i="22"/>
  <c r="H2573" i="22"/>
  <c r="H2537" i="22"/>
  <c r="H2501" i="22"/>
  <c r="H2465" i="22"/>
  <c r="H2429" i="22"/>
  <c r="H2393" i="22"/>
  <c r="H2357" i="22"/>
  <c r="H2318" i="22"/>
  <c r="H2276" i="22"/>
  <c r="H2232" i="22"/>
  <c r="H2173" i="22"/>
  <c r="H2088" i="22"/>
  <c r="H1946" i="22"/>
  <c r="H1778" i="22"/>
  <c r="H1467" i="22"/>
  <c r="H3078" i="22"/>
  <c r="H3064" i="22"/>
  <c r="H3049" i="22"/>
  <c r="H3032" i="22"/>
  <c r="H3010" i="22"/>
  <c r="H2993" i="22"/>
  <c r="H2971" i="22"/>
  <c r="H2949" i="22"/>
  <c r="H2927" i="22"/>
  <c r="H2910" i="22"/>
  <c r="H2888" i="22"/>
  <c r="H2866" i="22"/>
  <c r="H2849" i="22"/>
  <c r="H2827" i="22"/>
  <c r="H2802" i="22"/>
  <c r="H2771" i="22"/>
  <c r="H2744" i="22"/>
  <c r="H2717" i="22"/>
  <c r="H2685" i="22"/>
  <c r="H2658" i="22"/>
  <c r="H2627" i="22"/>
  <c r="H2600" i="22"/>
  <c r="H2567" i="22"/>
  <c r="H2531" i="22"/>
  <c r="H2495" i="22"/>
  <c r="H2459" i="22"/>
  <c r="H2423" i="22"/>
  <c r="H2387" i="22"/>
  <c r="H2351" i="22"/>
  <c r="H2312" i="22"/>
  <c r="H2268" i="22"/>
  <c r="H2226" i="22"/>
  <c r="H2160" i="22"/>
  <c r="H2066" i="22"/>
  <c r="H1922" i="22"/>
  <c r="H1742" i="22"/>
  <c r="H1401" i="22"/>
  <c r="H3077" i="22"/>
  <c r="H3063" i="22"/>
  <c r="H3047" i="22"/>
  <c r="H3031" i="22"/>
  <c r="H3009" i="22"/>
  <c r="H2987" i="22"/>
  <c r="H2970" i="22"/>
  <c r="H2948" i="22"/>
  <c r="H2926" i="22"/>
  <c r="H2909" i="22"/>
  <c r="H2887" i="22"/>
  <c r="H2865" i="22"/>
  <c r="H2843" i="22"/>
  <c r="H2826" i="22"/>
  <c r="H2801" i="22"/>
  <c r="H2769" i="22"/>
  <c r="H2742" i="22"/>
  <c r="H2711" i="22"/>
  <c r="H2684" i="22"/>
  <c r="H2657" i="22"/>
  <c r="H2625" i="22"/>
  <c r="H2598" i="22"/>
  <c r="H2564" i="22"/>
  <c r="H2528" i="22"/>
  <c r="H2492" i="22"/>
  <c r="H2456" i="22"/>
  <c r="H2420" i="22"/>
  <c r="H2384" i="22"/>
  <c r="H2348" i="22"/>
  <c r="H2307" i="22"/>
  <c r="H2265" i="22"/>
  <c r="H2221" i="22"/>
  <c r="H2150" i="22"/>
  <c r="H2054" i="22"/>
  <c r="H1910" i="22"/>
  <c r="H1728" i="22"/>
  <c r="H1366" i="22"/>
  <c r="H3076" i="22"/>
  <c r="H3061" i="22"/>
  <c r="H3046" i="22"/>
  <c r="H3030" i="22"/>
  <c r="H3008" i="22"/>
  <c r="H2986" i="22"/>
  <c r="H2969" i="22"/>
  <c r="H2947" i="22"/>
  <c r="H2925" i="22"/>
  <c r="H2903" i="22"/>
  <c r="H2886" i="22"/>
  <c r="H2864" i="22"/>
  <c r="H2842" i="22"/>
  <c r="H2825" i="22"/>
  <c r="H2795" i="22"/>
  <c r="H2768" i="22"/>
  <c r="H2741" i="22"/>
  <c r="H2709" i="22"/>
  <c r="H2682" i="22"/>
  <c r="H2651" i="22"/>
  <c r="H2624" i="22"/>
  <c r="H2597" i="22"/>
  <c r="H2562" i="22"/>
  <c r="H2526" i="22"/>
  <c r="H2490" i="22"/>
  <c r="H2454" i="22"/>
  <c r="H2418" i="22"/>
  <c r="H2382" i="22"/>
  <c r="H2346" i="22"/>
  <c r="H2305" i="22"/>
  <c r="H2263" i="22"/>
  <c r="H2219" i="22"/>
  <c r="H2148" i="22"/>
  <c r="H2043" i="22"/>
  <c r="H1899" i="22"/>
  <c r="H1716" i="22"/>
  <c r="H1319" i="22"/>
  <c r="H3075" i="22"/>
  <c r="H3059" i="22"/>
  <c r="H3045" i="22"/>
  <c r="H3029" i="22"/>
  <c r="H3007" i="22"/>
  <c r="H2985" i="22"/>
  <c r="H2963" i="22"/>
  <c r="H2946" i="22"/>
  <c r="H2924" i="22"/>
  <c r="H2902" i="22"/>
  <c r="H2885" i="22"/>
  <c r="H2863" i="22"/>
  <c r="H2841" i="22"/>
  <c r="H2819" i="22"/>
  <c r="H2793" i="22"/>
  <c r="H2766" i="22"/>
  <c r="H2735" i="22"/>
  <c r="H2708" i="22"/>
  <c r="H2681" i="22"/>
  <c r="H2649" i="22"/>
  <c r="H2622" i="22"/>
  <c r="H2591" i="22"/>
  <c r="H2561" i="22"/>
  <c r="H2525" i="22"/>
  <c r="H2489" i="22"/>
  <c r="H2453" i="22"/>
  <c r="H2417" i="22"/>
  <c r="H2381" i="22"/>
  <c r="H2345" i="22"/>
  <c r="H2304" i="22"/>
  <c r="H2262" i="22"/>
  <c r="H2218" i="22"/>
  <c r="H2147" i="22"/>
  <c r="H2042" i="22"/>
  <c r="H1898" i="22"/>
  <c r="H1669" i="22"/>
  <c r="H1102" i="22"/>
  <c r="H3073" i="22"/>
  <c r="H3058" i="22"/>
  <c r="H3044" i="22"/>
  <c r="H3023" i="22"/>
  <c r="H3006" i="22"/>
  <c r="H2984" i="22"/>
  <c r="H2962" i="22"/>
  <c r="H2945" i="22"/>
  <c r="H2923" i="22"/>
  <c r="H2901" i="22"/>
  <c r="H2879" i="22"/>
  <c r="H2862" i="22"/>
  <c r="H2840" i="22"/>
  <c r="H2818" i="22"/>
  <c r="H2792" i="22"/>
  <c r="H2765" i="22"/>
  <c r="H2733" i="22"/>
  <c r="H2706" i="22"/>
  <c r="H2675" i="22"/>
  <c r="H2648" i="22"/>
  <c r="H2621" i="22"/>
  <c r="H2589" i="22"/>
  <c r="H2555" i="22"/>
  <c r="H2519" i="22"/>
  <c r="H2483" i="22"/>
  <c r="H2447" i="22"/>
  <c r="H2411" i="22"/>
  <c r="H2375" i="22"/>
  <c r="H2339" i="22"/>
  <c r="H2298" i="22"/>
  <c r="H2254" i="22"/>
  <c r="H2210" i="22"/>
  <c r="H2127" i="22"/>
  <c r="H2018" i="22"/>
  <c r="H1874" i="22"/>
  <c r="H1653" i="22"/>
  <c r="H1012" i="22"/>
  <c r="H3071" i="22"/>
  <c r="H3057" i="22"/>
  <c r="H3043" i="22"/>
  <c r="H3022" i="22"/>
  <c r="H3005" i="22"/>
  <c r="H2983" i="22"/>
  <c r="H2961" i="22"/>
  <c r="H2939" i="22"/>
  <c r="H2922" i="22"/>
  <c r="H2900" i="22"/>
  <c r="H2878" i="22"/>
  <c r="H2861" i="22"/>
  <c r="H2839" i="22"/>
  <c r="H2817" i="22"/>
  <c r="H2790" i="22"/>
  <c r="H2759" i="22"/>
  <c r="H2732" i="22"/>
  <c r="H2705" i="22"/>
  <c r="H2673" i="22"/>
  <c r="H2646" i="22"/>
  <c r="H2615" i="22"/>
  <c r="H2588" i="22"/>
  <c r="H2552" i="22"/>
  <c r="H2516" i="22"/>
  <c r="H2480" i="22"/>
  <c r="H2444" i="22"/>
  <c r="H2408" i="22"/>
  <c r="H2372" i="22"/>
  <c r="H2336" i="22"/>
  <c r="H2293" i="22"/>
  <c r="H2251" i="22"/>
  <c r="H2207" i="22"/>
  <c r="H2124" i="22"/>
  <c r="H2006" i="22"/>
  <c r="H1862" i="22"/>
  <c r="H1640" i="22"/>
  <c r="H868" i="22"/>
  <c r="L13" i="21"/>
  <c r="O26" i="17"/>
  <c r="P26" i="17"/>
  <c r="N26" i="17"/>
  <c r="L16" i="17"/>
  <c r="L10" i="17"/>
  <c r="L13" i="17"/>
  <c r="L17" i="17"/>
  <c r="M9" i="19"/>
  <c r="L8" i="17" s="1"/>
  <c r="M10" i="19"/>
  <c r="L15" i="17" s="1"/>
  <c r="M8" i="19"/>
  <c r="L14" i="17" s="1"/>
  <c r="M7" i="19"/>
  <c r="M6" i="19"/>
  <c r="L12" i="17" s="1"/>
  <c r="M5" i="19"/>
  <c r="L11" i="17" s="1"/>
  <c r="M4" i="19"/>
  <c r="M3" i="19"/>
  <c r="L9" i="17" s="1"/>
  <c r="K8" i="17"/>
  <c r="J8" i="17"/>
  <c r="G8" i="17"/>
  <c r="O29" i="17" s="1"/>
  <c r="E8" i="17"/>
  <c r="O31" i="17" s="1"/>
  <c r="D8" i="17"/>
  <c r="B8" i="17"/>
  <c r="J10" i="17"/>
  <c r="K10" i="17"/>
  <c r="J11" i="17"/>
  <c r="K11" i="17"/>
  <c r="J12" i="17"/>
  <c r="K12" i="17"/>
  <c r="J13" i="17"/>
  <c r="K13" i="17"/>
  <c r="J14" i="17"/>
  <c r="K14" i="17"/>
  <c r="J15" i="17"/>
  <c r="K15" i="17"/>
  <c r="J16" i="17"/>
  <c r="K16" i="17"/>
  <c r="J17" i="17"/>
  <c r="K17" i="17"/>
  <c r="K9" i="17"/>
  <c r="J9" i="17"/>
  <c r="G17" i="17"/>
  <c r="I4" i="19"/>
  <c r="G10" i="17" s="1"/>
  <c r="I5" i="19"/>
  <c r="G11" i="17" s="1"/>
  <c r="I6" i="19"/>
  <c r="G12" i="17" s="1"/>
  <c r="I7" i="19"/>
  <c r="G13" i="17" s="1"/>
  <c r="I8" i="19"/>
  <c r="G14" i="17" s="1"/>
  <c r="I9" i="19"/>
  <c r="I10" i="19"/>
  <c r="G15" i="17" s="1"/>
  <c r="I11" i="19"/>
  <c r="G16" i="17" s="1"/>
  <c r="I12" i="19"/>
  <c r="I14" i="19"/>
  <c r="I15" i="19"/>
  <c r="I16" i="19"/>
  <c r="I17" i="19"/>
  <c r="I18" i="19"/>
  <c r="I3" i="19"/>
  <c r="G9" i="17" s="1"/>
  <c r="E10" i="17"/>
  <c r="E11" i="17"/>
  <c r="E12" i="17"/>
  <c r="E13" i="17"/>
  <c r="E14" i="17"/>
  <c r="E15" i="17"/>
  <c r="E16" i="17"/>
  <c r="E17" i="17"/>
  <c r="E9" i="17"/>
  <c r="D10" i="17"/>
  <c r="D11" i="17"/>
  <c r="D12" i="17"/>
  <c r="D13" i="17"/>
  <c r="D14" i="17"/>
  <c r="D15" i="17"/>
  <c r="D16" i="17"/>
  <c r="D17" i="17"/>
  <c r="D9" i="17"/>
  <c r="B10" i="17"/>
  <c r="B11" i="17"/>
  <c r="B12" i="17"/>
  <c r="B13" i="17"/>
  <c r="B14" i="17"/>
  <c r="B15" i="17"/>
  <c r="B16" i="17"/>
  <c r="B17" i="17"/>
  <c r="B9" i="17"/>
  <c r="F4" i="19"/>
  <c r="J4" i="19" s="1"/>
  <c r="F5" i="19"/>
  <c r="J5" i="19" s="1"/>
  <c r="F6" i="19"/>
  <c r="J6" i="19" s="1"/>
  <c r="F7" i="19"/>
  <c r="J7" i="19" s="1"/>
  <c r="F8" i="19"/>
  <c r="J8" i="19" s="1"/>
  <c r="F9" i="19"/>
  <c r="J9" i="19" s="1"/>
  <c r="F10" i="19"/>
  <c r="J10" i="19" s="1"/>
  <c r="F11" i="19"/>
  <c r="J11" i="19" s="1"/>
  <c r="F12" i="19"/>
  <c r="J12" i="19" s="1"/>
  <c r="F14" i="19"/>
  <c r="J14" i="19" s="1"/>
  <c r="F15" i="19"/>
  <c r="J15" i="19" s="1"/>
  <c r="F16" i="19"/>
  <c r="J16" i="19" s="1"/>
  <c r="F17" i="19"/>
  <c r="J17" i="19" s="1"/>
  <c r="F18" i="19"/>
  <c r="J18" i="19" s="1"/>
  <c r="F3" i="19"/>
  <c r="J3" i="19" s="1"/>
  <c r="C35" i="16"/>
  <c r="C33" i="16"/>
  <c r="C32" i="16"/>
  <c r="F9" i="16"/>
  <c r="G9" i="16" s="1"/>
  <c r="H9" i="16" s="1"/>
  <c r="I9" i="16" s="1"/>
  <c r="C15" i="16"/>
  <c r="C22" i="16" s="1"/>
  <c r="C16" i="16"/>
  <c r="C14" i="16"/>
  <c r="D7" i="16"/>
  <c r="E7" i="16" s="1"/>
  <c r="F7" i="16" s="1"/>
  <c r="G7" i="16" s="1"/>
  <c r="H7" i="16" s="1"/>
  <c r="I7" i="16" s="1"/>
  <c r="I85" i="23" l="1"/>
  <c r="I86" i="23" s="1"/>
  <c r="I88" i="23" s="1"/>
  <c r="G68" i="23"/>
  <c r="G70" i="23" s="1"/>
  <c r="G85" i="23"/>
  <c r="G86" i="23" s="1"/>
  <c r="G88" i="23" s="1"/>
  <c r="C68" i="23"/>
  <c r="C70" i="23" s="1"/>
  <c r="C85" i="23"/>
  <c r="C86" i="23" s="1"/>
  <c r="D85" i="23"/>
  <c r="D86" i="23" s="1"/>
  <c r="D88" i="23" s="1"/>
  <c r="D68" i="23"/>
  <c r="D70" i="23" s="1"/>
  <c r="I70" i="23"/>
  <c r="E85" i="23"/>
  <c r="E86" i="23" s="1"/>
  <c r="E88" i="23" s="1"/>
  <c r="E68" i="23"/>
  <c r="E70" i="23" s="1"/>
  <c r="H68" i="23"/>
  <c r="H70" i="23" s="1"/>
  <c r="H85" i="23"/>
  <c r="H86" i="23" s="1"/>
  <c r="H88" i="23" s="1"/>
  <c r="F68" i="23"/>
  <c r="F70" i="23" s="1"/>
  <c r="F85" i="23"/>
  <c r="F86" i="23" s="1"/>
  <c r="F88" i="23" s="1"/>
  <c r="C82" i="23"/>
  <c r="M23" i="22"/>
  <c r="N23" i="22" s="1"/>
  <c r="O23" i="22" s="1"/>
  <c r="M22" i="22"/>
  <c r="N22" i="22" s="1"/>
  <c r="O22" i="22" s="1"/>
  <c r="M21" i="22"/>
  <c r="N21" i="22" s="1"/>
  <c r="O21" i="22" s="1"/>
  <c r="O17" i="22"/>
  <c r="O16" i="22"/>
  <c r="O15" i="22"/>
  <c r="O14" i="22"/>
  <c r="P29" i="17"/>
  <c r="N31" i="17"/>
  <c r="N29" i="17"/>
  <c r="P31" i="17"/>
  <c r="F8" i="17"/>
  <c r="F14" i="17"/>
  <c r="O14" i="17" s="1"/>
  <c r="F17" i="17"/>
  <c r="F16" i="17"/>
  <c r="O16" i="17" s="1"/>
  <c r="F15" i="17"/>
  <c r="F9" i="17"/>
  <c r="O9" i="17" s="1"/>
  <c r="F13" i="17"/>
  <c r="F11" i="17"/>
  <c r="F12" i="17"/>
  <c r="F10" i="17"/>
  <c r="F10" i="16"/>
  <c r="C21" i="16"/>
  <c r="E10" i="16"/>
  <c r="I10" i="16"/>
  <c r="H10" i="16"/>
  <c r="G10" i="16"/>
  <c r="E5" i="16"/>
  <c r="F5" i="16" s="1"/>
  <c r="G5" i="16" s="1"/>
  <c r="H5" i="16" s="1"/>
  <c r="I5" i="16" s="1"/>
  <c r="D4" i="16"/>
  <c r="E4" i="16" s="1"/>
  <c r="C34" i="2"/>
  <c r="D34" i="2"/>
  <c r="E34" i="2"/>
  <c r="F34" i="2"/>
  <c r="G34" i="2"/>
  <c r="H34" i="2"/>
  <c r="I34" i="2"/>
  <c r="J34" i="2"/>
  <c r="K34" i="2"/>
  <c r="B34" i="2"/>
  <c r="D2" i="16"/>
  <c r="E2" i="16" s="1"/>
  <c r="F2" i="16" s="1"/>
  <c r="G2" i="16" s="1"/>
  <c r="H2" i="16" s="1"/>
  <c r="I2" i="16" s="1"/>
  <c r="G54" i="15"/>
  <c r="F44" i="15"/>
  <c r="G44" i="15"/>
  <c r="H44" i="15"/>
  <c r="I44" i="15"/>
  <c r="E44" i="15"/>
  <c r="F40" i="15"/>
  <c r="G40" i="15"/>
  <c r="H40" i="15"/>
  <c r="I40" i="15"/>
  <c r="E40" i="15"/>
  <c r="F34" i="15"/>
  <c r="F43" i="15" s="1"/>
  <c r="G34" i="15"/>
  <c r="G43" i="15" s="1"/>
  <c r="H34" i="15"/>
  <c r="H43" i="15" s="1"/>
  <c r="I34" i="15"/>
  <c r="I43" i="15" s="1"/>
  <c r="E34" i="15"/>
  <c r="E43" i="15" s="1"/>
  <c r="F30" i="15"/>
  <c r="G30" i="15"/>
  <c r="H30" i="15"/>
  <c r="I30" i="15"/>
  <c r="E30" i="15"/>
  <c r="B30" i="15"/>
  <c r="F20" i="15"/>
  <c r="G20" i="15"/>
  <c r="H20" i="15"/>
  <c r="I20" i="15"/>
  <c r="F21" i="15"/>
  <c r="G21" i="15"/>
  <c r="H21" i="15"/>
  <c r="I21" i="15"/>
  <c r="F22" i="15"/>
  <c r="G22" i="15"/>
  <c r="H22" i="15"/>
  <c r="I22" i="15"/>
  <c r="F23" i="15"/>
  <c r="G23" i="15"/>
  <c r="H23" i="15"/>
  <c r="I23" i="15"/>
  <c r="F24" i="15"/>
  <c r="G24" i="15"/>
  <c r="H24" i="15"/>
  <c r="I24" i="15"/>
  <c r="F25" i="15"/>
  <c r="G25" i="15"/>
  <c r="H25" i="15"/>
  <c r="I25" i="15"/>
  <c r="F26" i="15"/>
  <c r="G26" i="15"/>
  <c r="H26" i="15"/>
  <c r="I26" i="15"/>
  <c r="F27" i="15"/>
  <c r="G27" i="15"/>
  <c r="H27" i="15"/>
  <c r="I27" i="15"/>
  <c r="F28" i="15"/>
  <c r="G28" i="15"/>
  <c r="H28" i="15"/>
  <c r="I28" i="15"/>
  <c r="E21" i="15"/>
  <c r="E22" i="15"/>
  <c r="E23" i="15"/>
  <c r="E24" i="15"/>
  <c r="E25" i="15"/>
  <c r="E26" i="15"/>
  <c r="E27" i="15"/>
  <c r="E28" i="15"/>
  <c r="E20" i="15"/>
  <c r="F8" i="15"/>
  <c r="G8" i="15"/>
  <c r="H8" i="15"/>
  <c r="I8" i="15"/>
  <c r="E8" i="15"/>
  <c r="F7" i="15"/>
  <c r="G7" i="15"/>
  <c r="H7" i="15"/>
  <c r="I7" i="15"/>
  <c r="E7" i="15"/>
  <c r="B20" i="15"/>
  <c r="B21" i="15"/>
  <c r="B22" i="15"/>
  <c r="B23" i="15"/>
  <c r="B24" i="15"/>
  <c r="B25" i="15"/>
  <c r="B26" i="15"/>
  <c r="B27" i="15"/>
  <c r="B28" i="15"/>
  <c r="F12" i="15"/>
  <c r="G12" i="15"/>
  <c r="H12" i="15"/>
  <c r="I12" i="15"/>
  <c r="F13" i="15"/>
  <c r="G13" i="15"/>
  <c r="H13" i="15"/>
  <c r="I13" i="15"/>
  <c r="F14" i="15"/>
  <c r="G14" i="15"/>
  <c r="H14" i="15"/>
  <c r="I14" i="15"/>
  <c r="E13" i="15"/>
  <c r="E14" i="15"/>
  <c r="E12" i="15"/>
  <c r="B13" i="15"/>
  <c r="B14" i="15"/>
  <c r="B12" i="15"/>
  <c r="F5" i="15"/>
  <c r="G5" i="15"/>
  <c r="H5" i="15"/>
  <c r="I5" i="15"/>
  <c r="F6" i="15"/>
  <c r="G6" i="15"/>
  <c r="H6" i="15"/>
  <c r="I6" i="15"/>
  <c r="E6" i="15"/>
  <c r="E5" i="15"/>
  <c r="B8" i="15"/>
  <c r="B7" i="15"/>
  <c r="B6" i="15"/>
  <c r="B5" i="15"/>
  <c r="F2" i="15"/>
  <c r="F38" i="15" s="1"/>
  <c r="F54" i="15" s="1"/>
  <c r="G2" i="15"/>
  <c r="G38" i="15" s="1"/>
  <c r="H2" i="15"/>
  <c r="H38" i="15" s="1"/>
  <c r="H54" i="15" s="1"/>
  <c r="I2" i="15"/>
  <c r="I38" i="15" s="1"/>
  <c r="I54" i="15" s="1"/>
  <c r="E2" i="15"/>
  <c r="E38" i="15" s="1"/>
  <c r="E54" i="15" s="1"/>
  <c r="D32" i="14"/>
  <c r="E32" i="14"/>
  <c r="F32" i="14"/>
  <c r="G32" i="14"/>
  <c r="H32" i="14"/>
  <c r="I32" i="14"/>
  <c r="J32" i="14"/>
  <c r="K32" i="14"/>
  <c r="L32" i="14"/>
  <c r="M32" i="14"/>
  <c r="N32" i="14"/>
  <c r="C32" i="14"/>
  <c r="D39" i="13"/>
  <c r="E39" i="13"/>
  <c r="F39" i="13"/>
  <c r="G39" i="13"/>
  <c r="H39" i="13"/>
  <c r="I39" i="13"/>
  <c r="J39" i="13"/>
  <c r="K39" i="13"/>
  <c r="L39" i="13"/>
  <c r="D40" i="13"/>
  <c r="E40" i="13"/>
  <c r="F40" i="13"/>
  <c r="G40" i="13"/>
  <c r="H40" i="13"/>
  <c r="I40" i="13"/>
  <c r="J40" i="13"/>
  <c r="K40" i="13"/>
  <c r="L40" i="13"/>
  <c r="D41" i="13"/>
  <c r="E41" i="13"/>
  <c r="F41" i="13"/>
  <c r="G41" i="13"/>
  <c r="H41" i="13"/>
  <c r="I41" i="13"/>
  <c r="J41" i="13"/>
  <c r="K41" i="13"/>
  <c r="L41" i="13"/>
  <c r="C40" i="13"/>
  <c r="C41" i="13"/>
  <c r="C39" i="13"/>
  <c r="D38" i="13"/>
  <c r="E38" i="13"/>
  <c r="F38" i="13"/>
  <c r="G38" i="13"/>
  <c r="H38" i="13"/>
  <c r="I38" i="13"/>
  <c r="J38" i="13"/>
  <c r="K38" i="13"/>
  <c r="L38" i="13"/>
  <c r="C38" i="13"/>
  <c r="D35" i="13"/>
  <c r="E35" i="13"/>
  <c r="F35" i="13"/>
  <c r="G35" i="13"/>
  <c r="H35" i="13"/>
  <c r="I35" i="13"/>
  <c r="J35" i="13"/>
  <c r="K35" i="13"/>
  <c r="L35" i="13"/>
  <c r="D36" i="13"/>
  <c r="E36" i="13"/>
  <c r="F36" i="13"/>
  <c r="G36" i="13"/>
  <c r="H36" i="13"/>
  <c r="I36" i="13"/>
  <c r="J36" i="13"/>
  <c r="K36" i="13"/>
  <c r="L36" i="13"/>
  <c r="D37" i="13"/>
  <c r="E37" i="13"/>
  <c r="F37" i="13"/>
  <c r="G37" i="13"/>
  <c r="H37" i="13"/>
  <c r="I37" i="13"/>
  <c r="J37" i="13"/>
  <c r="K37" i="13"/>
  <c r="L37" i="13"/>
  <c r="C37" i="13"/>
  <c r="C36" i="13"/>
  <c r="C35" i="13"/>
  <c r="C75" i="2"/>
  <c r="D75" i="2"/>
  <c r="E75" i="2"/>
  <c r="F75" i="2"/>
  <c r="G75" i="2"/>
  <c r="H75" i="2"/>
  <c r="I75" i="2"/>
  <c r="J75" i="2"/>
  <c r="K75" i="2"/>
  <c r="B75" i="2"/>
  <c r="B40" i="13"/>
  <c r="B41" i="13"/>
  <c r="B39" i="13"/>
  <c r="B36" i="13"/>
  <c r="B37" i="13"/>
  <c r="B38" i="13"/>
  <c r="B35" i="13"/>
  <c r="C77" i="2"/>
  <c r="D77" i="2"/>
  <c r="E77" i="2"/>
  <c r="F77" i="2"/>
  <c r="G77" i="2"/>
  <c r="H77" i="2"/>
  <c r="I77" i="2"/>
  <c r="J77" i="2"/>
  <c r="K77" i="2"/>
  <c r="B77" i="2"/>
  <c r="D34" i="13"/>
  <c r="E34" i="13"/>
  <c r="F34" i="13"/>
  <c r="G34" i="13"/>
  <c r="H34" i="13"/>
  <c r="I34" i="13"/>
  <c r="J34" i="13"/>
  <c r="K34" i="13"/>
  <c r="L34" i="13"/>
  <c r="C34" i="13"/>
  <c r="D30" i="13"/>
  <c r="E30" i="13"/>
  <c r="F30" i="13"/>
  <c r="G30" i="13"/>
  <c r="H30" i="13"/>
  <c r="I30" i="13"/>
  <c r="J30" i="13"/>
  <c r="K30" i="13"/>
  <c r="L30" i="13"/>
  <c r="D31" i="13"/>
  <c r="E31" i="13"/>
  <c r="F31" i="13"/>
  <c r="G31" i="13"/>
  <c r="H31" i="13"/>
  <c r="I31" i="13"/>
  <c r="J31" i="13"/>
  <c r="K31" i="13"/>
  <c r="L31" i="13"/>
  <c r="C31" i="13"/>
  <c r="B31" i="13"/>
  <c r="C29" i="13"/>
  <c r="D29" i="13"/>
  <c r="E29" i="13"/>
  <c r="F29" i="13"/>
  <c r="G29" i="13"/>
  <c r="H29" i="13"/>
  <c r="I29" i="13"/>
  <c r="J29" i="13"/>
  <c r="K29" i="13"/>
  <c r="L29" i="13"/>
  <c r="C30" i="13"/>
  <c r="D28" i="13"/>
  <c r="E28" i="13"/>
  <c r="F28" i="13"/>
  <c r="G28" i="13"/>
  <c r="H28" i="13"/>
  <c r="I28" i="13"/>
  <c r="J28" i="13"/>
  <c r="K28" i="13"/>
  <c r="L28" i="13"/>
  <c r="C28" i="13"/>
  <c r="D27" i="13"/>
  <c r="E27" i="13"/>
  <c r="F27" i="13"/>
  <c r="G27" i="13"/>
  <c r="H27" i="13"/>
  <c r="I27" i="13"/>
  <c r="J27" i="13"/>
  <c r="K27" i="13"/>
  <c r="L27" i="13"/>
  <c r="C27" i="13"/>
  <c r="D25" i="13"/>
  <c r="E25" i="13"/>
  <c r="F25" i="13"/>
  <c r="G25" i="13"/>
  <c r="H25" i="13"/>
  <c r="I25" i="13"/>
  <c r="J25" i="13"/>
  <c r="K25" i="13"/>
  <c r="L25" i="13"/>
  <c r="C25" i="13"/>
  <c r="B29" i="13"/>
  <c r="B30" i="13"/>
  <c r="B28" i="13"/>
  <c r="B23" i="13"/>
  <c r="C8" i="13"/>
  <c r="D8" i="13"/>
  <c r="E8" i="13"/>
  <c r="F8" i="13"/>
  <c r="G8" i="13"/>
  <c r="H8" i="13"/>
  <c r="I8" i="13"/>
  <c r="J8" i="13"/>
  <c r="K8" i="13"/>
  <c r="L8" i="13"/>
  <c r="C9" i="13"/>
  <c r="D9" i="13"/>
  <c r="E9" i="13"/>
  <c r="F9" i="13"/>
  <c r="G9" i="13"/>
  <c r="H9" i="13"/>
  <c r="I9" i="13"/>
  <c r="J9" i="13"/>
  <c r="K9" i="13"/>
  <c r="L9" i="13"/>
  <c r="C10" i="13"/>
  <c r="D10" i="13"/>
  <c r="E10" i="13"/>
  <c r="F10" i="13"/>
  <c r="G10" i="13"/>
  <c r="H10" i="13"/>
  <c r="I10" i="13"/>
  <c r="J10" i="13"/>
  <c r="K10" i="13"/>
  <c r="L10" i="13"/>
  <c r="C11" i="13"/>
  <c r="D11" i="13"/>
  <c r="E11" i="13"/>
  <c r="F11" i="13"/>
  <c r="G11" i="13"/>
  <c r="H11" i="13"/>
  <c r="I11" i="13"/>
  <c r="J11" i="13"/>
  <c r="K11" i="13"/>
  <c r="L11" i="13"/>
  <c r="C12" i="13"/>
  <c r="D12" i="13"/>
  <c r="E12" i="13"/>
  <c r="F12" i="13"/>
  <c r="G12" i="13"/>
  <c r="H12" i="13"/>
  <c r="I12" i="13"/>
  <c r="J12" i="13"/>
  <c r="K12" i="13"/>
  <c r="L12" i="13"/>
  <c r="C13" i="13"/>
  <c r="D13" i="13"/>
  <c r="E13" i="13"/>
  <c r="F13" i="13"/>
  <c r="G13" i="13"/>
  <c r="H13" i="13"/>
  <c r="I13" i="13"/>
  <c r="J13" i="13"/>
  <c r="K13" i="13"/>
  <c r="L13" i="13"/>
  <c r="C14" i="13"/>
  <c r="D14" i="13"/>
  <c r="E14" i="13"/>
  <c r="F14" i="13"/>
  <c r="G14" i="13"/>
  <c r="H14" i="13"/>
  <c r="I14" i="13"/>
  <c r="J14" i="13"/>
  <c r="K14" i="13"/>
  <c r="L14" i="13"/>
  <c r="C15" i="13"/>
  <c r="D15" i="13"/>
  <c r="E15" i="13"/>
  <c r="F15" i="13"/>
  <c r="G15" i="13"/>
  <c r="H15" i="13"/>
  <c r="I15" i="13"/>
  <c r="J15" i="13"/>
  <c r="K15" i="13"/>
  <c r="L15" i="13"/>
  <c r="C16" i="13"/>
  <c r="D16" i="13"/>
  <c r="E16" i="13"/>
  <c r="F16" i="13"/>
  <c r="G16" i="13"/>
  <c r="H16" i="13"/>
  <c r="I16" i="13"/>
  <c r="J16" i="13"/>
  <c r="K16" i="13"/>
  <c r="L16" i="13"/>
  <c r="C17" i="13"/>
  <c r="D17" i="13"/>
  <c r="E17" i="13"/>
  <c r="F17" i="13"/>
  <c r="G17" i="13"/>
  <c r="H17" i="13"/>
  <c r="I17" i="13"/>
  <c r="J17" i="13"/>
  <c r="K17" i="13"/>
  <c r="L17" i="13"/>
  <c r="C18" i="13"/>
  <c r="D18" i="13"/>
  <c r="E18" i="13"/>
  <c r="F18" i="13"/>
  <c r="G18" i="13"/>
  <c r="H18" i="13"/>
  <c r="I18" i="13"/>
  <c r="J18" i="13"/>
  <c r="K18" i="13"/>
  <c r="L18" i="13"/>
  <c r="C19" i="13"/>
  <c r="D19" i="13"/>
  <c r="E19" i="13"/>
  <c r="F19" i="13"/>
  <c r="G19" i="13"/>
  <c r="H19" i="13"/>
  <c r="I19" i="13"/>
  <c r="J19" i="13"/>
  <c r="K19" i="13"/>
  <c r="L19" i="13"/>
  <c r="C20" i="13"/>
  <c r="D20" i="13"/>
  <c r="E20" i="13"/>
  <c r="F20" i="13"/>
  <c r="G20" i="13"/>
  <c r="H20" i="13"/>
  <c r="I20" i="13"/>
  <c r="J20" i="13"/>
  <c r="K20" i="13"/>
  <c r="L20" i="13"/>
  <c r="C21" i="13"/>
  <c r="D21" i="13"/>
  <c r="E21" i="13"/>
  <c r="F21" i="13"/>
  <c r="G21" i="13"/>
  <c r="H21" i="13"/>
  <c r="I21" i="13"/>
  <c r="J21" i="13"/>
  <c r="K21" i="13"/>
  <c r="L21" i="13"/>
  <c r="D7" i="13"/>
  <c r="E7" i="13"/>
  <c r="F7" i="13"/>
  <c r="G7" i="13"/>
  <c r="H7" i="13"/>
  <c r="I7" i="13"/>
  <c r="J7" i="13"/>
  <c r="K7" i="13"/>
  <c r="L7" i="13"/>
  <c r="C7" i="13"/>
  <c r="B8" i="13"/>
  <c r="B9" i="13"/>
  <c r="B10" i="13"/>
  <c r="B11" i="13"/>
  <c r="B12" i="13"/>
  <c r="B13" i="13"/>
  <c r="B14" i="13"/>
  <c r="B15" i="13"/>
  <c r="B16" i="13"/>
  <c r="B17" i="13"/>
  <c r="B18" i="13"/>
  <c r="B19" i="13"/>
  <c r="B20" i="13"/>
  <c r="B21" i="13"/>
  <c r="B7" i="13"/>
  <c r="D5" i="13"/>
  <c r="E5" i="13"/>
  <c r="F5" i="13"/>
  <c r="G5" i="13"/>
  <c r="H5" i="13"/>
  <c r="I5" i="13"/>
  <c r="J5" i="13"/>
  <c r="K5" i="13"/>
  <c r="L5" i="13"/>
  <c r="C5" i="13"/>
  <c r="B3" i="13"/>
  <c r="E26" i="8"/>
  <c r="J27" i="8"/>
  <c r="G7" i="12"/>
  <c r="G5" i="12"/>
  <c r="C88" i="23" l="1"/>
  <c r="H14" i="17"/>
  <c r="N14" i="17" s="1"/>
  <c r="H10" i="17"/>
  <c r="O10" i="17"/>
  <c r="H12" i="17"/>
  <c r="O12" i="17"/>
  <c r="H11" i="17"/>
  <c r="O11" i="17"/>
  <c r="H13" i="17"/>
  <c r="O13" i="17"/>
  <c r="H16" i="17"/>
  <c r="N16" i="17" s="1"/>
  <c r="H15" i="17"/>
  <c r="O15" i="17"/>
  <c r="H17" i="17"/>
  <c r="N17" i="17" s="1"/>
  <c r="O17" i="17"/>
  <c r="H9" i="17"/>
  <c r="H8" i="17"/>
  <c r="O8" i="17"/>
  <c r="E6" i="16"/>
  <c r="E8" i="16" s="1"/>
  <c r="E12" i="16" s="1"/>
  <c r="F4" i="16"/>
  <c r="D6" i="16"/>
  <c r="D8" i="16" s="1"/>
  <c r="I45" i="15"/>
  <c r="H45" i="15"/>
  <c r="G45" i="15"/>
  <c r="F45" i="15"/>
  <c r="E45" i="15"/>
  <c r="E15" i="15"/>
  <c r="E29" i="15"/>
  <c r="E31" i="15" s="1"/>
  <c r="H29" i="15"/>
  <c r="H31" i="15" s="1"/>
  <c r="G29" i="15"/>
  <c r="G31" i="15" s="1"/>
  <c r="I29" i="15"/>
  <c r="I31" i="15" s="1"/>
  <c r="F9" i="15"/>
  <c r="F29" i="15"/>
  <c r="F31" i="15" s="1"/>
  <c r="G9" i="15"/>
  <c r="H15" i="15"/>
  <c r="H9" i="15"/>
  <c r="E9" i="15"/>
  <c r="I15" i="15"/>
  <c r="G15" i="15"/>
  <c r="F15" i="15"/>
  <c r="I9" i="15"/>
  <c r="F22" i="8"/>
  <c r="E27" i="8" s="1"/>
  <c r="F21" i="8"/>
  <c r="I9" i="8"/>
  <c r="I22" i="8" s="1"/>
  <c r="E9" i="8"/>
  <c r="C35" i="8" s="1"/>
  <c r="D9" i="8"/>
  <c r="H9" i="8" s="1"/>
  <c r="E11" i="8"/>
  <c r="E12" i="8"/>
  <c r="E13" i="8"/>
  <c r="H13" i="8" s="1"/>
  <c r="J13" i="8" s="1"/>
  <c r="E14" i="8"/>
  <c r="E15" i="8"/>
  <c r="E16" i="8"/>
  <c r="E17" i="8"/>
  <c r="E18" i="8"/>
  <c r="E19" i="8"/>
  <c r="E10" i="8"/>
  <c r="D11" i="8"/>
  <c r="D12" i="8"/>
  <c r="D13" i="8"/>
  <c r="D14" i="8"/>
  <c r="D15" i="8"/>
  <c r="D16" i="8"/>
  <c r="D17" i="8"/>
  <c r="D18" i="8"/>
  <c r="D19" i="8"/>
  <c r="D10" i="8"/>
  <c r="B9" i="10"/>
  <c r="B10" i="10" s="1"/>
  <c r="B11" i="10" s="1"/>
  <c r="B12" i="10" s="1"/>
  <c r="B13" i="10" s="1"/>
  <c r="B14" i="10" s="1"/>
  <c r="B15" i="10" s="1"/>
  <c r="B16" i="10" s="1"/>
  <c r="B8" i="10"/>
  <c r="K7" i="9"/>
  <c r="N7" i="9"/>
  <c r="K6" i="9" s="1"/>
  <c r="K11" i="9" s="1"/>
  <c r="P14" i="17" l="1"/>
  <c r="O23" i="17"/>
  <c r="O20" i="17"/>
  <c r="O22" i="17"/>
  <c r="O30" i="17" s="1"/>
  <c r="O19" i="17"/>
  <c r="O21" i="17"/>
  <c r="O24" i="17"/>
  <c r="N11" i="17"/>
  <c r="P11" i="17"/>
  <c r="N9" i="17"/>
  <c r="P9" i="17"/>
  <c r="N13" i="17"/>
  <c r="P13" i="17"/>
  <c r="N8" i="17"/>
  <c r="P8" i="17"/>
  <c r="N12" i="17"/>
  <c r="P12" i="17"/>
  <c r="N10" i="17"/>
  <c r="P10" i="17"/>
  <c r="N15" i="17"/>
  <c r="P15" i="17"/>
  <c r="G4" i="16"/>
  <c r="F6" i="16"/>
  <c r="F8" i="16" s="1"/>
  <c r="F12" i="16" s="1"/>
  <c r="E17" i="15"/>
  <c r="E33" i="15" s="1"/>
  <c r="E36" i="15" s="1"/>
  <c r="F17" i="15"/>
  <c r="G17" i="15"/>
  <c r="I17" i="15"/>
  <c r="H17" i="15"/>
  <c r="G15" i="8"/>
  <c r="G14" i="8"/>
  <c r="H12" i="8"/>
  <c r="J12" i="8" s="1"/>
  <c r="H14" i="8"/>
  <c r="J14" i="8" s="1"/>
  <c r="H11" i="8"/>
  <c r="J11" i="8" s="1"/>
  <c r="I21" i="8"/>
  <c r="G19" i="8"/>
  <c r="G11" i="8"/>
  <c r="H15" i="8"/>
  <c r="J15" i="8" s="1"/>
  <c r="G12" i="8"/>
  <c r="G10" i="8"/>
  <c r="G16" i="8"/>
  <c r="G13" i="8"/>
  <c r="J9" i="8"/>
  <c r="G9" i="8"/>
  <c r="C34" i="8"/>
  <c r="G18" i="8"/>
  <c r="G17" i="8"/>
  <c r="H16" i="8"/>
  <c r="J16" i="8" s="1"/>
  <c r="H10" i="8"/>
  <c r="H19" i="8"/>
  <c r="J19" i="8" s="1"/>
  <c r="H18" i="8"/>
  <c r="J18" i="8" s="1"/>
  <c r="H17" i="8"/>
  <c r="J17" i="8" s="1"/>
  <c r="O33" i="17" l="1"/>
  <c r="O36" i="17" s="1"/>
  <c r="O28" i="17"/>
  <c r="P23" i="17"/>
  <c r="P24" i="17"/>
  <c r="P20" i="17"/>
  <c r="P21" i="17"/>
  <c r="P19" i="17"/>
  <c r="P22" i="17"/>
  <c r="P28" i="17" s="1"/>
  <c r="P30" i="17" s="1"/>
  <c r="P33" i="17" s="1"/>
  <c r="N22" i="17"/>
  <c r="N28" i="17" s="1"/>
  <c r="N30" i="17" s="1"/>
  <c r="N33" i="17" s="1"/>
  <c r="N36" i="17" s="1"/>
  <c r="N24" i="17"/>
  <c r="N21" i="17"/>
  <c r="N20" i="17"/>
  <c r="N19" i="17"/>
  <c r="N23" i="17"/>
  <c r="H4" i="16"/>
  <c r="G6" i="16"/>
  <c r="G8" i="16" s="1"/>
  <c r="G12" i="16" s="1"/>
  <c r="H33" i="15"/>
  <c r="H36" i="15" s="1"/>
  <c r="H57" i="15" s="1"/>
  <c r="H41" i="15"/>
  <c r="H47" i="15" s="1"/>
  <c r="H49" i="15" s="1"/>
  <c r="H56" i="15" s="1"/>
  <c r="I33" i="15"/>
  <c r="I36" i="15" s="1"/>
  <c r="I57" i="15" s="1"/>
  <c r="I41" i="15"/>
  <c r="I47" i="15" s="1"/>
  <c r="I49" i="15" s="1"/>
  <c r="I56" i="15" s="1"/>
  <c r="G33" i="15"/>
  <c r="G36" i="15" s="1"/>
  <c r="G57" i="15" s="1"/>
  <c r="G41" i="15"/>
  <c r="G47" i="15" s="1"/>
  <c r="G49" i="15" s="1"/>
  <c r="G56" i="15" s="1"/>
  <c r="F33" i="15"/>
  <c r="F36" i="15" s="1"/>
  <c r="F57" i="15" s="1"/>
  <c r="F41" i="15"/>
  <c r="F47" i="15" s="1"/>
  <c r="F49" i="15" s="1"/>
  <c r="F56" i="15" s="1"/>
  <c r="H21" i="8"/>
  <c r="E34" i="8" s="1"/>
  <c r="J44" i="8" s="1"/>
  <c r="H22" i="8"/>
  <c r="G21" i="8"/>
  <c r="G22" i="8"/>
  <c r="P36" i="17" l="1"/>
  <c r="D4" i="20"/>
  <c r="C4" i="20" s="1"/>
  <c r="I4" i="16"/>
  <c r="I6" i="16" s="1"/>
  <c r="I8" i="16" s="1"/>
  <c r="H6" i="16"/>
  <c r="H8" i="16" s="1"/>
  <c r="H12" i="16" s="1"/>
  <c r="F59" i="15"/>
  <c r="I59" i="15"/>
  <c r="H59" i="15"/>
  <c r="G59" i="15"/>
  <c r="I52" i="15"/>
  <c r="I51" i="15"/>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8" i="9"/>
  <c r="J35" i="8"/>
  <c r="C36" i="8"/>
  <c r="D34" i="8" s="1"/>
  <c r="E28" i="8"/>
  <c r="J43" i="8" s="1"/>
  <c r="J10" i="8"/>
  <c r="C20" i="16" l="1"/>
  <c r="C24" i="16" s="1"/>
  <c r="I12" i="16"/>
  <c r="C28" i="16" s="1"/>
  <c r="I62" i="15"/>
  <c r="I61" i="15"/>
  <c r="J21" i="8"/>
  <c r="J22" i="8"/>
  <c r="J33" i="8" s="1"/>
  <c r="N5" i="9"/>
  <c r="N4" i="9"/>
  <c r="D36" i="8"/>
  <c r="E36" i="8" s="1"/>
  <c r="E35" i="8" s="1"/>
  <c r="J41" i="8" s="1"/>
  <c r="D35" i="8"/>
  <c r="D38" i="8" s="1"/>
  <c r="O8" i="7"/>
  <c r="O9" i="7"/>
  <c r="O10" i="7"/>
  <c r="O11" i="7"/>
  <c r="O12" i="7"/>
  <c r="O13" i="7"/>
  <c r="O14" i="7"/>
  <c r="O15" i="7"/>
  <c r="O16" i="7"/>
  <c r="O17" i="7"/>
  <c r="O18" i="7"/>
  <c r="O19" i="7"/>
  <c r="O20" i="7"/>
  <c r="N17" i="7"/>
  <c r="N18" i="7"/>
  <c r="N19" i="7"/>
  <c r="N20" i="7"/>
  <c r="N16" i="7"/>
  <c r="N6" i="7" a="1"/>
  <c r="N6" i="7" s="1"/>
  <c r="L4" i="7"/>
  <c r="M6" i="7"/>
  <c r="M7" i="7" s="1"/>
  <c r="M8" i="7" s="1"/>
  <c r="M9" i="7" s="1"/>
  <c r="M10" i="7" s="1"/>
  <c r="M11" i="7" s="1"/>
  <c r="M12" i="7" s="1"/>
  <c r="M13" i="7" s="1"/>
  <c r="M14" i="7" s="1"/>
  <c r="M15" i="7" s="1"/>
  <c r="M16" i="7" s="1"/>
  <c r="M17" i="7" s="1"/>
  <c r="M18" i="7" s="1"/>
  <c r="M19" i="7" s="1"/>
  <c r="M20" i="7" s="1"/>
  <c r="B4" i="7"/>
  <c r="I17" i="7"/>
  <c r="I18" i="7"/>
  <c r="J18" i="7" s="1"/>
  <c r="I19" i="7"/>
  <c r="J19" i="7" s="1"/>
  <c r="I20" i="7"/>
  <c r="J20" i="7" s="1"/>
  <c r="I16" i="7"/>
  <c r="I6" i="7" a="1"/>
  <c r="I8" i="7" s="1"/>
  <c r="H6" i="7"/>
  <c r="H7" i="7" s="1"/>
  <c r="H8" i="7" s="1"/>
  <c r="H9" i="7" s="1"/>
  <c r="H10" i="7" s="1"/>
  <c r="H11" i="7" s="1"/>
  <c r="H12" i="7" s="1"/>
  <c r="H13" i="7" s="1"/>
  <c r="H14" i="7" s="1"/>
  <c r="H15" i="7" s="1"/>
  <c r="H16" i="7" s="1"/>
  <c r="H17" i="7" s="1"/>
  <c r="H18" i="7" s="1"/>
  <c r="H19" i="7" s="1"/>
  <c r="H20" i="7" s="1"/>
  <c r="G4" i="7"/>
  <c r="E16" i="7"/>
  <c r="E17" i="7"/>
  <c r="E18" i="7"/>
  <c r="E19" i="7"/>
  <c r="E20" i="7"/>
  <c r="D17" i="7"/>
  <c r="D18" i="7"/>
  <c r="D19" i="7"/>
  <c r="D20" i="7"/>
  <c r="D16" i="7"/>
  <c r="E8" i="7"/>
  <c r="E9" i="7"/>
  <c r="E10" i="7"/>
  <c r="E11" i="7"/>
  <c r="E12" i="7"/>
  <c r="E13" i="7"/>
  <c r="E14" i="7"/>
  <c r="E15" i="7"/>
  <c r="E7" i="7"/>
  <c r="D6" i="7" a="1"/>
  <c r="D6" i="7" s="1"/>
  <c r="C8" i="7"/>
  <c r="C9" i="7"/>
  <c r="C10" i="7" s="1"/>
  <c r="C11" i="7" s="1"/>
  <c r="C12" i="7" s="1"/>
  <c r="C13" i="7" s="1"/>
  <c r="C14" i="7" s="1"/>
  <c r="C15" i="7" s="1"/>
  <c r="C16" i="7" s="1"/>
  <c r="C17" i="7" s="1"/>
  <c r="C18" i="7" s="1"/>
  <c r="C19" i="7" s="1"/>
  <c r="C20" i="7" s="1"/>
  <c r="C7" i="7"/>
  <c r="C6" i="7"/>
  <c r="B2" i="3"/>
  <c r="C29" i="16" l="1"/>
  <c r="C30" i="16" s="1"/>
  <c r="C34" i="16" s="1"/>
  <c r="C37" i="16" s="1"/>
  <c r="E38" i="8"/>
  <c r="J34" i="8" s="1"/>
  <c r="J36" i="8" s="1"/>
  <c r="J28" i="8" s="1"/>
  <c r="J29" i="8" s="1"/>
  <c r="J40" i="8" s="1"/>
  <c r="J46" i="8" s="1"/>
  <c r="N13" i="7"/>
  <c r="N12" i="7"/>
  <c r="N11" i="7"/>
  <c r="N10" i="7"/>
  <c r="N14" i="7"/>
  <c r="N9" i="7"/>
  <c r="N8" i="7"/>
  <c r="N7" i="7"/>
  <c r="N15" i="7"/>
  <c r="J17" i="7"/>
  <c r="I6" i="7"/>
  <c r="I7" i="7"/>
  <c r="I14" i="7"/>
  <c r="I11" i="7"/>
  <c r="I10" i="7"/>
  <c r="J11" i="7" s="1"/>
  <c r="I15" i="7"/>
  <c r="I13" i="7"/>
  <c r="J13" i="7" s="1"/>
  <c r="I12" i="7"/>
  <c r="I9" i="7"/>
  <c r="J10" i="7" s="1"/>
  <c r="J7" i="7"/>
  <c r="J8" i="7"/>
  <c r="J9" i="7"/>
  <c r="D15" i="7"/>
  <c r="D14" i="7"/>
  <c r="D13" i="7"/>
  <c r="D12" i="7"/>
  <c r="D11" i="7"/>
  <c r="D10" i="7"/>
  <c r="D9" i="7"/>
  <c r="D8" i="7"/>
  <c r="D7" i="7"/>
  <c r="C40" i="16" l="1"/>
  <c r="B45" i="16"/>
  <c r="O7" i="7"/>
  <c r="J12" i="7"/>
  <c r="J14" i="7"/>
  <c r="J15" i="7"/>
  <c r="J16" i="7"/>
  <c r="O19" i="6" l="1"/>
  <c r="O20" i="6"/>
  <c r="O21" i="6"/>
  <c r="O23" i="6"/>
  <c r="O24" i="6"/>
  <c r="O25" i="6"/>
  <c r="O26" i="6"/>
  <c r="O27" i="6"/>
  <c r="O29" i="6"/>
  <c r="O30" i="6"/>
  <c r="O31" i="6"/>
  <c r="O32" i="6"/>
  <c r="O33" i="6"/>
  <c r="O35" i="6"/>
  <c r="O36" i="6"/>
  <c r="O37" i="6"/>
  <c r="O38" i="6"/>
  <c r="O40" i="6"/>
  <c r="O41" i="6"/>
  <c r="O42" i="6"/>
  <c r="O13" i="6"/>
  <c r="O14" i="6"/>
  <c r="O15" i="6"/>
  <c r="O16" i="6"/>
  <c r="O12" i="6"/>
  <c r="O6" i="6"/>
  <c r="O7" i="6"/>
  <c r="O8" i="6"/>
  <c r="O9" i="6"/>
  <c r="O5" i="6"/>
  <c r="N19" i="6"/>
  <c r="N20" i="6"/>
  <c r="N21" i="6"/>
  <c r="N23" i="6"/>
  <c r="N24" i="6"/>
  <c r="N25" i="6"/>
  <c r="N26" i="6"/>
  <c r="N27" i="6"/>
  <c r="N29" i="6"/>
  <c r="N30" i="6"/>
  <c r="N31" i="6"/>
  <c r="N32" i="6"/>
  <c r="N33" i="6"/>
  <c r="N35" i="6"/>
  <c r="N36" i="6"/>
  <c r="N37" i="6"/>
  <c r="N38" i="6"/>
  <c r="N40" i="6"/>
  <c r="N41" i="6"/>
  <c r="N42" i="6"/>
  <c r="N12" i="6"/>
  <c r="N13" i="6"/>
  <c r="N14" i="6"/>
  <c r="N15" i="6"/>
  <c r="N16" i="6"/>
  <c r="N6" i="6"/>
  <c r="N7" i="6"/>
  <c r="N8" i="6"/>
  <c r="N9" i="6"/>
  <c r="N5" i="6"/>
  <c r="E5" i="6"/>
  <c r="F5" i="6"/>
  <c r="G5" i="6"/>
  <c r="H5" i="6"/>
  <c r="I5" i="6"/>
  <c r="J5" i="6"/>
  <c r="K5" i="6"/>
  <c r="L5" i="6"/>
  <c r="D5" i="6"/>
  <c r="L42" i="6"/>
  <c r="K42" i="6"/>
  <c r="J42" i="6"/>
  <c r="I42" i="6"/>
  <c r="H42" i="6"/>
  <c r="G42" i="6"/>
  <c r="F42" i="6"/>
  <c r="E42" i="6"/>
  <c r="D42" i="6"/>
  <c r="L41" i="6"/>
  <c r="K41" i="6"/>
  <c r="J41" i="6"/>
  <c r="I41" i="6"/>
  <c r="H41" i="6"/>
  <c r="G41" i="6"/>
  <c r="F41" i="6"/>
  <c r="E41" i="6"/>
  <c r="D41" i="6"/>
  <c r="L40" i="6"/>
  <c r="K40" i="6"/>
  <c r="J40" i="6"/>
  <c r="I40" i="6"/>
  <c r="H40" i="6"/>
  <c r="G40" i="6"/>
  <c r="F40" i="6"/>
  <c r="E40" i="6"/>
  <c r="D40" i="6"/>
  <c r="C42" i="6"/>
  <c r="C41" i="6"/>
  <c r="C40" i="6"/>
  <c r="D35" i="6"/>
  <c r="E35" i="6"/>
  <c r="F35" i="6"/>
  <c r="G35" i="6"/>
  <c r="H35" i="6"/>
  <c r="I35" i="6"/>
  <c r="J35" i="6"/>
  <c r="K35" i="6"/>
  <c r="L35" i="6"/>
  <c r="L38" i="6" s="1"/>
  <c r="D36" i="6"/>
  <c r="E36" i="6"/>
  <c r="E38" i="6" s="1"/>
  <c r="F36" i="6"/>
  <c r="G36" i="6"/>
  <c r="G38" i="6" s="1"/>
  <c r="H36" i="6"/>
  <c r="I36" i="6"/>
  <c r="J36" i="6"/>
  <c r="K36" i="6"/>
  <c r="L36" i="6"/>
  <c r="D37" i="6"/>
  <c r="E37" i="6"/>
  <c r="F37" i="6"/>
  <c r="F38" i="6" s="1"/>
  <c r="G37" i="6"/>
  <c r="H37" i="6"/>
  <c r="H38" i="6" s="1"/>
  <c r="I37" i="6"/>
  <c r="J37" i="6"/>
  <c r="K37" i="6"/>
  <c r="L37" i="6"/>
  <c r="D38" i="6"/>
  <c r="I38" i="6"/>
  <c r="J38" i="6"/>
  <c r="K38" i="6"/>
  <c r="C38" i="6"/>
  <c r="C37" i="6"/>
  <c r="C36" i="6"/>
  <c r="C35" i="6"/>
  <c r="D29" i="6"/>
  <c r="E29" i="6"/>
  <c r="F29" i="6"/>
  <c r="G29" i="6"/>
  <c r="H29" i="6"/>
  <c r="I29" i="6"/>
  <c r="J29" i="6"/>
  <c r="K29" i="6"/>
  <c r="L29" i="6"/>
  <c r="D30" i="6"/>
  <c r="E30" i="6"/>
  <c r="F30" i="6"/>
  <c r="G30" i="6"/>
  <c r="H30" i="6"/>
  <c r="I30" i="6"/>
  <c r="J30" i="6"/>
  <c r="K30" i="6"/>
  <c r="L30" i="6"/>
  <c r="D31" i="6"/>
  <c r="E31" i="6"/>
  <c r="F31" i="6"/>
  <c r="G31" i="6"/>
  <c r="H31" i="6"/>
  <c r="I31" i="6"/>
  <c r="J31" i="6"/>
  <c r="K31" i="6"/>
  <c r="L31" i="6"/>
  <c r="D32" i="6"/>
  <c r="E32" i="6"/>
  <c r="F32" i="6"/>
  <c r="G32" i="6"/>
  <c r="H32" i="6"/>
  <c r="I32" i="6"/>
  <c r="J32" i="6"/>
  <c r="K32" i="6"/>
  <c r="L32" i="6"/>
  <c r="D33" i="6"/>
  <c r="E33" i="6"/>
  <c r="F33" i="6"/>
  <c r="G33" i="6"/>
  <c r="H33" i="6"/>
  <c r="I33" i="6"/>
  <c r="J33" i="6"/>
  <c r="K33" i="6"/>
  <c r="L33" i="6"/>
  <c r="C33" i="6"/>
  <c r="C32" i="6"/>
  <c r="C31" i="6"/>
  <c r="C30" i="6"/>
  <c r="C29" i="6"/>
  <c r="D23" i="6"/>
  <c r="E23" i="6"/>
  <c r="F23" i="6"/>
  <c r="G23" i="6"/>
  <c r="H23" i="6"/>
  <c r="I23" i="6"/>
  <c r="J23" i="6"/>
  <c r="K23" i="6"/>
  <c r="L23" i="6"/>
  <c r="D24" i="6"/>
  <c r="E24" i="6"/>
  <c r="F24" i="6"/>
  <c r="G24" i="6"/>
  <c r="H24" i="6"/>
  <c r="H26" i="6" s="1"/>
  <c r="I24" i="6"/>
  <c r="I26" i="6" s="1"/>
  <c r="J24" i="6"/>
  <c r="J26" i="6" s="1"/>
  <c r="K24" i="6"/>
  <c r="K26" i="6" s="1"/>
  <c r="L24" i="6"/>
  <c r="L26" i="6" s="1"/>
  <c r="D25" i="6"/>
  <c r="E25" i="6"/>
  <c r="F25" i="6"/>
  <c r="G25" i="6"/>
  <c r="G26" i="6" s="1"/>
  <c r="H25" i="6"/>
  <c r="I25" i="6"/>
  <c r="J25" i="6"/>
  <c r="K25" i="6"/>
  <c r="L25" i="6"/>
  <c r="D26" i="6"/>
  <c r="E26" i="6"/>
  <c r="F26" i="6"/>
  <c r="D27" i="6"/>
  <c r="E27" i="6"/>
  <c r="F27" i="6"/>
  <c r="G27" i="6"/>
  <c r="H27" i="6"/>
  <c r="I27" i="6"/>
  <c r="J27" i="6"/>
  <c r="K27" i="6"/>
  <c r="L27" i="6"/>
  <c r="C27" i="6"/>
  <c r="C25" i="6"/>
  <c r="C23" i="6"/>
  <c r="C24" i="6"/>
  <c r="C26" i="6" s="1"/>
  <c r="D19" i="6"/>
  <c r="E19" i="6"/>
  <c r="F19" i="6"/>
  <c r="G19" i="6"/>
  <c r="H19" i="6"/>
  <c r="I19" i="6"/>
  <c r="J19" i="6"/>
  <c r="K19" i="6"/>
  <c r="L19" i="6"/>
  <c r="D20" i="6"/>
  <c r="E20" i="6"/>
  <c r="F20" i="6"/>
  <c r="G20" i="6"/>
  <c r="H20" i="6"/>
  <c r="I20" i="6"/>
  <c r="J20" i="6"/>
  <c r="K20" i="6"/>
  <c r="L20" i="6"/>
  <c r="C20" i="6"/>
  <c r="C19" i="6"/>
  <c r="D14" i="6"/>
  <c r="D21" i="6" s="1"/>
  <c r="E14" i="6"/>
  <c r="E21" i="6" s="1"/>
  <c r="F14" i="6"/>
  <c r="F21" i="6" s="1"/>
  <c r="G14" i="6"/>
  <c r="G21" i="6" s="1"/>
  <c r="H14" i="6"/>
  <c r="H21" i="6" s="1"/>
  <c r="I14" i="6"/>
  <c r="I21" i="6" s="1"/>
  <c r="J14" i="6"/>
  <c r="J21" i="6" s="1"/>
  <c r="K14" i="6"/>
  <c r="K21" i="6" s="1"/>
  <c r="L14" i="6"/>
  <c r="L21" i="6" s="1"/>
  <c r="C14" i="6"/>
  <c r="C21" i="6" s="1"/>
  <c r="D12" i="6"/>
  <c r="E12" i="6"/>
  <c r="F12" i="6"/>
  <c r="G12" i="6"/>
  <c r="H12" i="6"/>
  <c r="I12" i="6"/>
  <c r="J12" i="6"/>
  <c r="K12" i="6"/>
  <c r="L12" i="6"/>
  <c r="D13" i="6"/>
  <c r="E13" i="6"/>
  <c r="F13" i="6"/>
  <c r="G13" i="6"/>
  <c r="H13" i="6"/>
  <c r="I13" i="6"/>
  <c r="J13" i="6"/>
  <c r="K13" i="6"/>
  <c r="L13" i="6"/>
  <c r="D15" i="6"/>
  <c r="E15" i="6"/>
  <c r="F15" i="6"/>
  <c r="G15" i="6"/>
  <c r="H15" i="6"/>
  <c r="I15" i="6"/>
  <c r="J15" i="6"/>
  <c r="K15" i="6"/>
  <c r="L15" i="6"/>
  <c r="D16" i="6"/>
  <c r="E16" i="6"/>
  <c r="F16" i="6"/>
  <c r="G16" i="6"/>
  <c r="H16" i="6"/>
  <c r="I16" i="6"/>
  <c r="J16" i="6"/>
  <c r="K16" i="6"/>
  <c r="L16" i="6"/>
  <c r="C16" i="6"/>
  <c r="C15" i="6"/>
  <c r="C13" i="6"/>
  <c r="C12" i="6"/>
  <c r="E9" i="6"/>
  <c r="F9" i="6"/>
  <c r="G9" i="6"/>
  <c r="H9" i="6"/>
  <c r="I9" i="6"/>
  <c r="J9" i="6"/>
  <c r="K9" i="6"/>
  <c r="L9" i="6"/>
  <c r="D9" i="6"/>
  <c r="E8" i="6"/>
  <c r="F8" i="6"/>
  <c r="G8" i="6"/>
  <c r="H8" i="6"/>
  <c r="I8" i="6"/>
  <c r="J8" i="6"/>
  <c r="K8" i="6"/>
  <c r="L8" i="6"/>
  <c r="D8" i="6"/>
  <c r="E7" i="6"/>
  <c r="F7" i="6"/>
  <c r="G7" i="6"/>
  <c r="H7" i="6"/>
  <c r="I7" i="6"/>
  <c r="J7" i="6"/>
  <c r="K7" i="6"/>
  <c r="L7" i="6"/>
  <c r="D7" i="6"/>
  <c r="E6" i="6"/>
  <c r="F6" i="6"/>
  <c r="G6" i="6"/>
  <c r="H6" i="6"/>
  <c r="I6" i="6"/>
  <c r="J6" i="6"/>
  <c r="K6" i="6"/>
  <c r="L6" i="6"/>
  <c r="D6" i="6"/>
  <c r="B2" i="6" l="1"/>
  <c r="L3" i="6"/>
  <c r="K3" i="6"/>
  <c r="J3" i="6"/>
  <c r="I3" i="6"/>
  <c r="H3" i="6"/>
  <c r="G3" i="6"/>
  <c r="F3" i="6"/>
  <c r="E3" i="6"/>
  <c r="D3" i="6"/>
  <c r="C3" i="6"/>
  <c r="D101" i="3"/>
  <c r="E101" i="3"/>
  <c r="F101" i="3"/>
  <c r="G101" i="3"/>
  <c r="H101" i="3"/>
  <c r="I101" i="3"/>
  <c r="J101" i="3"/>
  <c r="K101" i="3"/>
  <c r="L101" i="3"/>
  <c r="M101" i="3"/>
  <c r="C101" i="3"/>
  <c r="D94" i="3"/>
  <c r="E94" i="3"/>
  <c r="F94" i="3"/>
  <c r="G94" i="3"/>
  <c r="H94" i="3"/>
  <c r="I94" i="3"/>
  <c r="J94" i="3"/>
  <c r="K94" i="3"/>
  <c r="L94" i="3"/>
  <c r="M94" i="3"/>
  <c r="D95" i="3"/>
  <c r="E95" i="3"/>
  <c r="F95" i="3"/>
  <c r="G95" i="3"/>
  <c r="H95" i="3"/>
  <c r="I95" i="3"/>
  <c r="J95" i="3"/>
  <c r="K95" i="3"/>
  <c r="L95" i="3"/>
  <c r="M95" i="3"/>
  <c r="D96" i="3"/>
  <c r="E96" i="3"/>
  <c r="F96" i="3"/>
  <c r="G96" i="3"/>
  <c r="H96" i="3"/>
  <c r="I96" i="3"/>
  <c r="J96" i="3"/>
  <c r="K96" i="3"/>
  <c r="L96" i="3"/>
  <c r="M96" i="3"/>
  <c r="D97" i="3"/>
  <c r="E97" i="3"/>
  <c r="F97" i="3"/>
  <c r="G97" i="3"/>
  <c r="H97" i="3"/>
  <c r="I97" i="3"/>
  <c r="J97" i="3"/>
  <c r="K97" i="3"/>
  <c r="L97" i="3"/>
  <c r="M97" i="3"/>
  <c r="D98" i="3"/>
  <c r="E98" i="3"/>
  <c r="F98" i="3"/>
  <c r="G98" i="3"/>
  <c r="H98" i="3"/>
  <c r="I98" i="3"/>
  <c r="J98" i="3"/>
  <c r="K98" i="3"/>
  <c r="L98" i="3"/>
  <c r="M98" i="3"/>
  <c r="D99" i="3"/>
  <c r="E99" i="3"/>
  <c r="F99" i="3"/>
  <c r="G99" i="3"/>
  <c r="H99" i="3"/>
  <c r="I99" i="3"/>
  <c r="J99" i="3"/>
  <c r="K99" i="3"/>
  <c r="L99" i="3"/>
  <c r="M99" i="3"/>
  <c r="D100" i="3"/>
  <c r="E100" i="3"/>
  <c r="F100" i="3"/>
  <c r="G100" i="3"/>
  <c r="H100" i="3"/>
  <c r="I100" i="3"/>
  <c r="J100" i="3"/>
  <c r="K100" i="3"/>
  <c r="L100" i="3"/>
  <c r="M100" i="3"/>
  <c r="C95" i="3"/>
  <c r="C96" i="3"/>
  <c r="C97" i="3"/>
  <c r="C98" i="3"/>
  <c r="C99" i="3"/>
  <c r="C100" i="3"/>
  <c r="C94" i="3"/>
  <c r="D91" i="3"/>
  <c r="E91" i="3"/>
  <c r="F91" i="3"/>
  <c r="G91" i="3"/>
  <c r="H91" i="3"/>
  <c r="I91" i="3"/>
  <c r="J91" i="3"/>
  <c r="J103" i="3" s="1"/>
  <c r="K91" i="3"/>
  <c r="L91" i="3"/>
  <c r="M91" i="3"/>
  <c r="C91" i="3"/>
  <c r="D83" i="3"/>
  <c r="E83" i="3"/>
  <c r="F83" i="3"/>
  <c r="G83" i="3"/>
  <c r="H83" i="3"/>
  <c r="I83" i="3"/>
  <c r="J83" i="3"/>
  <c r="K83" i="3"/>
  <c r="L83" i="3"/>
  <c r="M83" i="3"/>
  <c r="D84" i="3"/>
  <c r="E84" i="3"/>
  <c r="F84" i="3"/>
  <c r="G84" i="3"/>
  <c r="H84" i="3"/>
  <c r="I84" i="3"/>
  <c r="J84" i="3"/>
  <c r="K84" i="3"/>
  <c r="L84" i="3"/>
  <c r="M84" i="3"/>
  <c r="D85" i="3"/>
  <c r="E85" i="3"/>
  <c r="F85" i="3"/>
  <c r="G85" i="3"/>
  <c r="H85" i="3"/>
  <c r="I85" i="3"/>
  <c r="J85" i="3"/>
  <c r="K85" i="3"/>
  <c r="L85" i="3"/>
  <c r="M85" i="3"/>
  <c r="D86" i="3"/>
  <c r="E86" i="3"/>
  <c r="F86" i="3"/>
  <c r="G86" i="3"/>
  <c r="H86" i="3"/>
  <c r="I86" i="3"/>
  <c r="J86" i="3"/>
  <c r="K86" i="3"/>
  <c r="L86" i="3"/>
  <c r="M86" i="3"/>
  <c r="D87" i="3"/>
  <c r="E87" i="3"/>
  <c r="F87" i="3"/>
  <c r="G87" i="3"/>
  <c r="H87" i="3"/>
  <c r="I87" i="3"/>
  <c r="J87" i="3"/>
  <c r="K87" i="3"/>
  <c r="L87" i="3"/>
  <c r="M87" i="3"/>
  <c r="D88" i="3"/>
  <c r="E88" i="3"/>
  <c r="F88" i="3"/>
  <c r="G88" i="3"/>
  <c r="H88" i="3"/>
  <c r="I88" i="3"/>
  <c r="J88" i="3"/>
  <c r="K88" i="3"/>
  <c r="L88" i="3"/>
  <c r="M88" i="3"/>
  <c r="D89" i="3"/>
  <c r="E89" i="3"/>
  <c r="F89" i="3"/>
  <c r="G89" i="3"/>
  <c r="H89" i="3"/>
  <c r="I89" i="3"/>
  <c r="J89" i="3"/>
  <c r="K89" i="3"/>
  <c r="L89" i="3"/>
  <c r="M89" i="3"/>
  <c r="D90" i="3"/>
  <c r="E90" i="3"/>
  <c r="F90" i="3"/>
  <c r="G90" i="3"/>
  <c r="H90" i="3"/>
  <c r="I90" i="3"/>
  <c r="J90" i="3"/>
  <c r="K90" i="3"/>
  <c r="L90" i="3"/>
  <c r="M90" i="3"/>
  <c r="C84" i="3"/>
  <c r="C85" i="3"/>
  <c r="C86" i="3"/>
  <c r="C87" i="3"/>
  <c r="C88" i="3"/>
  <c r="C89" i="3"/>
  <c r="C90" i="3"/>
  <c r="C83" i="3"/>
  <c r="D80" i="3"/>
  <c r="E80" i="3"/>
  <c r="E103" i="3" s="1"/>
  <c r="F80" i="3"/>
  <c r="G80" i="3"/>
  <c r="G103" i="3" s="1"/>
  <c r="H80" i="3"/>
  <c r="I80" i="3"/>
  <c r="J80" i="3"/>
  <c r="K80" i="3"/>
  <c r="K103" i="3" s="1"/>
  <c r="L80" i="3"/>
  <c r="M80" i="3"/>
  <c r="C80" i="3"/>
  <c r="D72" i="3"/>
  <c r="E72" i="3"/>
  <c r="F72" i="3"/>
  <c r="G72" i="3"/>
  <c r="H72" i="3"/>
  <c r="I72" i="3"/>
  <c r="J72" i="3"/>
  <c r="K72" i="3"/>
  <c r="L72" i="3"/>
  <c r="M72" i="3"/>
  <c r="D73" i="3"/>
  <c r="E73" i="3"/>
  <c r="F73" i="3"/>
  <c r="G73" i="3"/>
  <c r="H73" i="3"/>
  <c r="I73" i="3"/>
  <c r="J73" i="3"/>
  <c r="K73" i="3"/>
  <c r="L73" i="3"/>
  <c r="M73" i="3"/>
  <c r="D74" i="3"/>
  <c r="E74" i="3"/>
  <c r="F74" i="3"/>
  <c r="G74" i="3"/>
  <c r="H74" i="3"/>
  <c r="I74" i="3"/>
  <c r="J74" i="3"/>
  <c r="K74" i="3"/>
  <c r="L74" i="3"/>
  <c r="M74" i="3"/>
  <c r="D75" i="3"/>
  <c r="E75" i="3"/>
  <c r="F75" i="3"/>
  <c r="G75" i="3"/>
  <c r="H75" i="3"/>
  <c r="I75" i="3"/>
  <c r="J75" i="3"/>
  <c r="K75" i="3"/>
  <c r="L75" i="3"/>
  <c r="M75" i="3"/>
  <c r="D76" i="3"/>
  <c r="E76" i="3"/>
  <c r="F76" i="3"/>
  <c r="G76" i="3"/>
  <c r="H76" i="3"/>
  <c r="I76" i="3"/>
  <c r="J76" i="3"/>
  <c r="K76" i="3"/>
  <c r="L76" i="3"/>
  <c r="M76" i="3"/>
  <c r="D77" i="3"/>
  <c r="E77" i="3"/>
  <c r="F77" i="3"/>
  <c r="G77" i="3"/>
  <c r="H77" i="3"/>
  <c r="I77" i="3"/>
  <c r="J77" i="3"/>
  <c r="K77" i="3"/>
  <c r="L77" i="3"/>
  <c r="M77" i="3"/>
  <c r="D78" i="3"/>
  <c r="E78" i="3"/>
  <c r="F78" i="3"/>
  <c r="G78" i="3"/>
  <c r="H78" i="3"/>
  <c r="I78" i="3"/>
  <c r="J78" i="3"/>
  <c r="K78" i="3"/>
  <c r="L78" i="3"/>
  <c r="M78" i="3"/>
  <c r="D79" i="3"/>
  <c r="E79" i="3"/>
  <c r="F79" i="3"/>
  <c r="G79" i="3"/>
  <c r="H79" i="3"/>
  <c r="I79" i="3"/>
  <c r="J79" i="3"/>
  <c r="K79" i="3"/>
  <c r="L79" i="3"/>
  <c r="M79" i="3"/>
  <c r="C73" i="3"/>
  <c r="C74" i="3"/>
  <c r="C75" i="3"/>
  <c r="C76" i="3"/>
  <c r="C77" i="3"/>
  <c r="C78" i="3"/>
  <c r="C79" i="3"/>
  <c r="C72" i="3"/>
  <c r="D58" i="3"/>
  <c r="E58" i="3"/>
  <c r="F58" i="3"/>
  <c r="G58" i="3"/>
  <c r="H58" i="3"/>
  <c r="I58" i="3"/>
  <c r="J58" i="3"/>
  <c r="K58" i="3"/>
  <c r="L58" i="3"/>
  <c r="C58" i="3"/>
  <c r="M57" i="3"/>
  <c r="D57" i="3"/>
  <c r="E57" i="3"/>
  <c r="F57" i="3"/>
  <c r="G57" i="3"/>
  <c r="H57" i="3"/>
  <c r="I57" i="3"/>
  <c r="J57" i="3"/>
  <c r="K57" i="3"/>
  <c r="L57" i="3"/>
  <c r="C57" i="3"/>
  <c r="D63" i="3"/>
  <c r="E63" i="3"/>
  <c r="F63" i="3"/>
  <c r="G63" i="3"/>
  <c r="H63" i="3"/>
  <c r="I63" i="3"/>
  <c r="J63" i="3"/>
  <c r="K63" i="3"/>
  <c r="L63" i="3"/>
  <c r="M63" i="3"/>
  <c r="M65" i="3" s="1"/>
  <c r="M67" i="3" s="1"/>
  <c r="C63" i="3"/>
  <c r="D60" i="3"/>
  <c r="E60" i="3"/>
  <c r="F60" i="3"/>
  <c r="G60" i="3"/>
  <c r="H60" i="3"/>
  <c r="I60" i="3"/>
  <c r="J60" i="3"/>
  <c r="K60" i="3"/>
  <c r="L60" i="3"/>
  <c r="M60" i="3"/>
  <c r="D61" i="3"/>
  <c r="E61" i="3"/>
  <c r="F61" i="3"/>
  <c r="G61" i="3"/>
  <c r="H61" i="3"/>
  <c r="I61" i="3"/>
  <c r="J61" i="3"/>
  <c r="K61" i="3"/>
  <c r="L61" i="3"/>
  <c r="M61" i="3"/>
  <c r="D62" i="3"/>
  <c r="E62" i="3"/>
  <c r="F62" i="3"/>
  <c r="G62" i="3"/>
  <c r="H62" i="3"/>
  <c r="I62" i="3"/>
  <c r="J62" i="3"/>
  <c r="K62" i="3"/>
  <c r="L62" i="3"/>
  <c r="M62" i="3"/>
  <c r="C61" i="3"/>
  <c r="C62" i="3"/>
  <c r="C60" i="3"/>
  <c r="M58" i="3"/>
  <c r="D54" i="3"/>
  <c r="E54" i="3"/>
  <c r="F54" i="3"/>
  <c r="G54" i="3"/>
  <c r="H54" i="3"/>
  <c r="I54" i="3"/>
  <c r="J54" i="3"/>
  <c r="K54" i="3"/>
  <c r="L54" i="3"/>
  <c r="M54" i="3"/>
  <c r="D55" i="3"/>
  <c r="E55" i="3"/>
  <c r="F55" i="3"/>
  <c r="G55" i="3"/>
  <c r="H55" i="3"/>
  <c r="I55" i="3"/>
  <c r="J55" i="3"/>
  <c r="K55" i="3"/>
  <c r="L55" i="3"/>
  <c r="M55" i="3"/>
  <c r="D56" i="3"/>
  <c r="E56" i="3"/>
  <c r="F56" i="3"/>
  <c r="G56" i="3"/>
  <c r="H56" i="3"/>
  <c r="I56" i="3"/>
  <c r="J56" i="3"/>
  <c r="K56" i="3"/>
  <c r="L56" i="3"/>
  <c r="M56" i="3"/>
  <c r="C55" i="3"/>
  <c r="C56" i="3"/>
  <c r="C54" i="3"/>
  <c r="D48" i="3"/>
  <c r="E48" i="3"/>
  <c r="F48" i="3"/>
  <c r="G48" i="3"/>
  <c r="H48" i="3"/>
  <c r="I48" i="3"/>
  <c r="J48" i="3"/>
  <c r="K48" i="3"/>
  <c r="L48" i="3"/>
  <c r="M48" i="3"/>
  <c r="D49" i="3"/>
  <c r="E49" i="3"/>
  <c r="F49" i="3"/>
  <c r="G49" i="3"/>
  <c r="H49" i="3"/>
  <c r="I49" i="3"/>
  <c r="J49" i="3"/>
  <c r="K49" i="3"/>
  <c r="L49" i="3"/>
  <c r="M49" i="3"/>
  <c r="D50" i="3"/>
  <c r="E50" i="3"/>
  <c r="F50" i="3"/>
  <c r="G50" i="3"/>
  <c r="H50" i="3"/>
  <c r="I50" i="3"/>
  <c r="J50" i="3"/>
  <c r="K50" i="3"/>
  <c r="L50" i="3"/>
  <c r="M50" i="3"/>
  <c r="D51" i="3"/>
  <c r="E51" i="3"/>
  <c r="F51" i="3"/>
  <c r="G51" i="3"/>
  <c r="H51" i="3"/>
  <c r="I51" i="3"/>
  <c r="J51" i="3"/>
  <c r="K51" i="3"/>
  <c r="L51" i="3"/>
  <c r="M51" i="3"/>
  <c r="D52" i="3"/>
  <c r="E52" i="3"/>
  <c r="F52" i="3"/>
  <c r="G52" i="3"/>
  <c r="H52" i="3"/>
  <c r="I52" i="3"/>
  <c r="J52" i="3"/>
  <c r="K52" i="3"/>
  <c r="L52" i="3"/>
  <c r="M52" i="3"/>
  <c r="C49" i="3"/>
  <c r="C50" i="3"/>
  <c r="C51" i="3"/>
  <c r="C52" i="3"/>
  <c r="C48" i="3"/>
  <c r="D41" i="3"/>
  <c r="E41" i="3"/>
  <c r="F41" i="3"/>
  <c r="G41" i="3"/>
  <c r="H41" i="3"/>
  <c r="I41" i="3"/>
  <c r="J41" i="3"/>
  <c r="K41" i="3"/>
  <c r="L41" i="3"/>
  <c r="M41" i="3"/>
  <c r="C41" i="3"/>
  <c r="D36" i="3"/>
  <c r="E36" i="3"/>
  <c r="F36" i="3"/>
  <c r="G36" i="3"/>
  <c r="H36" i="3"/>
  <c r="I36" i="3"/>
  <c r="J36" i="3"/>
  <c r="K36" i="3"/>
  <c r="L36" i="3"/>
  <c r="M36" i="3"/>
  <c r="C36" i="3"/>
  <c r="M30" i="3"/>
  <c r="D30" i="3"/>
  <c r="E30" i="3"/>
  <c r="F30" i="3"/>
  <c r="G30" i="3"/>
  <c r="H30" i="3"/>
  <c r="I30" i="3"/>
  <c r="J30" i="3"/>
  <c r="K30" i="3"/>
  <c r="L30" i="3"/>
  <c r="C30" i="3"/>
  <c r="M24" i="3"/>
  <c r="D24" i="3"/>
  <c r="E24" i="3"/>
  <c r="F24" i="3"/>
  <c r="G24" i="3"/>
  <c r="H24" i="3"/>
  <c r="I24" i="3"/>
  <c r="J24" i="3"/>
  <c r="K24" i="3"/>
  <c r="L24" i="3"/>
  <c r="C24" i="3"/>
  <c r="C25" i="3" s="1"/>
  <c r="M21" i="3"/>
  <c r="M27" i="3" s="1"/>
  <c r="M33" i="3" s="1"/>
  <c r="D21" i="3"/>
  <c r="E21" i="3"/>
  <c r="F21" i="3"/>
  <c r="G21" i="3"/>
  <c r="H21" i="3"/>
  <c r="I21" i="3"/>
  <c r="J21" i="3"/>
  <c r="K21" i="3"/>
  <c r="L21" i="3"/>
  <c r="C21" i="3"/>
  <c r="K16" i="3"/>
  <c r="D15" i="3"/>
  <c r="E15" i="3"/>
  <c r="F15" i="3"/>
  <c r="G15" i="3"/>
  <c r="H15" i="3"/>
  <c r="I15" i="3"/>
  <c r="J15" i="3"/>
  <c r="K15" i="3"/>
  <c r="L15" i="3"/>
  <c r="M15" i="3"/>
  <c r="C15" i="3"/>
  <c r="M9" i="3"/>
  <c r="D9" i="3"/>
  <c r="E9" i="3"/>
  <c r="F9" i="3"/>
  <c r="G9" i="3"/>
  <c r="H9" i="3"/>
  <c r="I9" i="3"/>
  <c r="J9" i="3"/>
  <c r="K9" i="3"/>
  <c r="L9" i="3"/>
  <c r="C9" i="3"/>
  <c r="M6" i="3"/>
  <c r="D6" i="3"/>
  <c r="E6" i="3"/>
  <c r="E25" i="3" s="1"/>
  <c r="F6" i="3"/>
  <c r="G6" i="3"/>
  <c r="G12" i="3" s="1"/>
  <c r="G18" i="3" s="1"/>
  <c r="G19" i="3" s="1"/>
  <c r="H6" i="3"/>
  <c r="I6" i="3"/>
  <c r="I25" i="3" s="1"/>
  <c r="J6" i="3"/>
  <c r="K6" i="3"/>
  <c r="L6" i="3"/>
  <c r="L7" i="3" s="1"/>
  <c r="C6" i="3"/>
  <c r="L3" i="3"/>
  <c r="D3" i="3"/>
  <c r="E3" i="3"/>
  <c r="F3" i="3"/>
  <c r="G3" i="3"/>
  <c r="H3" i="3"/>
  <c r="I3" i="3"/>
  <c r="J3" i="3"/>
  <c r="K3" i="3"/>
  <c r="C3" i="3"/>
  <c r="B6" i="2"/>
  <c r="E1" i="2"/>
  <c r="L103" i="3" l="1"/>
  <c r="F103" i="3"/>
  <c r="M103" i="3"/>
  <c r="I103" i="3"/>
  <c r="D103" i="3"/>
  <c r="C103" i="3"/>
  <c r="H103" i="3"/>
  <c r="C65" i="3"/>
  <c r="C67" i="3" s="1"/>
  <c r="K65" i="3"/>
  <c r="K67" i="3" s="1"/>
  <c r="I65" i="3"/>
  <c r="I67" i="3" s="1"/>
  <c r="D65" i="3"/>
  <c r="D67" i="3" s="1"/>
  <c r="H65" i="3"/>
  <c r="H67" i="3" s="1"/>
  <c r="E65" i="3"/>
  <c r="E67" i="3" s="1"/>
  <c r="J65" i="3"/>
  <c r="J67" i="3" s="1"/>
  <c r="F65" i="3"/>
  <c r="F67" i="3" s="1"/>
  <c r="G65" i="3"/>
  <c r="G67" i="3" s="1"/>
  <c r="L65" i="3"/>
  <c r="L67" i="3" s="1"/>
  <c r="M38" i="3"/>
  <c r="M44" i="3" s="1"/>
  <c r="M34" i="3"/>
  <c r="M31" i="3"/>
  <c r="M28" i="3"/>
  <c r="I10" i="3"/>
  <c r="H10" i="3"/>
  <c r="D10" i="3"/>
  <c r="K10" i="3"/>
  <c r="K7" i="3"/>
  <c r="J10" i="3"/>
  <c r="H7" i="3"/>
  <c r="F12" i="3"/>
  <c r="F18" i="3" s="1"/>
  <c r="F19" i="3" s="1"/>
  <c r="J7" i="3"/>
  <c r="H12" i="3"/>
  <c r="D16" i="3"/>
  <c r="D22" i="3"/>
  <c r="G10" i="3"/>
  <c r="M16" i="3"/>
  <c r="C22" i="3"/>
  <c r="L25" i="3"/>
  <c r="F10" i="3"/>
  <c r="L16" i="3"/>
  <c r="L22" i="3"/>
  <c r="K25" i="3"/>
  <c r="E10" i="3"/>
  <c r="K22" i="3"/>
  <c r="J25" i="3"/>
  <c r="J22" i="3"/>
  <c r="M22" i="3"/>
  <c r="I16" i="3"/>
  <c r="I22" i="3"/>
  <c r="H25" i="3"/>
  <c r="D12" i="3"/>
  <c r="F7" i="3"/>
  <c r="H16" i="3"/>
  <c r="H22" i="3"/>
  <c r="G25" i="3"/>
  <c r="G27" i="3"/>
  <c r="C16" i="3"/>
  <c r="C10" i="3"/>
  <c r="G22" i="3"/>
  <c r="F25" i="3"/>
  <c r="G13" i="3"/>
  <c r="L10" i="3"/>
  <c r="L12" i="3"/>
  <c r="F22" i="3"/>
  <c r="K12" i="3"/>
  <c r="I12" i="3"/>
  <c r="E16" i="3"/>
  <c r="E22" i="3"/>
  <c r="D25" i="3"/>
  <c r="G7" i="3"/>
  <c r="C12" i="3"/>
  <c r="E7" i="3"/>
  <c r="J16" i="3"/>
  <c r="M7" i="3"/>
  <c r="J12" i="3"/>
  <c r="G16" i="3"/>
  <c r="F16" i="3"/>
  <c r="E12" i="3"/>
  <c r="D7" i="3"/>
  <c r="I7" i="3"/>
  <c r="M12" i="3"/>
  <c r="M13" i="3" s="1"/>
  <c r="M25" i="3"/>
  <c r="M10" i="3"/>
  <c r="G28" i="3" l="1"/>
  <c r="G33" i="3"/>
  <c r="G31" i="3"/>
  <c r="M42" i="3"/>
  <c r="F13" i="3"/>
  <c r="F27" i="3"/>
  <c r="D18" i="3"/>
  <c r="D13" i="3"/>
  <c r="C18" i="3"/>
  <c r="C13" i="3"/>
  <c r="J18" i="3"/>
  <c r="J13" i="3"/>
  <c r="L18" i="3"/>
  <c r="L13" i="3"/>
  <c r="E18" i="3"/>
  <c r="E13" i="3"/>
  <c r="I13" i="3"/>
  <c r="I18" i="3"/>
  <c r="H18" i="3"/>
  <c r="H13" i="3"/>
  <c r="K18" i="3"/>
  <c r="K13" i="3"/>
  <c r="F28" i="3" l="1"/>
  <c r="F31" i="3"/>
  <c r="F33" i="3"/>
  <c r="G34" i="3"/>
  <c r="G38" i="3"/>
  <c r="I19" i="3"/>
  <c r="I27" i="3"/>
  <c r="L19" i="3"/>
  <c r="L27" i="3"/>
  <c r="E19" i="3"/>
  <c r="E27" i="3"/>
  <c r="J19" i="3"/>
  <c r="J27" i="3"/>
  <c r="K19" i="3"/>
  <c r="K27" i="3"/>
  <c r="C19" i="3"/>
  <c r="C27" i="3"/>
  <c r="H19" i="3"/>
  <c r="H27" i="3"/>
  <c r="D19" i="3"/>
  <c r="D27" i="3"/>
  <c r="E28" i="3" l="1"/>
  <c r="E31" i="3"/>
  <c r="E33" i="3"/>
  <c r="D28" i="3"/>
  <c r="D31" i="3"/>
  <c r="D33" i="3"/>
  <c r="C31" i="3"/>
  <c r="C33" i="3"/>
  <c r="C28" i="3"/>
  <c r="L28" i="3"/>
  <c r="L31" i="3"/>
  <c r="L33" i="3"/>
  <c r="I31" i="3"/>
  <c r="I33" i="3"/>
  <c r="I28" i="3"/>
  <c r="G42" i="3"/>
  <c r="G44" i="3" s="1"/>
  <c r="H33" i="3"/>
  <c r="H28" i="3"/>
  <c r="H31" i="3"/>
  <c r="K28" i="3"/>
  <c r="K31" i="3"/>
  <c r="K33" i="3"/>
  <c r="F38" i="3"/>
  <c r="G39" i="3" s="1"/>
  <c r="F34" i="3"/>
  <c r="J31" i="3"/>
  <c r="J28" i="3"/>
  <c r="J33" i="3"/>
  <c r="K38" i="3" l="1"/>
  <c r="K34" i="3"/>
  <c r="L34" i="3"/>
  <c r="L38" i="3"/>
  <c r="C38" i="3"/>
  <c r="C34" i="3"/>
  <c r="H34" i="3"/>
  <c r="H38" i="3"/>
  <c r="D34" i="3"/>
  <c r="D38" i="3"/>
  <c r="J34" i="3"/>
  <c r="J38" i="3"/>
  <c r="E38" i="3"/>
  <c r="E34" i="3"/>
  <c r="I34" i="3"/>
  <c r="I38" i="3"/>
  <c r="F39" i="3"/>
  <c r="F42" i="3"/>
  <c r="F44" i="3" s="1"/>
  <c r="H39" i="3" l="1"/>
  <c r="H42" i="3"/>
  <c r="H44" i="3" s="1"/>
  <c r="D42" i="3"/>
  <c r="D44" i="3" s="1"/>
  <c r="D39" i="3"/>
  <c r="L39" i="3"/>
  <c r="L42" i="3"/>
  <c r="L44" i="3" s="1"/>
  <c r="J39" i="3"/>
  <c r="J42" i="3"/>
  <c r="J44" i="3"/>
  <c r="C42" i="3"/>
  <c r="C44" i="3" s="1"/>
  <c r="I42" i="3"/>
  <c r="I44" i="3" s="1"/>
  <c r="I39" i="3"/>
  <c r="E39" i="3"/>
  <c r="E42" i="3"/>
  <c r="E44" i="3" s="1"/>
  <c r="K39" i="3"/>
  <c r="K42" i="3"/>
  <c r="K44" i="3" s="1"/>
</calcChain>
</file>

<file path=xl/sharedStrings.xml><?xml version="1.0" encoding="utf-8"?>
<sst xmlns="http://schemas.openxmlformats.org/spreadsheetml/2006/main" count="639" uniqueCount="439">
  <si>
    <t>COMPANY NAME</t>
  </si>
  <si>
    <t>MARKSANS PHARMA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</si>
  <si>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</si>
  <si>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</si>
  <si>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</si>
  <si>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</si>
  <si>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</si>
  <si>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</si>
  <si>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</si>
  <si>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</si>
  <si>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</si>
  <si>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</si>
  <si>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</si>
  <si>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</si>
  <si>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</si>
  <si>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</si>
  <si>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</si>
  <si>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</si>
  <si>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</si>
  <si>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</si>
  <si>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</si>
  <si>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</si>
  <si>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</si>
  <si>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</si>
  <si>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</si>
  <si>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</si>
  <si>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</si>
  <si>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</si>
  <si>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</si>
  <si>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</si>
  <si>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</si>
  <si>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</si>
  <si>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</si>
  <si>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</si>
  <si>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</si>
  <si>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</si>
  <si>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</si>
  <si>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</si>
  <si>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</si>
  <si>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</si>
  <si>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</si>
  <si>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</si>
  <si>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</si>
  <si>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</si>
  <si>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</si>
  <si>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</si>
  <si>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</si>
  <si>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</si>
  <si>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</si>
  <si>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</si>
  <si>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</si>
  <si>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</si>
  <si>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</si>
  <si>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</si>
  <si>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 xml:space="preserve">Years </t>
  </si>
  <si>
    <t>LTM</t>
  </si>
  <si>
    <t>Income Statement</t>
  </si>
  <si>
    <t>#</t>
  </si>
  <si>
    <t>-</t>
  </si>
  <si>
    <t>Sales Growth</t>
  </si>
  <si>
    <t>COGS</t>
  </si>
  <si>
    <t>COGS % Sales</t>
  </si>
  <si>
    <t>Gross Profit</t>
  </si>
  <si>
    <t xml:space="preserve">Selling &amp; General Expenses </t>
  </si>
  <si>
    <t>S&amp;G Exp % Sales</t>
  </si>
  <si>
    <t xml:space="preserve">EBITDA </t>
  </si>
  <si>
    <t xml:space="preserve">EBITDA % of Sales </t>
  </si>
  <si>
    <t xml:space="preserve">Interest </t>
  </si>
  <si>
    <t xml:space="preserve">Interest % sales </t>
  </si>
  <si>
    <t xml:space="preserve">Depreciation </t>
  </si>
  <si>
    <t>Depreciation % Sales</t>
  </si>
  <si>
    <t>Gross Margins</t>
  </si>
  <si>
    <t>EBT</t>
  </si>
  <si>
    <t>EBT % Sales</t>
  </si>
  <si>
    <t xml:space="preserve">Tax </t>
  </si>
  <si>
    <t>Effective tax rate</t>
  </si>
  <si>
    <t xml:space="preserve">Net Profit </t>
  </si>
  <si>
    <t xml:space="preserve">Net Margins </t>
  </si>
  <si>
    <t>Earnings Per Share</t>
  </si>
  <si>
    <t>Dividend per share</t>
  </si>
  <si>
    <t>EPS Growth %</t>
  </si>
  <si>
    <t>Dividend payout ratio</t>
  </si>
  <si>
    <t xml:space="preserve">Retained Earnings </t>
  </si>
  <si>
    <t>Balance sheet</t>
  </si>
  <si>
    <t>Total Liabilities</t>
  </si>
  <si>
    <t>Fixed Assets Net Block</t>
  </si>
  <si>
    <t>Total Non Current Assets</t>
  </si>
  <si>
    <t>Total Current Assets</t>
  </si>
  <si>
    <t>Total Assets</t>
  </si>
  <si>
    <t>Check</t>
  </si>
  <si>
    <r>
      <t>Cash from Operating Activity </t>
    </r>
    <r>
      <rPr>
        <sz val="11"/>
        <color rgb="FF665EFD"/>
        <rFont val="Arial"/>
        <family val="2"/>
      </rPr>
      <t>-</t>
    </r>
  </si>
  <si>
    <t>Profit from operations</t>
  </si>
  <si>
    <t>Payables</t>
  </si>
  <si>
    <t>Loans Advances</t>
  </si>
  <si>
    <t>Other WC items</t>
  </si>
  <si>
    <t>Working capital changes</t>
  </si>
  <si>
    <t>Direct taxes</t>
  </si>
  <si>
    <r>
      <t>Cash from Investing Activity </t>
    </r>
    <r>
      <rPr>
        <sz val="11"/>
        <color rgb="FF665EFD"/>
        <rFont val="Arial"/>
        <family val="2"/>
      </rPr>
      <t>-</t>
    </r>
  </si>
  <si>
    <t>Fixed assets purchased</t>
  </si>
  <si>
    <t>Fixed assets sold</t>
  </si>
  <si>
    <t>Investments purchased</t>
  </si>
  <si>
    <t>Investments sold</t>
  </si>
  <si>
    <t>Interest received</t>
  </si>
  <si>
    <t>Dividends received</t>
  </si>
  <si>
    <t>Acquisition of companies</t>
  </si>
  <si>
    <t>Other investing items</t>
  </si>
  <si>
    <r>
      <t>Cash from Financing Activity </t>
    </r>
    <r>
      <rPr>
        <sz val="11"/>
        <color rgb="FF665EFD"/>
        <rFont val="Arial"/>
        <family val="2"/>
      </rPr>
      <t>-</t>
    </r>
  </si>
  <si>
    <t>Proceeds from shares</t>
  </si>
  <si>
    <t>Proceeds from borrowings</t>
  </si>
  <si>
    <t>Repayment of borrowings</t>
  </si>
  <si>
    <t>Interest paid fin</t>
  </si>
  <si>
    <t>Dividends paid</t>
  </si>
  <si>
    <t>Financial liabilities</t>
  </si>
  <si>
    <t>Other financing items</t>
  </si>
  <si>
    <t>Cash Flow Statement</t>
  </si>
  <si>
    <t>Cash From Operating Activites</t>
  </si>
  <si>
    <t>Operating Activites</t>
  </si>
  <si>
    <t>Investing Activites</t>
  </si>
  <si>
    <t>Cash From Investing Activites</t>
  </si>
  <si>
    <t>Financing Activites</t>
  </si>
  <si>
    <t>Cash From Financing Activites</t>
  </si>
  <si>
    <t>SalesGrowth</t>
  </si>
  <si>
    <t>EBITDA Growth</t>
  </si>
  <si>
    <t>EBIT Growth</t>
  </si>
  <si>
    <t>Net Profit Growth</t>
  </si>
  <si>
    <t>Dividend Growth</t>
  </si>
  <si>
    <t>Gross Margin</t>
  </si>
  <si>
    <t>EBITDA Margin</t>
  </si>
  <si>
    <t>EBIT Margin</t>
  </si>
  <si>
    <t>EBT Margin</t>
  </si>
  <si>
    <t>Net Profit Margin</t>
  </si>
  <si>
    <t>SalesExpenses%Sales</t>
  </si>
  <si>
    <t>Depreciation%Sales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</si>
  <si>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</si>
  <si>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</si>
  <si>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</si>
  <si>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</si>
  <si>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</si>
  <si>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</si>
  <si>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</si>
  <si>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</si>
  <si>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</si>
  <si>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</si>
  <si>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</si>
  <si>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</si>
  <si>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</si>
  <si>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</si>
  <si>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CFO/Sales</t>
  </si>
  <si>
    <t>CFO/Total Assets</t>
  </si>
  <si>
    <t>CFO/Total Debt</t>
  </si>
  <si>
    <t>Cash Conversion Cycle (in days)</t>
  </si>
  <si>
    <t>Mean</t>
  </si>
  <si>
    <t>Median</t>
  </si>
  <si>
    <t>Trend</t>
  </si>
  <si>
    <t xml:space="preserve">Yr Weight </t>
  </si>
  <si>
    <t>Years</t>
  </si>
  <si>
    <t xml:space="preserve">Sales Growth </t>
  </si>
  <si>
    <t>Weighted Average Cost of Capital</t>
  </si>
  <si>
    <t xml:space="preserve">All figures are in INR unless stated otherwise </t>
  </si>
  <si>
    <t>Peer Comps</t>
  </si>
  <si>
    <t>Country</t>
  </si>
  <si>
    <t>Name of the Company</t>
  </si>
  <si>
    <t>Total Debt</t>
  </si>
  <si>
    <t>Total Equity</t>
  </si>
  <si>
    <t>Tax Rate</t>
  </si>
  <si>
    <r>
      <t xml:space="preserve">Tax Rate </t>
    </r>
    <r>
      <rPr>
        <vertAlign val="superscript"/>
        <sz val="11"/>
        <color theme="1"/>
        <rFont val="Calibri"/>
        <family val="2"/>
      </rPr>
      <t>1</t>
    </r>
  </si>
  <si>
    <t>Debt/</t>
  </si>
  <si>
    <t>Equity</t>
  </si>
  <si>
    <t>Capital</t>
  </si>
  <si>
    <t xml:space="preserve">Levered </t>
  </si>
  <si>
    <t xml:space="preserve">Unlevered </t>
  </si>
  <si>
    <r>
      <t xml:space="preserve">Beta </t>
    </r>
    <r>
      <rPr>
        <vertAlign val="superscript"/>
        <sz val="11"/>
        <color theme="1"/>
        <rFont val="Calibri"/>
        <family val="2"/>
      </rPr>
      <t>2</t>
    </r>
  </si>
  <si>
    <r>
      <t xml:space="preserve">Beta </t>
    </r>
    <r>
      <rPr>
        <vertAlign val="superscript"/>
        <sz val="11"/>
        <color theme="1"/>
        <rFont val="Calibri"/>
        <family val="2"/>
      </rPr>
      <t>3</t>
    </r>
  </si>
  <si>
    <t>India</t>
  </si>
  <si>
    <t>Average</t>
  </si>
  <si>
    <t>Cost of Debt</t>
  </si>
  <si>
    <t>Pre-tax Cost of Debt</t>
  </si>
  <si>
    <t>After Tax Cost of Debt</t>
  </si>
  <si>
    <t>Cost of Equity</t>
  </si>
  <si>
    <t>Risk Free Rate</t>
  </si>
  <si>
    <t>Equity Risk Premium</t>
  </si>
  <si>
    <t>Levered Beta</t>
  </si>
  <si>
    <r>
      <t xml:space="preserve">Levered Beta </t>
    </r>
    <r>
      <rPr>
        <vertAlign val="superscript"/>
        <sz val="11"/>
        <color theme="1"/>
        <rFont val="Calibri"/>
        <family val="2"/>
      </rPr>
      <t>4</t>
    </r>
  </si>
  <si>
    <t xml:space="preserve">Cost of Equity </t>
  </si>
  <si>
    <t xml:space="preserve">Capital Structure </t>
  </si>
  <si>
    <t xml:space="preserve">Current </t>
  </si>
  <si>
    <t>Target</t>
  </si>
  <si>
    <t>Market Capitialisation</t>
  </si>
  <si>
    <t xml:space="preserve">Total Capital </t>
  </si>
  <si>
    <t xml:space="preserve">Levered Beta </t>
  </si>
  <si>
    <t>Comps Median Unlevered Beta</t>
  </si>
  <si>
    <t xml:space="preserve">Target Debt/ Equity  </t>
  </si>
  <si>
    <t>Debt/Equity</t>
  </si>
  <si>
    <t xml:space="preserve">Weighted Average Cost of Capital </t>
  </si>
  <si>
    <t>1. Tax Rate considered as Marginal Tax Rate for the country</t>
  </si>
  <si>
    <t>2. Levered Beta is based on 5 year monthly data</t>
  </si>
  <si>
    <t>3. Unlevered Beta = Levered Beta/(1+(1-Tax Rate) x Debt/Equity)</t>
  </si>
  <si>
    <t>4. Levered Beta = Unlevered Beta*(1+(1-Tax Rate) x Debt/Equity)</t>
  </si>
  <si>
    <t>Date</t>
  </si>
  <si>
    <t>Closing Price</t>
  </si>
  <si>
    <t>Return</t>
  </si>
  <si>
    <t>Marksan Pharma Daily returns</t>
  </si>
  <si>
    <t>Nifty 50 Returns</t>
  </si>
  <si>
    <t>Beta 1</t>
  </si>
  <si>
    <t>Beta 2</t>
  </si>
  <si>
    <t>Beta 3</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</si>
  <si>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</si>
  <si>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</si>
  <si>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</si>
  <si>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</si>
  <si>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</si>
  <si>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</si>
  <si>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</si>
  <si>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</si>
  <si>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</si>
  <si>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</si>
  <si>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</si>
  <si>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</si>
  <si>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</si>
  <si>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</si>
  <si>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</si>
  <si>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</si>
  <si>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</si>
  <si>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</si>
  <si>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</si>
  <si>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</si>
  <si>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</si>
  <si>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</si>
  <si>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</si>
  <si>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</si>
  <si>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</si>
  <si>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</si>
  <si>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 xml:space="preserve">Raw Beta Weight </t>
  </si>
  <si>
    <t xml:space="preserve">Market Beta Weight </t>
  </si>
  <si>
    <t xml:space="preserve">Market Beta </t>
  </si>
  <si>
    <t xml:space="preserve">Adjusted Beta </t>
  </si>
  <si>
    <t>Regression Beta - 2Years - Daily</t>
  </si>
  <si>
    <t>S.No.</t>
  </si>
  <si>
    <t>Name</t>
  </si>
  <si>
    <t>CMP Rs.</t>
  </si>
  <si>
    <t xml:space="preserve">Mar Cap Rs.Cr. </t>
  </si>
  <si>
    <t>Debt Rs.Cr.</t>
  </si>
  <si>
    <t>Debt / Eq</t>
  </si>
  <si>
    <t>OneSource Speci.</t>
  </si>
  <si>
    <t>Astrazeneca Phar</t>
  </si>
  <si>
    <t>Alembic Pharma</t>
  </si>
  <si>
    <t>Jubilant Pharmo</t>
  </si>
  <si>
    <t>Caplin Point Lab</t>
  </si>
  <si>
    <t>Concord Biotech</t>
  </si>
  <si>
    <t>Natco Pharma</t>
  </si>
  <si>
    <t>Sai Life</t>
  </si>
  <si>
    <t>Sanofi India</t>
  </si>
  <si>
    <t>Neuland Labs.</t>
  </si>
  <si>
    <t>Marksans Pharma</t>
  </si>
  <si>
    <t>Year</t>
  </si>
  <si>
    <t>Annual</t>
  </si>
  <si>
    <t>Return on Markets</t>
  </si>
  <si>
    <t>Average Return</t>
  </si>
  <si>
    <t>Dividend Yield</t>
  </si>
  <si>
    <r>
      <t>1.29%</t>
    </r>
    <r>
      <rPr>
        <vertAlign val="superscript"/>
        <sz val="11"/>
        <color theme="1"/>
        <rFont val="Calibri"/>
        <family val="2"/>
      </rPr>
      <t>1</t>
    </r>
  </si>
  <si>
    <t>Total Market Return</t>
  </si>
  <si>
    <t xml:space="preserve">Equity Weight </t>
  </si>
  <si>
    <t xml:space="preserve">Debt Weight </t>
  </si>
  <si>
    <t>WACC</t>
  </si>
  <si>
    <t xml:space="preserve">Particulars </t>
  </si>
  <si>
    <t>Total Asset</t>
  </si>
  <si>
    <t>Other Asset</t>
  </si>
  <si>
    <t>Equity Capital</t>
  </si>
  <si>
    <t>Borrowings -</t>
  </si>
  <si>
    <t>Long term Borrowings</t>
  </si>
  <si>
    <t>Short term Borrowings</t>
  </si>
  <si>
    <t>Lease Liabilities</t>
  </si>
  <si>
    <t>Preference Capital</t>
  </si>
  <si>
    <t>Other Borrowings</t>
  </si>
  <si>
    <t>Other Liabilities -</t>
  </si>
  <si>
    <t>Non controlling int</t>
  </si>
  <si>
    <t>Trade Payables</t>
  </si>
  <si>
    <t>Advance from Customers</t>
  </si>
  <si>
    <t>Other liability items</t>
  </si>
  <si>
    <t>Fixed Assets -</t>
  </si>
  <si>
    <t>Land</t>
  </si>
  <si>
    <t>Building</t>
  </si>
  <si>
    <t>Plant Machinery</t>
  </si>
  <si>
    <t>Equipments</t>
  </si>
  <si>
    <t>Computers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</si>
  <si>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</si>
  <si>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</si>
  <si>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</si>
  <si>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</si>
  <si>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</si>
  <si>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</si>
  <si>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</si>
  <si>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</si>
  <si>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</si>
  <si>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</si>
  <si>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</si>
  <si>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</si>
  <si>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</si>
  <si>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Calculation of ROIC</t>
  </si>
  <si>
    <t>Current Assets</t>
  </si>
  <si>
    <t>Current Liabilities</t>
  </si>
  <si>
    <t>Total Current liabilities</t>
  </si>
  <si>
    <t>Net Working Capital</t>
  </si>
  <si>
    <t>Non Current Assets</t>
  </si>
  <si>
    <t>Net Non current Assets</t>
  </si>
  <si>
    <t xml:space="preserve">Invested Capital </t>
  </si>
  <si>
    <t>EBIT</t>
  </si>
  <si>
    <t>ROIC</t>
  </si>
  <si>
    <t>Calculation of Reinvestment rate</t>
  </si>
  <si>
    <t>Net Capex</t>
  </si>
  <si>
    <t>Cash from Operating Activity -</t>
  </si>
  <si>
    <t>Cash from Investing Activity -</t>
  </si>
  <si>
    <t>Cash from Financing Activity -</t>
  </si>
  <si>
    <t>Change in Working Capital</t>
  </si>
  <si>
    <t xml:space="preserve">Marginal Tax Rate </t>
  </si>
  <si>
    <t xml:space="preserve">Reinvestment </t>
  </si>
  <si>
    <t>EBIT(1-T)</t>
  </si>
  <si>
    <t>Reinvestment Rate</t>
  </si>
  <si>
    <t>4 yr Average</t>
  </si>
  <si>
    <t>4 yr Median</t>
  </si>
  <si>
    <t>Calculation of Growth Rate</t>
  </si>
  <si>
    <t xml:space="preserve"> Intrinsic Growth</t>
  </si>
  <si>
    <t>Calculation of FCFF</t>
  </si>
  <si>
    <t>Less: Reinvestment Rate</t>
  </si>
  <si>
    <t>Free Cash Flow Rate(FCFF)</t>
  </si>
  <si>
    <t>EBITDA</t>
  </si>
  <si>
    <t>Mid-Year convention</t>
  </si>
  <si>
    <t>Discounting factor</t>
  </si>
  <si>
    <t>PV of FCFF</t>
  </si>
  <si>
    <t xml:space="preserve">Expected Growth </t>
  </si>
  <si>
    <t xml:space="preserve">Terminal Growth </t>
  </si>
  <si>
    <t xml:space="preserve">Calculation of Terminal Value </t>
  </si>
  <si>
    <t>FCFF(n+1)</t>
  </si>
  <si>
    <t xml:space="preserve">WACC </t>
  </si>
  <si>
    <t>Terminal Growth Rate</t>
  </si>
  <si>
    <t xml:space="preserve">Terminal Value </t>
  </si>
  <si>
    <t xml:space="preserve">PV of Terminal Value </t>
  </si>
  <si>
    <t xml:space="preserve">Add: Cash </t>
  </si>
  <si>
    <t>Less:Debt</t>
  </si>
  <si>
    <t xml:space="preserve">Calculation of Equity Value per Share </t>
  </si>
  <si>
    <t>Value of Operating Assets</t>
  </si>
  <si>
    <t xml:space="preserve">Value of Equity </t>
  </si>
  <si>
    <t>No. of Shares</t>
  </si>
  <si>
    <t>Equity Value per Share</t>
  </si>
  <si>
    <t xml:space="preserve">Share Price </t>
  </si>
  <si>
    <t>Discount/Premium</t>
  </si>
  <si>
    <t xml:space="preserve">Company </t>
  </si>
  <si>
    <t xml:space="preserve">Ticker </t>
  </si>
  <si>
    <t>Market Data</t>
  </si>
  <si>
    <t xml:space="preserve">Share </t>
  </si>
  <si>
    <t>Price</t>
  </si>
  <si>
    <t xml:space="preserve">Shares </t>
  </si>
  <si>
    <t>Outstanding</t>
  </si>
  <si>
    <t xml:space="preserve">Equity </t>
  </si>
  <si>
    <t xml:space="preserve">Value </t>
  </si>
  <si>
    <t xml:space="preserve">Net </t>
  </si>
  <si>
    <t>Debt</t>
  </si>
  <si>
    <t xml:space="preserve">Enterprise </t>
  </si>
  <si>
    <t>Value</t>
  </si>
  <si>
    <t xml:space="preserve">Revenue </t>
  </si>
  <si>
    <t>Net Income</t>
  </si>
  <si>
    <t>Valuation</t>
  </si>
  <si>
    <t>Torrent Pharma.</t>
  </si>
  <si>
    <t>Ajanta Pharma</t>
  </si>
  <si>
    <t>Gland Pharma</t>
  </si>
  <si>
    <t>ERIS Lifescience</t>
  </si>
  <si>
    <t>Shilpa Medicare</t>
  </si>
  <si>
    <t>Jeena Sikho</t>
  </si>
  <si>
    <t>Senores Pharma.</t>
  </si>
  <si>
    <t>Amrutanjan Healt</t>
  </si>
  <si>
    <t>Syncom Formul.</t>
  </si>
  <si>
    <t>Windlas Biotech</t>
  </si>
  <si>
    <t>Hester Bios</t>
  </si>
  <si>
    <t>Bliss GVS Pharma</t>
  </si>
  <si>
    <t>No. Eq. Shares Cr.</t>
  </si>
  <si>
    <t>Cash End Rs.Cr.</t>
  </si>
  <si>
    <t>Sales Rs.Cr.</t>
  </si>
  <si>
    <t>NP 12M Rs.Cr.</t>
  </si>
  <si>
    <t xml:space="preserve">Market Value </t>
  </si>
  <si>
    <t>EV</t>
  </si>
  <si>
    <t xml:space="preserve">EV/Revenue </t>
  </si>
  <si>
    <t>P/E</t>
  </si>
  <si>
    <t>EV/EBITDA</t>
  </si>
  <si>
    <t xml:space="preserve">High </t>
  </si>
  <si>
    <t xml:space="preserve">75th Percentile </t>
  </si>
  <si>
    <t xml:space="preserve">Low </t>
  </si>
  <si>
    <t xml:space="preserve">Average </t>
  </si>
  <si>
    <t xml:space="preserve">Median </t>
  </si>
  <si>
    <t xml:space="preserve">25th Percentile </t>
  </si>
  <si>
    <t>Marksan Comparable Valuation</t>
  </si>
  <si>
    <t xml:space="preserve">Implied Enterprise Value </t>
  </si>
  <si>
    <t xml:space="preserve">Net Debt </t>
  </si>
  <si>
    <t xml:space="preserve">Implied Market Value </t>
  </si>
  <si>
    <t xml:space="preserve">Shares Outstanding </t>
  </si>
  <si>
    <t xml:space="preserve">Implied Value Per Share </t>
  </si>
  <si>
    <t>Sources: The Valuation School, Screener.in</t>
  </si>
  <si>
    <r>
      <t xml:space="preserve">Comparable Company Valuation </t>
    </r>
    <r>
      <rPr>
        <b/>
        <i/>
        <sz val="11"/>
        <color rgb="FF002060"/>
        <rFont val="Calibri"/>
        <family val="2"/>
      </rPr>
      <t>(In Crs.)</t>
    </r>
  </si>
  <si>
    <t xml:space="preserve">Sensitivity Analysis </t>
  </si>
  <si>
    <t xml:space="preserve">Comps </t>
  </si>
  <si>
    <t>DCF Bear</t>
  </si>
  <si>
    <t>DCF Base</t>
  </si>
  <si>
    <t>DCF Bull</t>
  </si>
  <si>
    <t xml:space="preserve">Open Low </t>
  </si>
  <si>
    <t xml:space="preserve">Open High </t>
  </si>
  <si>
    <t>High</t>
  </si>
  <si>
    <t>Football Field Analysis - Data</t>
  </si>
  <si>
    <t>52W H/L</t>
  </si>
  <si>
    <t>Sorted Retuns</t>
  </si>
  <si>
    <t>Marksan Pharma - Value At Risk(VAR)</t>
  </si>
  <si>
    <t>Calculation of Value at Risk - Marksan Pharma (Historical Data)</t>
  </si>
  <si>
    <t xml:space="preserve">Mean </t>
  </si>
  <si>
    <t>Standard Deviation</t>
  </si>
  <si>
    <t>Min</t>
  </si>
  <si>
    <t xml:space="preserve">Max </t>
  </si>
  <si>
    <t>VAR</t>
  </si>
  <si>
    <t>Percentile</t>
  </si>
  <si>
    <t>CMP</t>
  </si>
  <si>
    <t>Stock Price</t>
  </si>
  <si>
    <t>VAR(INR)</t>
  </si>
  <si>
    <t xml:space="preserve">Confidence </t>
  </si>
  <si>
    <t>Replication</t>
  </si>
  <si>
    <t xml:space="preserve">Historical Approach </t>
  </si>
  <si>
    <t xml:space="preserve">Simulated Returns </t>
  </si>
  <si>
    <t>Monte Carlo Simulation</t>
  </si>
  <si>
    <t xml:space="preserve">  52Week (High - INR 358 &amp; Low - 154)</t>
  </si>
  <si>
    <t xml:space="preserve">About the Company </t>
  </si>
  <si>
    <t>Marksans Pharma is at the forefront of the pharmaceutical industry, distinguished by a customer-centric approach. Specializing in Over-the-Counter (OTC) and prescription drugs, we have cultivated a strong presence in highly regulated markets.Leveraging robust Research and Development (R&amp;D) capabilities and advanced manufacturing facilities both domestically and internationally, we are among the top five Indian Companies in the United Kingdom. Our strategic emphasis on optimizing supply chain efficiencies has facilitated substantial business expansion across key global markets. Our high-quality and expansive portfolio has led to a growing foothold in the USA as well.</t>
  </si>
  <si>
    <t>Return on Equity (ROE)</t>
  </si>
  <si>
    <t xml:space="preserve">Average Shareholder Equity </t>
  </si>
  <si>
    <t>ROE - Dupont Equation</t>
  </si>
  <si>
    <t>Net Profit Margin (A)</t>
  </si>
  <si>
    <t>Average Total Asset</t>
  </si>
  <si>
    <t>Asset Turnover Ratio (B)</t>
  </si>
  <si>
    <t>Equity Multiplier (C)</t>
  </si>
  <si>
    <t>Return on Equity (A*B*C)</t>
  </si>
  <si>
    <t xml:space="preserve">Return on Asset </t>
  </si>
  <si>
    <t>ROA - Dupont Equation</t>
  </si>
  <si>
    <t>Return On Asset (A*B)</t>
  </si>
  <si>
    <t xml:space="preserve">Financial Summary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</si>
</sst>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7" formatCode="&quot;₹&quot;\ #,##0.00;&quot;₹&quot;\ \-#,##0.00"/>
    <numFmt numFmtId="43" formatCode="_ * #,##0.00_ ;_ * \-#,##0.00_ ;_ * &quot;-&quot;??_ ;_ @_ "/>
    <numFmt numFmtId="164" formatCode="[$-409]mmm\-yy;@"/>
    <numFmt numFmtId="165" formatCode="_(* #,##0.00_);_(* \(#,##0.00\);_(* &quot;-&quot;??_);_(@_)"/>
    <numFmt numFmtId="166" formatCode="&quot;₹&quot;\ #,##0.0;\(&quot;₹&quot;\ \-#,##0.0\);\-"/>
    <numFmt numFmtId="167" formatCode="0.00&quot;x&quot;"/>
    <numFmt numFmtId="168" formatCode="#,##0.0"/>
    <numFmt numFmtId="169" formatCode="0&quot;E&quot;"/>
    <numFmt numFmtId="170" formatCode="yyyy&quot;A&quot;"/>
    <numFmt numFmtId="171" formatCode="yyyy&quot;E&quot;"/>
    <numFmt numFmtId="172" formatCode="0.0%"/>
    <numFmt numFmtId="173" formatCode="#,##0.0;\(#,##0.0\);\-"/>
    <numFmt numFmtId="174" formatCode="mmm/yy&quot;A&quot;"/>
    <numFmt numFmtId="175" formatCode="mmm/yy&quot;E&quot;"/>
    <numFmt numFmtId="176" formatCode="0.000"/>
    <numFmt numFmtId="177" formatCode="0.00\x"/>
    <numFmt numFmtId="178" formatCode="0.0\x"/>
    <numFmt numFmtId="179" formatCode="&quot;₹&quot;\ #,##0.00"/>
    <numFmt numFmtId="180" formatCode="#,##0.00\x"/>
  </numFmts>
  <fonts count="31" x14ac:knownFonts="1">
    <font>
      <sz val="11"/>
      <color theme="1"/>
      <name val="Calibri"/>
      <family val="2"/>
    </font>
    <font>
      <sz val="11"/>
      <color theme="1"/>
      <name val="Calibri"/>
      <family val="2"/>
    </font>
    <font>
      <b/>
      <sz val="11"/>
      <color theme="1"/>
      <name val="Calibri"/>
      <family val="2"/>
    </font>
    <font>
      <sz val="11"/>
      <color theme="0"/>
      <name val="Calibri"/>
      <family val="2"/>
    </font>
    <font>
      <u/>
      <sz val="11"/>
      <color theme="10"/>
      <name val="Calibri"/>
      <family val="2"/>
    </font>
    <font>
      <sz val="11"/>
      <color theme="1"/>
      <name val="Aptos Narrow"/>
      <family val="2"/>
      <scheme val="minor"/>
    </font>
    <font>
      <b/>
      <sz val="11"/>
      <color theme="1"/>
      <name val="Aptos Narrow"/>
      <family val="2"/>
      <scheme val="minor"/>
    </font>
    <font>
      <sz val="11"/>
      <color theme="0"/>
      <name val="Aptos Narrow"/>
      <family val="2"/>
      <scheme val="minor"/>
    </font>
    <font>
      <b/>
      <sz val="11"/>
      <color theme="0"/>
      <name val="Aptos Narrow"/>
      <family val="2"/>
      <scheme val="minor"/>
    </font>
    <font>
      <sz val="11"/>
      <name val="Aptos Narrow"/>
      <family val="2"/>
      <scheme val="minor"/>
    </font>
    <font>
      <i/>
      <sz val="11"/>
      <color theme="0" tint="-0.34998626667073579"/>
      <name val="Calibri"/>
      <family val="2"/>
    </font>
    <font>
      <i/>
      <sz val="11"/>
      <color theme="1"/>
      <name val="Calibri"/>
      <family val="2"/>
    </font>
    <font>
      <sz val="11"/>
      <color rgb="FF606F7B"/>
      <name val="Arial"/>
      <family val="2"/>
    </font>
    <font>
      <sz val="11"/>
      <color rgb="FF22222F"/>
      <name val="Arial"/>
      <family val="2"/>
    </font>
    <font>
      <sz val="11"/>
      <color rgb="FF665EFD"/>
      <name val="Arial"/>
      <family val="2"/>
    </font>
    <font>
      <sz val="11"/>
      <color rgb="FF22222F"/>
      <name val="Arial"/>
      <family val="2"/>
    </font>
    <font>
      <b/>
      <sz val="11"/>
      <color theme="0"/>
      <name val="Calibri"/>
      <family val="2"/>
    </font>
    <font>
      <b/>
      <sz val="14"/>
      <color theme="1"/>
      <name val="Calibri"/>
      <family val="2"/>
    </font>
    <font>
      <i/>
      <sz val="10"/>
      <color theme="1"/>
      <name val="Calibri"/>
      <family val="2"/>
    </font>
    <font>
      <vertAlign val="superscript"/>
      <sz val="11"/>
      <color theme="1"/>
      <name val="Calibri"/>
      <family val="2"/>
    </font>
    <font>
      <sz val="11"/>
      <color rgb="FF0000FF"/>
      <name val="Calibri"/>
      <family val="2"/>
    </font>
    <font>
      <i/>
      <sz val="9"/>
      <color theme="1"/>
      <name val="Calibri"/>
      <family val="2"/>
    </font>
    <font>
      <i/>
      <sz val="11"/>
      <color rgb="FF0000FF"/>
      <name val="Calibri"/>
      <family val="2"/>
    </font>
    <font>
      <sz val="8"/>
      <name val="Calibri"/>
      <family val="2"/>
    </font>
    <font>
      <b/>
      <sz val="11"/>
      <color rgb="FF002060"/>
      <name val="Calibri"/>
      <family val="2"/>
    </font>
    <font>
      <b/>
      <i/>
      <sz val="11"/>
      <color rgb="FF002060"/>
      <name val="Calibri"/>
      <family val="2"/>
    </font>
    <font>
      <sz val="14"/>
      <color theme="1"/>
      <name val="Calibri"/>
      <family val="2"/>
    </font>
    <font>
      <sz val="12"/>
      <color rgb="FF000000"/>
      <name val="Arial"/>
      <family val="2"/>
    </font>
    <font>
      <sz val="12"/>
      <color rgb="FF000000"/>
      <name val="Calibri"/>
      <family val="2"/>
    </font>
    <font>
      <b/>
      <sz val="22"/>
      <color rgb="FFE42434"/>
      <name val="Calibri"/>
      <family val="2"/>
    </font>
    <font>
      <b/>
      <sz val="12"/>
      <color rgb="FFFF0000"/>
      <name val="Calibri"/>
      <family val="2"/>
    </font>
  </fonts>
  <fills count="17">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0"/>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8F8FC"/>
        <bgColor indexed="64"/>
      </patternFill>
    </fill>
    <fill>
      <patternFill patternType="solid">
        <fgColor rgb="FF002060"/>
        <bgColor indexed="64"/>
      </patternFill>
    </fill>
    <fill>
      <patternFill patternType="solid">
        <fgColor theme="3"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4949C"/>
        <bgColor indexed="64"/>
      </patternFill>
    </fill>
    <fill>
      <patternFill patternType="solid">
        <fgColor rgb="FFE42434"/>
        <bgColor indexed="64"/>
      </patternFill>
    </fill>
  </fills>
  <borders count="23">
    <border>
      <left/>
      <right/>
      <top/>
      <bottom/>
      <diagonal/>
    </border>
    <border>
      <left/>
      <right/>
      <top/>
      <bottom style="medium">
        <color rgb="FFDBE4F0"/>
      </bottom>
      <diagonal/>
    </border>
    <border>
      <left/>
      <right/>
      <top style="thick">
        <color rgb="FFDBE4F0"/>
      </top>
      <bottom/>
      <diagonal/>
    </border>
    <border>
      <left/>
      <right/>
      <top style="hair">
        <color rgb="FF002060"/>
      </top>
      <bottom style="hair">
        <color rgb="FF002060"/>
      </bottom>
      <diagonal/>
    </border>
    <border>
      <left/>
      <right/>
      <top style="hair">
        <color auto="1"/>
      </top>
      <bottom/>
      <diagonal/>
    </border>
    <border>
      <left/>
      <right/>
      <top/>
      <bottom style="hair">
        <color auto="1"/>
      </bottom>
      <diagonal/>
    </border>
    <border>
      <left/>
      <right/>
      <top style="hair">
        <color rgb="FF002060"/>
      </top>
      <bottom/>
      <diagonal/>
    </border>
    <border>
      <left/>
      <right/>
      <top/>
      <bottom style="hair">
        <color rgb="FF002060"/>
      </bottom>
      <diagonal/>
    </border>
    <border>
      <left/>
      <right/>
      <top style="thin">
        <color auto="1"/>
      </top>
      <bottom/>
      <diagonal/>
    </border>
    <border>
      <left/>
      <right/>
      <top/>
      <bottom style="thin">
        <color auto="1"/>
      </bottom>
      <diagonal/>
    </border>
    <border>
      <left/>
      <right/>
      <top/>
      <bottom style="medium">
        <color theme="0" tint="-0.34998626667073579"/>
      </bottom>
      <diagonal/>
    </border>
    <border>
      <left/>
      <right/>
      <top/>
      <bottom style="medium">
        <color indexed="64"/>
      </bottom>
      <diagonal/>
    </border>
    <border>
      <left/>
      <right/>
      <top style="medium">
        <color indexed="64"/>
      </top>
      <bottom style="thin">
        <color indexed="64"/>
      </bottom>
      <diagonal/>
    </border>
    <border>
      <left/>
      <right/>
      <top style="hair">
        <color auto="1"/>
      </top>
      <bottom style="hair">
        <color auto="1"/>
      </bottom>
      <diagonal/>
    </border>
    <border>
      <left/>
      <right/>
      <top/>
      <bottom style="thin">
        <color rgb="FF002060"/>
      </bottom>
      <diagonal/>
    </border>
    <border>
      <left/>
      <right/>
      <top style="thin">
        <color rgb="FF002060"/>
      </top>
      <bottom style="thin">
        <color rgb="FF002060"/>
      </bottom>
      <diagonal/>
    </border>
    <border>
      <left/>
      <right/>
      <top style="thin">
        <color rgb="FF002060"/>
      </top>
      <bottom/>
      <diagonal/>
    </border>
    <border>
      <left/>
      <right/>
      <top style="thin">
        <color rgb="FF002060"/>
      </top>
      <bottom style="medium">
        <color rgb="FF002060"/>
      </bottom>
      <diagonal/>
    </border>
    <border>
      <left/>
      <right/>
      <top/>
      <bottom style="medium">
        <color rgb="FF002060"/>
      </bottom>
      <diagonal/>
    </border>
    <border>
      <left/>
      <right/>
      <top/>
      <bottom style="medium">
        <color theme="0"/>
      </bottom>
      <diagonal/>
    </border>
    <border>
      <left/>
      <right/>
      <top style="medium">
        <color theme="0"/>
      </top>
      <bottom/>
      <diagonal/>
    </border>
    <border>
      <left/>
      <right/>
      <top style="medium">
        <color rgb="FF002060"/>
      </top>
      <bottom style="medium">
        <color rgb="FF002060"/>
      </bottom>
      <diagonal/>
    </border>
    <border>
      <left/>
      <right/>
      <top style="medium">
        <color rgb="FFE30016"/>
      </top>
      <bottom/>
      <diagonal/>
    </border>
  </borders>
  <cellStyleXfs count="6">
    <xf numFmtId="0" fontId="0" fillId="0" borderId="0"/>
    <xf numFmtId="9" fontId="1" fillId="0" borderId="0" applyFont="0" applyFill="0" applyBorder="0" applyAlignment="0" applyProtection="0"/>
    <xf numFmtId="43" fontId="5" fillId="0" borderId="0" applyFont="0" applyFill="0" applyBorder="0" applyAlignment="0" applyProtection="0"/>
    <xf numFmtId="0" fontId="4" fillId="0" borderId="0" applyNumberFormat="0" applyFill="0" applyBorder="0" applyAlignment="0" applyProtection="0">
      <alignment vertical="top"/>
      <protection locked="0"/>
    </xf>
    <xf numFmtId="0" fontId="7" fillId="2" borderId="0" applyNumberFormat="0" applyBorder="0" applyAlignment="0" applyProtection="0"/>
    <xf numFmtId="0" fontId="5" fillId="0" borderId="0"/>
  </cellStyleXfs>
  <cellXfs count="229">
    <xf numFmtId="0" fontId="0" fillId="0" borderId="0" xfId="0"/>
    <xf numFmtId="43" fontId="6" fillId="0" borderId="0" xfId="2" applyFont="1" applyBorder="1"/>
    <xf numFmtId="43" fontId="0" fillId="0" borderId="0" xfId="2" applyFont="1" applyBorder="1"/>
    <xf numFmtId="0" fontId="5" fillId="0" borderId="0" xfId="5"/>
    <xf numFmtId="164" fontId="8" fillId="3" borderId="0" xfId="2" applyNumberFormat="1" applyFont="1" applyFill="1" applyBorder="1"/>
    <xf numFmtId="164" fontId="8" fillId="3" borderId="0" xfId="5" applyNumberFormat="1" applyFont="1" applyFill="1" applyAlignment="1">
      <alignment horizontal="center"/>
    </xf>
    <xf numFmtId="164" fontId="9" fillId="0" borderId="0" xfId="2" applyNumberFormat="1" applyFont="1" applyFill="1" applyBorder="1"/>
    <xf numFmtId="43" fontId="5" fillId="0" borderId="0" xfId="2" applyFont="1" applyBorder="1"/>
    <xf numFmtId="165" fontId="0" fillId="0" borderId="0" xfId="2" applyNumberFormat="1" applyFont="1" applyBorder="1"/>
    <xf numFmtId="0" fontId="0" fillId="4" borderId="0" xfId="0" applyFill="1"/>
    <xf numFmtId="0" fontId="3" fillId="5" borderId="0" xfId="0" applyFont="1" applyFill="1"/>
    <xf numFmtId="17" fontId="3" fillId="5" borderId="0" xfId="0" applyNumberFormat="1" applyFont="1" applyFill="1"/>
    <xf numFmtId="166" fontId="0" fillId="4" borderId="0" xfId="0" applyNumberFormat="1" applyFill="1"/>
    <xf numFmtId="0" fontId="3" fillId="5" borderId="0" xfId="0" applyFont="1" applyFill="1" applyAlignment="1">
      <alignment horizontal="right"/>
    </xf>
    <xf numFmtId="10" fontId="0" fillId="4" borderId="0" xfId="1" applyNumberFormat="1" applyFont="1" applyFill="1"/>
    <xf numFmtId="0" fontId="10" fillId="4" borderId="0" xfId="0" applyFont="1" applyFill="1"/>
    <xf numFmtId="10" fontId="10" fillId="4" borderId="0" xfId="1" applyNumberFormat="1" applyFont="1" applyFill="1"/>
    <xf numFmtId="7" fontId="0" fillId="4" borderId="0" xfId="0" applyNumberFormat="1" applyFill="1"/>
    <xf numFmtId="0" fontId="2" fillId="6" borderId="0" xfId="0" applyFont="1" applyFill="1"/>
    <xf numFmtId="0" fontId="0" fillId="6" borderId="0" xfId="0" applyFill="1"/>
    <xf numFmtId="0" fontId="2" fillId="4" borderId="0" xfId="0" applyFont="1" applyFill="1"/>
    <xf numFmtId="7" fontId="2" fillId="4" borderId="0" xfId="0" applyNumberFormat="1" applyFont="1" applyFill="1"/>
    <xf numFmtId="0" fontId="11" fillId="4" borderId="0" xfId="0" applyFont="1" applyFill="1"/>
    <xf numFmtId="17" fontId="12" fillId="7" borderId="1" xfId="0" applyNumberFormat="1" applyFont="1" applyFill="1" applyBorder="1" applyAlignment="1">
      <alignment horizontal="right" vertical="center" wrapText="1" indent="1"/>
    </xf>
    <xf numFmtId="0" fontId="13" fillId="8" borderId="2" xfId="0" applyFont="1" applyFill="1" applyBorder="1" applyAlignment="1">
      <alignment horizontal="left" vertical="center" indent="2"/>
    </xf>
    <xf numFmtId="0" fontId="13" fillId="8" borderId="2" xfId="0" applyFont="1" applyFill="1" applyBorder="1" applyAlignment="1">
      <alignment horizontal="right" vertical="center" wrapText="1" indent="1"/>
    </xf>
    <xf numFmtId="0" fontId="13" fillId="8" borderId="2" xfId="0" applyFont="1" applyFill="1" applyBorder="1" applyAlignment="1">
      <alignment horizontal="left" vertical="center"/>
    </xf>
    <xf numFmtId="0" fontId="15" fillId="8" borderId="0" xfId="0" applyFont="1" applyFill="1" applyAlignment="1">
      <alignment horizontal="left" vertical="center"/>
    </xf>
    <xf numFmtId="0" fontId="15" fillId="8" borderId="0" xfId="0" applyFont="1" applyFill="1" applyAlignment="1">
      <alignment horizontal="right" vertical="center" wrapText="1" indent="1"/>
    </xf>
    <xf numFmtId="0" fontId="13" fillId="7" borderId="2" xfId="0" applyFont="1" applyFill="1" applyBorder="1" applyAlignment="1">
      <alignment horizontal="left" vertical="center" indent="2"/>
    </xf>
    <xf numFmtId="0" fontId="13" fillId="7" borderId="2" xfId="0" applyFont="1" applyFill="1" applyBorder="1" applyAlignment="1">
      <alignment horizontal="right" vertical="center" wrapText="1" indent="1"/>
    </xf>
    <xf numFmtId="0" fontId="15" fillId="7" borderId="0" xfId="0" applyFont="1" applyFill="1" applyAlignment="1">
      <alignment horizontal="left" vertical="center"/>
    </xf>
    <xf numFmtId="0" fontId="15" fillId="7" borderId="0" xfId="0" applyFont="1" applyFill="1" applyAlignment="1">
      <alignment horizontal="right" vertical="center" wrapText="1" indent="1"/>
    </xf>
    <xf numFmtId="0" fontId="2" fillId="4" borderId="3" xfId="0" applyFont="1" applyFill="1" applyBorder="1"/>
    <xf numFmtId="166" fontId="2" fillId="4" borderId="3" xfId="0" applyNumberFormat="1" applyFont="1" applyFill="1" applyBorder="1"/>
    <xf numFmtId="7" fontId="2" fillId="4" borderId="3" xfId="0" applyNumberFormat="1" applyFont="1" applyFill="1" applyBorder="1"/>
    <xf numFmtId="0" fontId="0" fillId="4" borderId="4" xfId="0" applyFill="1" applyBorder="1"/>
    <xf numFmtId="10" fontId="0" fillId="4" borderId="4" xfId="1" applyNumberFormat="1" applyFont="1" applyFill="1" applyBorder="1"/>
    <xf numFmtId="10" fontId="0" fillId="4" borderId="0" xfId="1" applyNumberFormat="1" applyFont="1" applyFill="1" applyBorder="1"/>
    <xf numFmtId="0" fontId="0" fillId="4" borderId="5" xfId="0" applyFill="1" applyBorder="1"/>
    <xf numFmtId="10" fontId="0" fillId="4" borderId="5" xfId="1" applyNumberFormat="1" applyFont="1" applyFill="1" applyBorder="1"/>
    <xf numFmtId="0" fontId="0" fillId="4" borderId="6" xfId="0" applyFill="1" applyBorder="1"/>
    <xf numFmtId="10" fontId="0" fillId="4" borderId="6" xfId="1" applyNumberFormat="1" applyFont="1" applyFill="1" applyBorder="1"/>
    <xf numFmtId="0" fontId="0" fillId="4" borderId="7" xfId="0" applyFill="1" applyBorder="1"/>
    <xf numFmtId="10" fontId="0" fillId="4" borderId="7" xfId="0" applyNumberFormat="1" applyFill="1" applyBorder="1"/>
    <xf numFmtId="167" fontId="0" fillId="4" borderId="7" xfId="0" applyNumberFormat="1" applyFill="1" applyBorder="1"/>
    <xf numFmtId="167" fontId="0" fillId="4" borderId="6" xfId="0" applyNumberFormat="1" applyFill="1" applyBorder="1"/>
    <xf numFmtId="167" fontId="0" fillId="4" borderId="0" xfId="0" applyNumberFormat="1" applyFill="1"/>
    <xf numFmtId="1" fontId="0" fillId="4" borderId="6" xfId="0" applyNumberFormat="1" applyFill="1" applyBorder="1"/>
    <xf numFmtId="1" fontId="0" fillId="4" borderId="0" xfId="0" applyNumberFormat="1" applyFill="1"/>
    <xf numFmtId="1" fontId="0" fillId="4" borderId="7" xfId="0" applyNumberFormat="1" applyFill="1" applyBorder="1"/>
    <xf numFmtId="10" fontId="0" fillId="4" borderId="7" xfId="1" applyNumberFormat="1" applyFont="1" applyFill="1" applyBorder="1"/>
    <xf numFmtId="17" fontId="3" fillId="5" borderId="0" xfId="0" applyNumberFormat="1" applyFont="1" applyFill="1" applyAlignment="1">
      <alignment horizontal="right"/>
    </xf>
    <xf numFmtId="9" fontId="0" fillId="4" borderId="0" xfId="1" applyFont="1" applyFill="1"/>
    <xf numFmtId="17" fontId="3" fillId="5" borderId="0" xfId="0" applyNumberFormat="1" applyFont="1" applyFill="1" applyAlignment="1">
      <alignment horizontal="center"/>
    </xf>
    <xf numFmtId="0" fontId="16" fillId="9" borderId="0" xfId="0" applyFont="1" applyFill="1" applyAlignment="1">
      <alignment horizontal="left"/>
    </xf>
    <xf numFmtId="0" fontId="16" fillId="9" borderId="0" xfId="0" applyFont="1" applyFill="1" applyAlignment="1">
      <alignment horizontal="right"/>
    </xf>
    <xf numFmtId="0" fontId="0" fillId="4" borderId="0" xfId="0" applyFill="1" applyAlignment="1">
      <alignment horizontal="left"/>
    </xf>
    <xf numFmtId="169" fontId="0" fillId="4" borderId="0" xfId="0" applyNumberFormat="1" applyFill="1" applyAlignment="1">
      <alignment horizontal="right"/>
    </xf>
    <xf numFmtId="168" fontId="0" fillId="4" borderId="0" xfId="0" applyNumberFormat="1" applyFill="1" applyAlignment="1">
      <alignment horizontal="right"/>
    </xf>
    <xf numFmtId="15" fontId="0" fillId="4" borderId="0" xfId="0" applyNumberFormat="1" applyFill="1" applyAlignment="1">
      <alignment horizontal="right"/>
    </xf>
    <xf numFmtId="170" fontId="0" fillId="4" borderId="0" xfId="0" applyNumberFormat="1" applyFill="1" applyAlignment="1">
      <alignment horizontal="right"/>
    </xf>
    <xf numFmtId="171" fontId="0" fillId="4" borderId="0" xfId="0" applyNumberFormat="1" applyFill="1" applyAlignment="1">
      <alignment horizontal="right"/>
    </xf>
    <xf numFmtId="0" fontId="17" fillId="10" borderId="0" xfId="0" applyFont="1" applyFill="1"/>
    <xf numFmtId="0" fontId="18" fillId="4" borderId="0" xfId="0" applyFont="1" applyFill="1"/>
    <xf numFmtId="0" fontId="0" fillId="4" borderId="8" xfId="0" applyFill="1" applyBorder="1"/>
    <xf numFmtId="0" fontId="0" fillId="4" borderId="9" xfId="0" applyFill="1" applyBorder="1"/>
    <xf numFmtId="0" fontId="20" fillId="4" borderId="0" xfId="0" applyFont="1" applyFill="1"/>
    <xf numFmtId="10" fontId="0" fillId="11" borderId="0" xfId="1" applyNumberFormat="1" applyFont="1" applyFill="1"/>
    <xf numFmtId="2" fontId="0" fillId="11" borderId="0" xfId="0" applyNumberFormat="1" applyFill="1"/>
    <xf numFmtId="10" fontId="20" fillId="4" borderId="0" xfId="1" applyNumberFormat="1" applyFont="1" applyFill="1"/>
    <xf numFmtId="10" fontId="0" fillId="4" borderId="8" xfId="0" applyNumberFormat="1" applyFill="1" applyBorder="1"/>
    <xf numFmtId="10" fontId="0" fillId="4" borderId="8" xfId="1" applyNumberFormat="1" applyFont="1" applyFill="1" applyBorder="1"/>
    <xf numFmtId="10" fontId="0" fillId="4" borderId="9" xfId="1" applyNumberFormat="1" applyFont="1" applyFill="1" applyBorder="1"/>
    <xf numFmtId="10" fontId="0" fillId="4" borderId="9" xfId="0" applyNumberFormat="1" applyFill="1" applyBorder="1"/>
    <xf numFmtId="10" fontId="0" fillId="4" borderId="0" xfId="0" applyNumberFormat="1" applyFill="1"/>
    <xf numFmtId="10" fontId="0" fillId="4" borderId="5" xfId="0" applyNumberFormat="1" applyFill="1" applyBorder="1"/>
    <xf numFmtId="0" fontId="2" fillId="4" borderId="9" xfId="0" applyFont="1" applyFill="1" applyBorder="1"/>
    <xf numFmtId="0" fontId="2" fillId="4" borderId="9" xfId="0" applyFont="1" applyFill="1" applyBorder="1" applyAlignment="1">
      <alignment horizontal="right"/>
    </xf>
    <xf numFmtId="10" fontId="20" fillId="4" borderId="0" xfId="0" applyNumberFormat="1" applyFont="1" applyFill="1"/>
    <xf numFmtId="10" fontId="20" fillId="4" borderId="5" xfId="0" applyNumberFormat="1" applyFont="1" applyFill="1" applyBorder="1"/>
    <xf numFmtId="2" fontId="0" fillId="4" borderId="0" xfId="0" applyNumberFormat="1" applyFill="1"/>
    <xf numFmtId="2" fontId="0" fillId="4" borderId="5" xfId="0" applyNumberFormat="1" applyFill="1" applyBorder="1"/>
    <xf numFmtId="166" fontId="2" fillId="4" borderId="0" xfId="0" applyNumberFormat="1" applyFont="1" applyFill="1"/>
    <xf numFmtId="166" fontId="20" fillId="4" borderId="0" xfId="0" applyNumberFormat="1" applyFont="1" applyFill="1"/>
    <xf numFmtId="0" fontId="21" fillId="4" borderId="0" xfId="0" applyFont="1" applyFill="1"/>
    <xf numFmtId="0" fontId="1" fillId="4" borderId="0" xfId="0" applyFont="1" applyFill="1"/>
    <xf numFmtId="0" fontId="21" fillId="4" borderId="0" xfId="0" applyFont="1" applyFill="1" applyAlignment="1">
      <alignment vertical="top"/>
    </xf>
    <xf numFmtId="0" fontId="1" fillId="4" borderId="0" xfId="0" applyFont="1" applyFill="1" applyAlignment="1">
      <alignment vertical="top"/>
    </xf>
    <xf numFmtId="0" fontId="17" fillId="4" borderId="0" xfId="0" applyFont="1" applyFill="1"/>
    <xf numFmtId="14" fontId="0" fillId="4" borderId="0" xfId="0" applyNumberFormat="1" applyFill="1" applyAlignment="1">
      <alignment horizontal="left"/>
    </xf>
    <xf numFmtId="0" fontId="2" fillId="4" borderId="10" xfId="0" applyFont="1" applyFill="1" applyBorder="1" applyAlignment="1">
      <alignment horizontal="left"/>
    </xf>
    <xf numFmtId="0" fontId="2" fillId="4" borderId="10" xfId="0" applyFont="1" applyFill="1" applyBorder="1"/>
    <xf numFmtId="0" fontId="2" fillId="4" borderId="10" xfId="0" applyFont="1" applyFill="1" applyBorder="1" applyAlignment="1">
      <alignment horizontal="right"/>
    </xf>
    <xf numFmtId="0" fontId="11" fillId="4" borderId="12" xfId="0" applyFont="1" applyFill="1" applyBorder="1" applyAlignment="1">
      <alignment horizontal="centerContinuous"/>
    </xf>
    <xf numFmtId="0" fontId="0" fillId="4" borderId="11" xfId="0" applyFill="1" applyBorder="1"/>
    <xf numFmtId="0" fontId="11" fillId="4" borderId="12" xfId="0" applyFont="1" applyFill="1" applyBorder="1" applyAlignment="1">
      <alignment horizontal="center"/>
    </xf>
    <xf numFmtId="2" fontId="0" fillId="4" borderId="0" xfId="1" applyNumberFormat="1" applyFont="1" applyFill="1"/>
    <xf numFmtId="0" fontId="0" fillId="12" borderId="0" xfId="0" applyFill="1"/>
    <xf numFmtId="2" fontId="0" fillId="12" borderId="0" xfId="1" applyNumberFormat="1" applyFont="1" applyFill="1"/>
    <xf numFmtId="2" fontId="20" fillId="4" borderId="0" xfId="0" applyNumberFormat="1" applyFont="1" applyFill="1"/>
    <xf numFmtId="166" fontId="20" fillId="4" borderId="5" xfId="0" applyNumberFormat="1" applyFont="1" applyFill="1" applyBorder="1"/>
    <xf numFmtId="0" fontId="0" fillId="4" borderId="0" xfId="0" applyFill="1" applyAlignment="1">
      <alignment horizontal="right"/>
    </xf>
    <xf numFmtId="0" fontId="2" fillId="4" borderId="0" xfId="0" applyFont="1" applyFill="1" applyAlignment="1">
      <alignment horizontal="right"/>
    </xf>
    <xf numFmtId="10" fontId="2" fillId="11" borderId="0" xfId="0" applyNumberFormat="1" applyFont="1" applyFill="1"/>
    <xf numFmtId="0" fontId="0" fillId="4" borderId="9" xfId="0" applyFill="1" applyBorder="1" applyAlignment="1">
      <alignment horizontal="right"/>
    </xf>
    <xf numFmtId="0" fontId="2" fillId="12" borderId="13" xfId="0" applyFont="1" applyFill="1" applyBorder="1"/>
    <xf numFmtId="10" fontId="2" fillId="12" borderId="13" xfId="0" applyNumberFormat="1" applyFont="1" applyFill="1" applyBorder="1"/>
    <xf numFmtId="0" fontId="2" fillId="4" borderId="8" xfId="0" applyFont="1" applyFill="1" applyBorder="1"/>
    <xf numFmtId="0" fontId="2" fillId="4" borderId="14" xfId="0" applyFont="1" applyFill="1" applyBorder="1"/>
    <xf numFmtId="17" fontId="2" fillId="4" borderId="14" xfId="0" applyNumberFormat="1" applyFont="1" applyFill="1" applyBorder="1"/>
    <xf numFmtId="43" fontId="0" fillId="4" borderId="0" xfId="0" applyNumberFormat="1" applyFill="1"/>
    <xf numFmtId="17" fontId="2" fillId="4" borderId="0" xfId="0" applyNumberFormat="1" applyFont="1" applyFill="1"/>
    <xf numFmtId="43" fontId="2" fillId="4" borderId="0" xfId="0" applyNumberFormat="1" applyFont="1" applyFill="1"/>
    <xf numFmtId="172" fontId="2" fillId="4" borderId="0" xfId="1" applyNumberFormat="1" applyFont="1" applyFill="1"/>
    <xf numFmtId="3" fontId="0" fillId="4" borderId="0" xfId="0" applyNumberFormat="1" applyFill="1"/>
    <xf numFmtId="0" fontId="3" fillId="9" borderId="0" xfId="0" applyFont="1" applyFill="1"/>
    <xf numFmtId="17" fontId="3" fillId="9" borderId="0" xfId="0" applyNumberFormat="1" applyFont="1" applyFill="1"/>
    <xf numFmtId="0" fontId="3" fillId="4" borderId="0" xfId="0" applyFont="1" applyFill="1"/>
    <xf numFmtId="17" fontId="3" fillId="4" borderId="0" xfId="0" applyNumberFormat="1" applyFont="1" applyFill="1"/>
    <xf numFmtId="0" fontId="2" fillId="4" borderId="15" xfId="0" applyFont="1" applyFill="1" applyBorder="1"/>
    <xf numFmtId="3" fontId="2" fillId="4" borderId="15" xfId="0" applyNumberFormat="1" applyFont="1" applyFill="1" applyBorder="1"/>
    <xf numFmtId="166" fontId="0" fillId="4" borderId="13" xfId="0" applyNumberFormat="1" applyFill="1" applyBorder="1"/>
    <xf numFmtId="0" fontId="2" fillId="4" borderId="16" xfId="0" applyFont="1" applyFill="1" applyBorder="1"/>
    <xf numFmtId="166" fontId="0" fillId="4" borderId="16" xfId="0" applyNumberFormat="1" applyFill="1" applyBorder="1"/>
    <xf numFmtId="166" fontId="0" fillId="4" borderId="4" xfId="0" applyNumberFormat="1" applyFill="1" applyBorder="1"/>
    <xf numFmtId="166" fontId="0" fillId="4" borderId="5" xfId="0" applyNumberFormat="1" applyFill="1" applyBorder="1"/>
    <xf numFmtId="166" fontId="2" fillId="4" borderId="15" xfId="0" applyNumberFormat="1" applyFont="1" applyFill="1" applyBorder="1"/>
    <xf numFmtId="0" fontId="0" fillId="4" borderId="15" xfId="0" applyFill="1" applyBorder="1"/>
    <xf numFmtId="0" fontId="0" fillId="4" borderId="3" xfId="0" applyFill="1" applyBorder="1"/>
    <xf numFmtId="0" fontId="2" fillId="4" borderId="17" xfId="0" applyFont="1" applyFill="1" applyBorder="1"/>
    <xf numFmtId="0" fontId="0" fillId="4" borderId="17" xfId="0" applyFill="1" applyBorder="1"/>
    <xf numFmtId="10" fontId="2" fillId="4" borderId="17" xfId="1" applyNumberFormat="1" applyFont="1" applyFill="1" applyBorder="1"/>
    <xf numFmtId="10" fontId="0" fillId="4" borderId="17" xfId="1" applyNumberFormat="1" applyFont="1" applyFill="1" applyBorder="1"/>
    <xf numFmtId="173" fontId="0" fillId="4" borderId="3" xfId="0" applyNumberFormat="1" applyFill="1" applyBorder="1"/>
    <xf numFmtId="173" fontId="0" fillId="4" borderId="0" xfId="0" applyNumberFormat="1" applyFill="1"/>
    <xf numFmtId="173" fontId="2" fillId="4" borderId="15" xfId="0" applyNumberFormat="1" applyFont="1" applyFill="1" applyBorder="1"/>
    <xf numFmtId="173" fontId="2" fillId="4" borderId="17" xfId="0" applyNumberFormat="1" applyFont="1" applyFill="1" applyBorder="1"/>
    <xf numFmtId="10" fontId="22" fillId="4" borderId="3" xfId="1" applyNumberFormat="1" applyFont="1" applyFill="1" applyBorder="1"/>
    <xf numFmtId="7" fontId="0" fillId="4" borderId="3" xfId="0" applyNumberFormat="1" applyFill="1" applyBorder="1"/>
    <xf numFmtId="0" fontId="2" fillId="12" borderId="0" xfId="0" applyFont="1" applyFill="1"/>
    <xf numFmtId="10" fontId="2" fillId="12" borderId="0" xfId="0" applyNumberFormat="1" applyFont="1" applyFill="1"/>
    <xf numFmtId="10" fontId="0" fillId="4" borderId="3" xfId="0" applyNumberFormat="1" applyFill="1" applyBorder="1"/>
    <xf numFmtId="10" fontId="0" fillId="12" borderId="0" xfId="0" applyNumberFormat="1" applyFill="1"/>
    <xf numFmtId="10" fontId="0" fillId="12" borderId="0" xfId="1" applyNumberFormat="1" applyFont="1" applyFill="1"/>
    <xf numFmtId="43" fontId="0" fillId="4" borderId="3" xfId="0" applyNumberFormat="1" applyFill="1" applyBorder="1"/>
    <xf numFmtId="10" fontId="22" fillId="4" borderId="3" xfId="0" applyNumberFormat="1" applyFont="1" applyFill="1" applyBorder="1"/>
    <xf numFmtId="43" fontId="0" fillId="11" borderId="3" xfId="0" applyNumberFormat="1" applyFill="1" applyBorder="1"/>
    <xf numFmtId="10" fontId="22" fillId="11" borderId="3" xfId="0" applyNumberFormat="1" applyFont="1" applyFill="1" applyBorder="1"/>
    <xf numFmtId="0" fontId="0" fillId="11" borderId="3" xfId="0" applyFill="1" applyBorder="1"/>
    <xf numFmtId="0" fontId="0" fillId="11" borderId="0" xfId="0" applyFill="1"/>
    <xf numFmtId="176" fontId="0" fillId="4" borderId="3" xfId="0" applyNumberFormat="1" applyFill="1" applyBorder="1"/>
    <xf numFmtId="0" fontId="2" fillId="11" borderId="17" xfId="0" applyFont="1" applyFill="1" applyBorder="1"/>
    <xf numFmtId="43" fontId="2" fillId="4" borderId="17" xfId="0" applyNumberFormat="1" applyFont="1" applyFill="1" applyBorder="1"/>
    <xf numFmtId="2" fontId="2" fillId="4" borderId="0" xfId="0" applyNumberFormat="1" applyFont="1" applyFill="1"/>
    <xf numFmtId="0" fontId="16" fillId="9" borderId="0" xfId="0" applyFont="1" applyFill="1"/>
    <xf numFmtId="174" fontId="16" fillId="9" borderId="0" xfId="0" applyNumberFormat="1" applyFont="1" applyFill="1"/>
    <xf numFmtId="175" fontId="16" fillId="9" borderId="0" xfId="0" applyNumberFormat="1" applyFont="1" applyFill="1"/>
    <xf numFmtId="2" fontId="2" fillId="4" borderId="17" xfId="0" applyNumberFormat="1" applyFont="1" applyFill="1" applyBorder="1"/>
    <xf numFmtId="177" fontId="0" fillId="4" borderId="0" xfId="1" applyNumberFormat="1" applyFont="1" applyFill="1"/>
    <xf numFmtId="0" fontId="3" fillId="9" borderId="20" xfId="0" applyFont="1" applyFill="1" applyBorder="1"/>
    <xf numFmtId="2" fontId="0" fillId="0" borderId="0" xfId="0" applyNumberFormat="1"/>
    <xf numFmtId="0" fontId="16" fillId="9" borderId="0" xfId="0" applyFont="1" applyFill="1" applyAlignment="1">
      <alignment horizontal="center"/>
    </xf>
    <xf numFmtId="0" fontId="3" fillId="9" borderId="0" xfId="0" applyFont="1" applyFill="1" applyAlignment="1">
      <alignment horizontal="left"/>
    </xf>
    <xf numFmtId="0" fontId="3" fillId="9" borderId="20" xfId="0" applyFont="1" applyFill="1" applyBorder="1" applyAlignment="1">
      <alignment horizontal="right"/>
    </xf>
    <xf numFmtId="0" fontId="3" fillId="9" borderId="0" xfId="0" applyFont="1" applyFill="1" applyAlignment="1">
      <alignment horizontal="right"/>
    </xf>
    <xf numFmtId="2" fontId="0" fillId="0" borderId="0" xfId="0" applyNumberFormat="1" applyAlignment="1">
      <alignment horizontal="right"/>
    </xf>
    <xf numFmtId="168" fontId="0" fillId="6" borderId="3" xfId="0" applyNumberFormat="1" applyFill="1" applyBorder="1"/>
    <xf numFmtId="168" fontId="0" fillId="6" borderId="3" xfId="0" applyNumberFormat="1" applyFill="1" applyBorder="1" applyAlignment="1">
      <alignment horizontal="right"/>
    </xf>
    <xf numFmtId="4" fontId="0" fillId="6" borderId="3" xfId="0" applyNumberFormat="1" applyFill="1" applyBorder="1" applyAlignment="1">
      <alignment horizontal="right"/>
    </xf>
    <xf numFmtId="178" fontId="0" fillId="6" borderId="3" xfId="0" applyNumberFormat="1" applyFill="1" applyBorder="1" applyAlignment="1">
      <alignment horizontal="right"/>
    </xf>
    <xf numFmtId="178" fontId="0" fillId="6" borderId="3" xfId="0" applyNumberFormat="1" applyFill="1" applyBorder="1"/>
    <xf numFmtId="168" fontId="0" fillId="4" borderId="3" xfId="0" applyNumberFormat="1" applyFill="1" applyBorder="1"/>
    <xf numFmtId="168" fontId="0" fillId="4" borderId="3" xfId="0" applyNumberFormat="1" applyFill="1" applyBorder="1" applyAlignment="1">
      <alignment horizontal="right"/>
    </xf>
    <xf numFmtId="4" fontId="0" fillId="4" borderId="3" xfId="0" applyNumberFormat="1" applyFill="1" applyBorder="1" applyAlignment="1">
      <alignment horizontal="right"/>
    </xf>
    <xf numFmtId="178" fontId="0" fillId="4" borderId="3" xfId="0" applyNumberFormat="1" applyFill="1" applyBorder="1" applyAlignment="1">
      <alignment horizontal="right"/>
    </xf>
    <xf numFmtId="178" fontId="0" fillId="4" borderId="3" xfId="0" applyNumberFormat="1" applyFill="1" applyBorder="1"/>
    <xf numFmtId="178" fontId="0" fillId="6" borderId="0" xfId="0" applyNumberFormat="1" applyFill="1"/>
    <xf numFmtId="178" fontId="2" fillId="6" borderId="0" xfId="0" applyNumberFormat="1" applyFont="1" applyFill="1"/>
    <xf numFmtId="0" fontId="16" fillId="9" borderId="20" xfId="0" applyFont="1" applyFill="1" applyBorder="1"/>
    <xf numFmtId="4" fontId="0" fillId="4" borderId="0" xfId="0" applyNumberFormat="1" applyFill="1"/>
    <xf numFmtId="0" fontId="2" fillId="6" borderId="15" xfId="0" applyFont="1" applyFill="1" applyBorder="1"/>
    <xf numFmtId="2" fontId="2" fillId="6" borderId="15" xfId="0" applyNumberFormat="1" applyFont="1" applyFill="1" applyBorder="1"/>
    <xf numFmtId="2" fontId="0" fillId="4" borderId="3" xfId="0" applyNumberFormat="1" applyFill="1" applyBorder="1"/>
    <xf numFmtId="4" fontId="0" fillId="4" borderId="3" xfId="0" applyNumberFormat="1" applyFill="1" applyBorder="1"/>
    <xf numFmtId="9" fontId="0" fillId="11" borderId="0" xfId="0" applyNumberFormat="1" applyFill="1"/>
    <xf numFmtId="10" fontId="0" fillId="11" borderId="0" xfId="0" applyNumberFormat="1" applyFill="1"/>
    <xf numFmtId="2" fontId="2" fillId="11" borderId="0" xfId="0" applyNumberFormat="1" applyFont="1" applyFill="1"/>
    <xf numFmtId="2" fontId="0" fillId="13" borderId="0" xfId="0" applyNumberFormat="1" applyFill="1"/>
    <xf numFmtId="0" fontId="0" fillId="4" borderId="0" xfId="0" applyFill="1" applyAlignment="1">
      <alignment horizontal="center"/>
    </xf>
    <xf numFmtId="14" fontId="0" fillId="4" borderId="0" xfId="0" applyNumberFormat="1" applyFill="1"/>
    <xf numFmtId="0" fontId="0" fillId="9" borderId="0" xfId="0" applyFill="1"/>
    <xf numFmtId="0" fontId="2" fillId="9" borderId="0" xfId="0" applyFont="1" applyFill="1"/>
    <xf numFmtId="0" fontId="0" fillId="4" borderId="3" xfId="1" applyNumberFormat="1" applyFont="1" applyFill="1" applyBorder="1"/>
    <xf numFmtId="172" fontId="0" fillId="4" borderId="3" xfId="0" applyNumberFormat="1" applyFill="1" applyBorder="1" applyAlignment="1">
      <alignment horizontal="left"/>
    </xf>
    <xf numFmtId="10" fontId="0" fillId="4" borderId="3" xfId="0" applyNumberFormat="1" applyFill="1" applyBorder="1" applyAlignment="1">
      <alignment horizontal="right"/>
    </xf>
    <xf numFmtId="10" fontId="0" fillId="4" borderId="3" xfId="1" applyNumberFormat="1" applyFont="1" applyFill="1" applyBorder="1" applyAlignment="1">
      <alignment horizontal="right"/>
    </xf>
    <xf numFmtId="179" fontId="0" fillId="4" borderId="3" xfId="0" applyNumberFormat="1" applyFill="1" applyBorder="1" applyAlignment="1">
      <alignment horizontal="right"/>
    </xf>
    <xf numFmtId="172" fontId="0" fillId="4" borderId="7" xfId="0" applyNumberFormat="1" applyFill="1" applyBorder="1" applyAlignment="1">
      <alignment horizontal="left"/>
    </xf>
    <xf numFmtId="10" fontId="0" fillId="4" borderId="7" xfId="0" applyNumberFormat="1" applyFill="1" applyBorder="1" applyAlignment="1">
      <alignment horizontal="right"/>
    </xf>
    <xf numFmtId="10" fontId="0" fillId="4" borderId="7" xfId="1" applyNumberFormat="1" applyFont="1" applyFill="1" applyBorder="1" applyAlignment="1">
      <alignment horizontal="right"/>
    </xf>
    <xf numFmtId="179" fontId="0" fillId="4" borderId="7" xfId="0" applyNumberFormat="1" applyFill="1" applyBorder="1" applyAlignment="1">
      <alignment horizontal="right"/>
    </xf>
    <xf numFmtId="0" fontId="2" fillId="4" borderId="21" xfId="0" applyFont="1" applyFill="1" applyBorder="1" applyAlignment="1">
      <alignment horizontal="left"/>
    </xf>
    <xf numFmtId="0" fontId="2" fillId="4" borderId="21" xfId="0" applyFont="1" applyFill="1" applyBorder="1"/>
    <xf numFmtId="0" fontId="2" fillId="4" borderId="21" xfId="0" applyFont="1" applyFill="1" applyBorder="1" applyAlignment="1">
      <alignment horizontal="right"/>
    </xf>
    <xf numFmtId="10" fontId="0" fillId="4" borderId="3" xfId="1" applyNumberFormat="1" applyFont="1" applyFill="1" applyBorder="1"/>
    <xf numFmtId="0" fontId="16" fillId="4" borderId="0" xfId="0" applyFont="1" applyFill="1"/>
    <xf numFmtId="0" fontId="26" fillId="4" borderId="0" xfId="0" applyFont="1" applyFill="1"/>
    <xf numFmtId="0" fontId="0" fillId="4" borderId="22" xfId="0" applyFill="1" applyBorder="1"/>
    <xf numFmtId="0" fontId="27" fillId="0" borderId="0" xfId="0" applyFont="1" applyAlignment="1">
      <alignment vertical="center" wrapText="1"/>
    </xf>
    <xf numFmtId="43" fontId="29" fillId="4" borderId="0" xfId="0" applyNumberFormat="1" applyFont="1" applyFill="1"/>
    <xf numFmtId="0" fontId="2" fillId="15" borderId="0" xfId="0" applyFont="1" applyFill="1"/>
    <xf numFmtId="10" fontId="2" fillId="15" borderId="0" xfId="1" applyNumberFormat="1" applyFont="1" applyFill="1"/>
    <xf numFmtId="168" fontId="0" fillId="4" borderId="0" xfId="0" applyNumberFormat="1" applyFill="1"/>
    <xf numFmtId="180" fontId="2" fillId="15" borderId="0" xfId="1" applyNumberFormat="1" applyFont="1" applyFill="1"/>
    <xf numFmtId="0" fontId="30" fillId="4" borderId="0" xfId="0" applyFont="1" applyFill="1"/>
    <xf numFmtId="0" fontId="30" fillId="4" borderId="22" xfId="0" applyFont="1" applyFill="1" applyBorder="1"/>
    <xf numFmtId="0" fontId="0" fillId="16" borderId="0" xfId="0" applyFill="1"/>
    <xf numFmtId="0" fontId="3" fillId="5" borderId="0" xfId="0" applyFont="1" applyFill="1" applyAlignment="1">
      <alignment horizontal="center" vertical="center"/>
    </xf>
    <xf numFmtId="0" fontId="16" fillId="9" borderId="0" xfId="0" applyFont="1" applyFill="1" applyAlignment="1">
      <alignment horizontal="center" vertical="center"/>
    </xf>
    <xf numFmtId="43" fontId="4" fillId="0" borderId="0" xfId="3" applyNumberFormat="1" applyBorder="1" applyAlignment="1" applyProtection="1">
      <alignment horizontal="center"/>
    </xf>
    <xf numFmtId="43" fontId="8" fillId="2" borderId="0" xfId="4" applyNumberFormat="1" applyFont="1" applyBorder="1" applyAlignment="1">
      <alignment horizontal="center"/>
    </xf>
    <xf numFmtId="0" fontId="2" fillId="11" borderId="0" xfId="0" applyFont="1" applyFill="1" applyAlignment="1">
      <alignment horizontal="center"/>
    </xf>
    <xf numFmtId="0" fontId="16" fillId="9" borderId="0" xfId="0" applyFont="1" applyFill="1" applyAlignment="1">
      <alignment horizontal="center"/>
    </xf>
    <xf numFmtId="0" fontId="16" fillId="9" borderId="19" xfId="0" applyFont="1" applyFill="1" applyBorder="1" applyAlignment="1">
      <alignment horizontal="center"/>
    </xf>
    <xf numFmtId="0" fontId="24" fillId="4" borderId="18" xfId="0" applyFont="1" applyFill="1" applyBorder="1" applyAlignment="1">
      <alignment horizontal="left"/>
    </xf>
    <xf numFmtId="0" fontId="28" fillId="4" borderId="0" xfId="0" applyFont="1" applyFill="1" applyAlignment="1">
      <alignment horizontal="left" vertical="top" wrapText="1"/>
    </xf>
    <xf numFmtId="0" fontId="16" fillId="14" borderId="0" xfId="0" applyFont="1" applyFill="1" applyAlignment="1">
      <alignment horizontal="center"/>
    </xf>
    <xf numFmtId="0" fontId="0" fillId="14" borderId="0" xfId="0" applyFill="1"/>
  </cellXfs>
  <cellStyles count="6">
    <cellStyle name="Accent6 2" xfId="4" xr:uid="{7F1C0AB1-A496-4169-8EF3-CC8EDDDD3F9B}"/>
    <cellStyle name="Comma 2" xfId="2" xr:uid="{9347DE37-DEAD-47D4-B973-45812743F511}"/>
    <cellStyle name="Hyperlink 2" xfId="3" xr:uid="{B9268C83-4E86-4E83-9F86-3E570E410D11}"/>
    <cellStyle name="Normal" xfId="0" builtinId="0"/>
    <cellStyle name="Normal 2" xfId="5" xr:uid="{7A561A34-C367-4C32-ADA0-199E2D5B2AF2}"/>
    <cellStyle name="Percent" xfId="1" builtinId="5"/>
  </cellStyles>
  <dxfs count="1">
    <dxf>
      <font>
        <b/>
        <i val="0"/>
        <color theme="0"/>
      </font>
      <fill>
        <patternFill>
          <bgColor theme="5"/>
        </patternFill>
      </fill>
    </dxf>
  </dxfs>
  <tableStyles count="0" defaultTableStyle="TableStyleMedium2" defaultPivotStyle="PivotStyleLight16"/>
  <colors>
    <mruColors>
      <color rgb="FFE42434"/>
      <color rgb="FFF6B1B8"/>
      <color rgb="FFEC5460"/>
      <color rgb="FFE30016"/>
      <color rgb="FFF47C8C"/>
      <color rgb="FFF4949C"/>
      <color rgb="FF2596BE"/>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IN">
                <a:solidFill>
                  <a:srgbClr val="002060"/>
                </a:solidFill>
              </a:rPr>
              <a:t>Football Field A</a:t>
            </a:r>
            <a:r>
              <a:rPr lang="en-IN" baseline="0">
                <a:solidFill>
                  <a:srgbClr val="002060"/>
                </a:solidFill>
              </a:rPr>
              <a:t>nalysiis - Valuation Summary(Rs) </a:t>
            </a:r>
            <a:endParaRPr lang="en-IN">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IN"/>
        </a:p>
      </c:txPr>
    </c:title>
    <c:autoTitleDeleted val="0"/>
    <c:plotArea>
      <c:layout/>
      <c:stockChart>
        <c:ser>
          <c:idx val="0"/>
          <c:order val="0"/>
          <c:spPr>
            <a:ln w="38100" cap="rnd">
              <a:noFill/>
              <a:round/>
            </a:ln>
            <a:effectLst/>
          </c:spPr>
          <c:marker>
            <c:symbol val="none"/>
          </c:marker>
          <c:cat>
            <c:strRef>
              <c:f>Summary!$B$4:$B$8</c:f>
              <c:strCache>
                <c:ptCount val="5"/>
                <c:pt idx="0">
                  <c:v>Comps </c:v>
                </c:pt>
                <c:pt idx="1">
                  <c:v>DCF Bear</c:v>
                </c:pt>
                <c:pt idx="2">
                  <c:v>DCF Base</c:v>
                </c:pt>
                <c:pt idx="3">
                  <c:v>DCF Bull</c:v>
                </c:pt>
                <c:pt idx="4">
                  <c:v>52W H/L</c:v>
                </c:pt>
              </c:strCache>
            </c:strRef>
          </c:cat>
          <c:val>
            <c:numRef>
              <c:f>Summary!$C$4:$C$8</c:f>
              <c:numCache>
                <c:formatCode>0.00</c:formatCode>
                <c:ptCount val="5"/>
                <c:pt idx="0">
                  <c:v>273.58526676345161</c:v>
                </c:pt>
                <c:pt idx="1">
                  <c:v>106.57855624326002</c:v>
                </c:pt>
                <c:pt idx="2">
                  <c:v>131.22335999931235</c:v>
                </c:pt>
                <c:pt idx="3">
                  <c:v>155.13392737403152</c:v>
                </c:pt>
                <c:pt idx="4" formatCode="General">
                  <c:v>148.35</c:v>
                </c:pt>
              </c:numCache>
            </c:numRef>
          </c:val>
          <c:smooth val="0"/>
          <c:extLst>
            <c:ext xmlns:c16="http://schemas.microsoft.com/office/drawing/2014/chart" uri="{C3380CC4-5D6E-409C-BE32-E72D297353CC}">
              <c16:uniqueId val="{00000000-55C8-444F-8C5C-E94B30551CF9}"/>
            </c:ext>
          </c:extLst>
        </c:ser>
        <c:ser>
          <c:idx val="1"/>
          <c:order val="1"/>
          <c:spPr>
            <a:ln w="3810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Summary!$B$4:$B$8</c:f>
              <c:strCache>
                <c:ptCount val="5"/>
                <c:pt idx="0">
                  <c:v>Comps </c:v>
                </c:pt>
                <c:pt idx="1">
                  <c:v>DCF Bear</c:v>
                </c:pt>
                <c:pt idx="2">
                  <c:v>DCF Base</c:v>
                </c:pt>
                <c:pt idx="3">
                  <c:v>DCF Bull</c:v>
                </c:pt>
                <c:pt idx="4">
                  <c:v>52W H/L</c:v>
                </c:pt>
              </c:strCache>
            </c:strRef>
          </c:cat>
          <c:val>
            <c:numRef>
              <c:f>Summary!$D$4:$D$8</c:f>
              <c:numCache>
                <c:formatCode>0.00</c:formatCode>
                <c:ptCount val="5"/>
                <c:pt idx="0">
                  <c:v>273.58526676345161</c:v>
                </c:pt>
                <c:pt idx="1">
                  <c:v>106.57855624326002</c:v>
                </c:pt>
                <c:pt idx="2">
                  <c:v>131.22335999931235</c:v>
                </c:pt>
                <c:pt idx="3">
                  <c:v>155.13392737403152</c:v>
                </c:pt>
                <c:pt idx="4" formatCode="General">
                  <c:v>148.35</c:v>
                </c:pt>
              </c:numCache>
            </c:numRef>
          </c:val>
          <c:smooth val="0"/>
          <c:extLst>
            <c:ext xmlns:c16="http://schemas.microsoft.com/office/drawing/2014/chart" uri="{C3380CC4-5D6E-409C-BE32-E72D297353CC}">
              <c16:uniqueId val="{00000001-55C8-444F-8C5C-E94B30551CF9}"/>
            </c:ext>
          </c:extLst>
        </c:ser>
        <c:ser>
          <c:idx val="2"/>
          <c:order val="2"/>
          <c:spPr>
            <a:ln w="38100" cap="rnd">
              <a:noFill/>
              <a:round/>
            </a:ln>
            <a:effectLst/>
          </c:spPr>
          <c:marker>
            <c:symbol val="none"/>
          </c:marker>
          <c:cat>
            <c:strRef>
              <c:f>Summary!$B$4:$B$8</c:f>
              <c:strCache>
                <c:ptCount val="5"/>
                <c:pt idx="0">
                  <c:v>Comps </c:v>
                </c:pt>
                <c:pt idx="1">
                  <c:v>DCF Bear</c:v>
                </c:pt>
                <c:pt idx="2">
                  <c:v>DCF Base</c:v>
                </c:pt>
                <c:pt idx="3">
                  <c:v>DCF Bull</c:v>
                </c:pt>
                <c:pt idx="4">
                  <c:v>52W H/L</c:v>
                </c:pt>
              </c:strCache>
            </c:strRef>
          </c:cat>
          <c:val>
            <c:numRef>
              <c:f>Summary!$E$4:$E$8</c:f>
              <c:numCache>
                <c:formatCode>0.00</c:formatCode>
                <c:ptCount val="5"/>
                <c:pt idx="0">
                  <c:v>454.12439411092225</c:v>
                </c:pt>
                <c:pt idx="1">
                  <c:v>142.54549782160927</c:v>
                </c:pt>
                <c:pt idx="2">
                  <c:v>218.17403956845732</c:v>
                </c:pt>
                <c:pt idx="3">
                  <c:v>343.96037066036513</c:v>
                </c:pt>
                <c:pt idx="4" formatCode="General">
                  <c:v>358.7</c:v>
                </c:pt>
              </c:numCache>
            </c:numRef>
          </c:val>
          <c:smooth val="0"/>
          <c:extLst>
            <c:ext xmlns:c16="http://schemas.microsoft.com/office/drawing/2014/chart" uri="{C3380CC4-5D6E-409C-BE32-E72D297353CC}">
              <c16:uniqueId val="{00000002-55C8-444F-8C5C-E94B30551CF9}"/>
            </c:ext>
          </c:extLst>
        </c:ser>
        <c:ser>
          <c:idx val="3"/>
          <c:order val="3"/>
          <c:spPr>
            <a:ln w="3810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Summary!$B$4:$B$8</c:f>
              <c:strCache>
                <c:ptCount val="5"/>
                <c:pt idx="0">
                  <c:v>Comps </c:v>
                </c:pt>
                <c:pt idx="1">
                  <c:v>DCF Bear</c:v>
                </c:pt>
                <c:pt idx="2">
                  <c:v>DCF Base</c:v>
                </c:pt>
                <c:pt idx="3">
                  <c:v>DCF Bull</c:v>
                </c:pt>
                <c:pt idx="4">
                  <c:v>52W H/L</c:v>
                </c:pt>
              </c:strCache>
            </c:strRef>
          </c:cat>
          <c:val>
            <c:numRef>
              <c:f>Summary!$F$4:$F$8</c:f>
              <c:numCache>
                <c:formatCode>0.00</c:formatCode>
                <c:ptCount val="5"/>
                <c:pt idx="0">
                  <c:v>454.12439411092225</c:v>
                </c:pt>
                <c:pt idx="1">
                  <c:v>142.54549782160927</c:v>
                </c:pt>
                <c:pt idx="2">
                  <c:v>218.17403956845732</c:v>
                </c:pt>
                <c:pt idx="3">
                  <c:v>343.96037066036513</c:v>
                </c:pt>
                <c:pt idx="4" formatCode="General">
                  <c:v>358.7</c:v>
                </c:pt>
              </c:numCache>
            </c:numRef>
          </c:val>
          <c:smooth val="0"/>
          <c:extLst>
            <c:ext xmlns:c16="http://schemas.microsoft.com/office/drawing/2014/chart" uri="{C3380CC4-5D6E-409C-BE32-E72D297353CC}">
              <c16:uniqueId val="{00000003-55C8-444F-8C5C-E94B30551CF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581036671"/>
        <c:axId val="581030911"/>
      </c:stockChart>
      <c:catAx>
        <c:axId val="58103667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30911"/>
        <c:crosses val="autoZero"/>
        <c:auto val="1"/>
        <c:lblAlgn val="ctr"/>
        <c:lblOffset val="100"/>
        <c:noMultiLvlLbl val="0"/>
      </c:catAx>
      <c:valAx>
        <c:axId val="581030911"/>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3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E42434"/>
            </a:solidFill>
            <a:ln>
              <a:noFill/>
            </a:ln>
            <a:effectLst/>
          </c:spPr>
          <c:invertIfNegative val="0"/>
          <c:dPt>
            <c:idx val="0"/>
            <c:invertIfNegative val="0"/>
            <c:bubble3D val="0"/>
            <c:spPr>
              <a:solidFill>
                <a:srgbClr val="F6B1B8"/>
              </a:solidFill>
              <a:ln>
                <a:noFill/>
              </a:ln>
              <a:effectLst/>
            </c:spPr>
            <c:extLst>
              <c:ext xmlns:c16="http://schemas.microsoft.com/office/drawing/2014/chart" uri="{C3380CC4-5D6E-409C-BE32-E72D297353CC}">
                <c16:uniqueId val="{00000004-CA3C-42B0-BC51-4CE9EDBA1E41}"/>
              </c:ext>
            </c:extLst>
          </c:dPt>
          <c:dPt>
            <c:idx val="1"/>
            <c:invertIfNegative val="0"/>
            <c:bubble3D val="0"/>
            <c:spPr>
              <a:solidFill>
                <a:srgbClr val="F47C8C"/>
              </a:solidFill>
              <a:ln>
                <a:noFill/>
              </a:ln>
              <a:effectLst/>
            </c:spPr>
            <c:extLst>
              <c:ext xmlns:c16="http://schemas.microsoft.com/office/drawing/2014/chart" uri="{C3380CC4-5D6E-409C-BE32-E72D297353CC}">
                <c16:uniqueId val="{00000002-CA3C-42B0-BC51-4CE9EDBA1E41}"/>
              </c:ext>
            </c:extLst>
          </c:dPt>
          <c:dPt>
            <c:idx val="2"/>
            <c:invertIfNegative val="0"/>
            <c:bubble3D val="0"/>
            <c:spPr>
              <a:solidFill>
                <a:srgbClr val="F4949C"/>
              </a:solidFill>
              <a:ln>
                <a:noFill/>
              </a:ln>
              <a:effectLst/>
            </c:spPr>
            <c:extLst>
              <c:ext xmlns:c16="http://schemas.microsoft.com/office/drawing/2014/chart" uri="{C3380CC4-5D6E-409C-BE32-E72D297353CC}">
                <c16:uniqueId val="{00000001-CA3C-42B0-BC51-4CE9EDBA1E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Analysis'!$F$57:$I$57</c:f>
              <c:numCache>
                <c:formatCode>mmm\-yy</c:formatCode>
                <c:ptCount val="4"/>
                <c:pt idx="0">
                  <c:v>44651</c:v>
                </c:pt>
                <c:pt idx="1">
                  <c:v>45016</c:v>
                </c:pt>
                <c:pt idx="2">
                  <c:v>45382</c:v>
                </c:pt>
                <c:pt idx="3">
                  <c:v>45747</c:v>
                </c:pt>
              </c:numCache>
            </c:numRef>
          </c:cat>
          <c:val>
            <c:numRef>
              <c:f>'Dupont Analysis'!$F$59:$I$59</c:f>
              <c:numCache>
                <c:formatCode>#,##0.0</c:formatCode>
                <c:ptCount val="4"/>
                <c:pt idx="0">
                  <c:v>1490.84</c:v>
                </c:pt>
                <c:pt idx="1">
                  <c:v>1852.14</c:v>
                </c:pt>
                <c:pt idx="2">
                  <c:v>2177.41</c:v>
                </c:pt>
                <c:pt idx="3">
                  <c:v>2622.85</c:v>
                </c:pt>
              </c:numCache>
            </c:numRef>
          </c:val>
          <c:extLst>
            <c:ext xmlns:c16="http://schemas.microsoft.com/office/drawing/2014/chart" uri="{C3380CC4-5D6E-409C-BE32-E72D297353CC}">
              <c16:uniqueId val="{00000000-CA3C-42B0-BC51-4CE9EDBA1E41}"/>
            </c:ext>
          </c:extLst>
        </c:ser>
        <c:dLbls>
          <c:showLegendKey val="0"/>
          <c:showVal val="0"/>
          <c:showCatName val="0"/>
          <c:showSerName val="0"/>
          <c:showPercent val="0"/>
          <c:showBubbleSize val="0"/>
        </c:dLbls>
        <c:gapWidth val="219"/>
        <c:overlap val="-27"/>
        <c:axId val="1543977455"/>
        <c:axId val="1543974575"/>
      </c:barChart>
      <c:dateAx>
        <c:axId val="154397745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74575"/>
        <c:crosses val="autoZero"/>
        <c:auto val="1"/>
        <c:lblOffset val="100"/>
        <c:baseTimeUnit val="years"/>
      </c:dateAx>
      <c:valAx>
        <c:axId val="1543974575"/>
        <c:scaling>
          <c:orientation val="minMax"/>
        </c:scaling>
        <c:delete val="1"/>
        <c:axPos val="l"/>
        <c:numFmt formatCode="#,##0.0" sourceLinked="1"/>
        <c:majorTickMark val="none"/>
        <c:minorTickMark val="none"/>
        <c:tickLblPos val="nextTo"/>
        <c:crossAx val="1543977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E42434"/>
            </a:solidFill>
            <a:ln>
              <a:noFill/>
            </a:ln>
            <a:effectLst/>
          </c:spPr>
          <c:invertIfNegative val="0"/>
          <c:dPt>
            <c:idx val="0"/>
            <c:invertIfNegative val="0"/>
            <c:bubble3D val="0"/>
            <c:spPr>
              <a:solidFill>
                <a:srgbClr val="F4949C"/>
              </a:solidFill>
              <a:ln>
                <a:noFill/>
              </a:ln>
              <a:effectLst/>
            </c:spPr>
            <c:extLst>
              <c:ext xmlns:c16="http://schemas.microsoft.com/office/drawing/2014/chart" uri="{C3380CC4-5D6E-409C-BE32-E72D297353CC}">
                <c16:uniqueId val="{00000004-CA3C-42B0-BC51-4CE9EDBA1E41}"/>
              </c:ext>
            </c:extLst>
          </c:dPt>
          <c:dPt>
            <c:idx val="1"/>
            <c:invertIfNegative val="0"/>
            <c:bubble3D val="0"/>
            <c:spPr>
              <a:solidFill>
                <a:srgbClr val="F47C8C"/>
              </a:solidFill>
              <a:ln>
                <a:noFill/>
              </a:ln>
              <a:effectLst/>
            </c:spPr>
            <c:extLst>
              <c:ext xmlns:c16="http://schemas.microsoft.com/office/drawing/2014/chart" uri="{C3380CC4-5D6E-409C-BE32-E72D297353CC}">
                <c16:uniqueId val="{00000002-CA3C-42B0-BC51-4CE9EDBA1E41}"/>
              </c:ext>
            </c:extLst>
          </c:dPt>
          <c:dPt>
            <c:idx val="2"/>
            <c:invertIfNegative val="0"/>
            <c:bubble3D val="0"/>
            <c:spPr>
              <a:solidFill>
                <a:srgbClr val="F6B1B8"/>
              </a:solidFill>
              <a:ln>
                <a:noFill/>
              </a:ln>
              <a:effectLst/>
            </c:spPr>
            <c:extLst>
              <c:ext xmlns:c16="http://schemas.microsoft.com/office/drawing/2014/chart" uri="{C3380CC4-5D6E-409C-BE32-E72D297353CC}">
                <c16:uniqueId val="{00000001-CA3C-42B0-BC51-4CE9EDBA1E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Analysis'!$F$57:$I$57</c:f>
              <c:numCache>
                <c:formatCode>mmm\-yy</c:formatCode>
                <c:ptCount val="4"/>
                <c:pt idx="0">
                  <c:v>44651</c:v>
                </c:pt>
                <c:pt idx="1">
                  <c:v>45016</c:v>
                </c:pt>
                <c:pt idx="2">
                  <c:v>45382</c:v>
                </c:pt>
                <c:pt idx="3">
                  <c:v>45747</c:v>
                </c:pt>
              </c:numCache>
            </c:numRef>
          </c:cat>
          <c:val>
            <c:numRef>
              <c:f>'Dupont Analysis'!$F$58:$I$58</c:f>
              <c:numCache>
                <c:formatCode>#,##0.0</c:formatCode>
                <c:ptCount val="4"/>
                <c:pt idx="0">
                  <c:v>184.57</c:v>
                </c:pt>
                <c:pt idx="1">
                  <c:v>266.31</c:v>
                </c:pt>
                <c:pt idx="2">
                  <c:v>313.7</c:v>
                </c:pt>
                <c:pt idx="3">
                  <c:v>380.58</c:v>
                </c:pt>
              </c:numCache>
            </c:numRef>
          </c:val>
          <c:extLst>
            <c:ext xmlns:c16="http://schemas.microsoft.com/office/drawing/2014/chart" uri="{C3380CC4-5D6E-409C-BE32-E72D297353CC}">
              <c16:uniqueId val="{00000000-CA3C-42B0-BC51-4CE9EDBA1E41}"/>
            </c:ext>
          </c:extLst>
        </c:ser>
        <c:dLbls>
          <c:showLegendKey val="0"/>
          <c:showVal val="0"/>
          <c:showCatName val="0"/>
          <c:showSerName val="0"/>
          <c:showPercent val="0"/>
          <c:showBubbleSize val="0"/>
        </c:dLbls>
        <c:gapWidth val="219"/>
        <c:overlap val="-27"/>
        <c:axId val="1543977455"/>
        <c:axId val="1543974575"/>
      </c:barChart>
      <c:dateAx>
        <c:axId val="154397745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74575"/>
        <c:crosses val="autoZero"/>
        <c:auto val="1"/>
        <c:lblOffset val="100"/>
        <c:baseTimeUnit val="years"/>
      </c:dateAx>
      <c:valAx>
        <c:axId val="1543974575"/>
        <c:scaling>
          <c:orientation val="minMax"/>
        </c:scaling>
        <c:delete val="1"/>
        <c:axPos val="l"/>
        <c:numFmt formatCode="#,##0.0" sourceLinked="1"/>
        <c:majorTickMark val="none"/>
        <c:minorTickMark val="none"/>
        <c:tickLblPos val="nextTo"/>
        <c:crossAx val="1543977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F4949C"/>
              </a:solidFill>
              <a:ln>
                <a:noFill/>
              </a:ln>
              <a:effectLst/>
            </c:spPr>
            <c:extLst>
              <c:ext xmlns:c16="http://schemas.microsoft.com/office/drawing/2014/chart" uri="{C3380CC4-5D6E-409C-BE32-E72D297353CC}">
                <c16:uniqueId val="{00000004-CA3C-42B0-BC51-4CE9EDBA1E41}"/>
              </c:ext>
            </c:extLst>
          </c:dPt>
          <c:dPt>
            <c:idx val="1"/>
            <c:invertIfNegative val="0"/>
            <c:bubble3D val="0"/>
            <c:spPr>
              <a:solidFill>
                <a:srgbClr val="F47C8C"/>
              </a:solidFill>
              <a:ln>
                <a:noFill/>
              </a:ln>
              <a:effectLst/>
            </c:spPr>
            <c:extLst>
              <c:ext xmlns:c16="http://schemas.microsoft.com/office/drawing/2014/chart" uri="{C3380CC4-5D6E-409C-BE32-E72D297353CC}">
                <c16:uniqueId val="{00000002-CA3C-42B0-BC51-4CE9EDBA1E41}"/>
              </c:ext>
            </c:extLst>
          </c:dPt>
          <c:dPt>
            <c:idx val="2"/>
            <c:invertIfNegative val="0"/>
            <c:bubble3D val="0"/>
            <c:spPr>
              <a:solidFill>
                <a:srgbClr val="F4949C"/>
              </a:solidFill>
              <a:ln>
                <a:noFill/>
              </a:ln>
              <a:effectLst/>
            </c:spPr>
            <c:extLst>
              <c:ext xmlns:c16="http://schemas.microsoft.com/office/drawing/2014/chart" uri="{C3380CC4-5D6E-409C-BE32-E72D297353CC}">
                <c16:uniqueId val="{00000001-CA3C-42B0-BC51-4CE9EDBA1E41}"/>
              </c:ext>
            </c:extLst>
          </c:dPt>
          <c:dPt>
            <c:idx val="3"/>
            <c:invertIfNegative val="0"/>
            <c:bubble3D val="0"/>
            <c:spPr>
              <a:solidFill>
                <a:srgbClr val="E42434"/>
              </a:solidFill>
              <a:ln>
                <a:noFill/>
              </a:ln>
              <a:effectLst/>
            </c:spPr>
            <c:extLst>
              <c:ext xmlns:c16="http://schemas.microsoft.com/office/drawing/2014/chart" uri="{C3380CC4-5D6E-409C-BE32-E72D297353CC}">
                <c16:uniqueId val="{00000006-B08D-475D-A866-E6688AB4FCB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Analysis'!$F$57:$I$57</c:f>
              <c:numCache>
                <c:formatCode>mmm\-yy</c:formatCode>
                <c:ptCount val="4"/>
                <c:pt idx="0">
                  <c:v>44651</c:v>
                </c:pt>
                <c:pt idx="1">
                  <c:v>45016</c:v>
                </c:pt>
                <c:pt idx="2">
                  <c:v>45382</c:v>
                </c:pt>
                <c:pt idx="3">
                  <c:v>45747</c:v>
                </c:pt>
              </c:numCache>
            </c:numRef>
          </c:cat>
          <c:val>
            <c:numRef>
              <c:f>'Dupont Analysis'!$F$63:$I$63</c:f>
              <c:numCache>
                <c:formatCode>General</c:formatCode>
                <c:ptCount val="4"/>
                <c:pt idx="0">
                  <c:v>1636.25</c:v>
                </c:pt>
                <c:pt idx="1">
                  <c:v>2190.39</c:v>
                </c:pt>
                <c:pt idx="2">
                  <c:v>2680.96</c:v>
                </c:pt>
                <c:pt idx="3">
                  <c:v>3239.63</c:v>
                </c:pt>
              </c:numCache>
            </c:numRef>
          </c:val>
          <c:extLst>
            <c:ext xmlns:c16="http://schemas.microsoft.com/office/drawing/2014/chart" uri="{C3380CC4-5D6E-409C-BE32-E72D297353CC}">
              <c16:uniqueId val="{00000000-CA3C-42B0-BC51-4CE9EDBA1E41}"/>
            </c:ext>
          </c:extLst>
        </c:ser>
        <c:dLbls>
          <c:showLegendKey val="0"/>
          <c:showVal val="0"/>
          <c:showCatName val="0"/>
          <c:showSerName val="0"/>
          <c:showPercent val="0"/>
          <c:showBubbleSize val="0"/>
        </c:dLbls>
        <c:gapWidth val="219"/>
        <c:overlap val="-27"/>
        <c:axId val="1543977455"/>
        <c:axId val="1543974575"/>
      </c:barChart>
      <c:dateAx>
        <c:axId val="154397745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74575"/>
        <c:crosses val="autoZero"/>
        <c:auto val="1"/>
        <c:lblOffset val="100"/>
        <c:baseTimeUnit val="years"/>
      </c:dateAx>
      <c:valAx>
        <c:axId val="1543974575"/>
        <c:scaling>
          <c:orientation val="minMax"/>
        </c:scaling>
        <c:delete val="1"/>
        <c:axPos val="l"/>
        <c:numFmt formatCode="General" sourceLinked="1"/>
        <c:majorTickMark val="none"/>
        <c:minorTickMark val="none"/>
        <c:tickLblPos val="nextTo"/>
        <c:crossAx val="1543977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EC5460"/>
              </a:solidFill>
              <a:ln>
                <a:noFill/>
              </a:ln>
              <a:effectLst/>
            </c:spPr>
            <c:extLst>
              <c:ext xmlns:c16="http://schemas.microsoft.com/office/drawing/2014/chart" uri="{C3380CC4-5D6E-409C-BE32-E72D297353CC}">
                <c16:uniqueId val="{00000004-CA3C-42B0-BC51-4CE9EDBA1E41}"/>
              </c:ext>
            </c:extLst>
          </c:dPt>
          <c:dPt>
            <c:idx val="1"/>
            <c:invertIfNegative val="0"/>
            <c:bubble3D val="0"/>
            <c:spPr>
              <a:solidFill>
                <a:srgbClr val="E30016"/>
              </a:solidFill>
              <a:ln>
                <a:noFill/>
              </a:ln>
              <a:effectLst/>
            </c:spPr>
            <c:extLst>
              <c:ext xmlns:c16="http://schemas.microsoft.com/office/drawing/2014/chart" uri="{C3380CC4-5D6E-409C-BE32-E72D297353CC}">
                <c16:uniqueId val="{00000002-CA3C-42B0-BC51-4CE9EDBA1E41}"/>
              </c:ext>
            </c:extLst>
          </c:dPt>
          <c:dPt>
            <c:idx val="2"/>
            <c:invertIfNegative val="0"/>
            <c:bubble3D val="0"/>
            <c:spPr>
              <a:solidFill>
                <a:srgbClr val="F6B1B8"/>
              </a:solidFill>
              <a:ln>
                <a:noFill/>
              </a:ln>
              <a:effectLst/>
            </c:spPr>
            <c:extLst>
              <c:ext xmlns:c16="http://schemas.microsoft.com/office/drawing/2014/chart" uri="{C3380CC4-5D6E-409C-BE32-E72D297353CC}">
                <c16:uniqueId val="{00000001-CA3C-42B0-BC51-4CE9EDBA1E41}"/>
              </c:ext>
            </c:extLst>
          </c:dPt>
          <c:dPt>
            <c:idx val="3"/>
            <c:invertIfNegative val="0"/>
            <c:bubble3D val="0"/>
            <c:spPr>
              <a:solidFill>
                <a:srgbClr val="F47C8C"/>
              </a:solidFill>
              <a:ln>
                <a:noFill/>
              </a:ln>
              <a:effectLst/>
            </c:spPr>
            <c:extLst>
              <c:ext xmlns:c16="http://schemas.microsoft.com/office/drawing/2014/chart" uri="{C3380CC4-5D6E-409C-BE32-E72D297353CC}">
                <c16:uniqueId val="{00000006-AD1E-4405-AA55-86D4B586CF68}"/>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Analysis'!$F$57:$I$57</c:f>
              <c:numCache>
                <c:formatCode>mmm\-yy</c:formatCode>
                <c:ptCount val="4"/>
                <c:pt idx="0">
                  <c:v>44651</c:v>
                </c:pt>
                <c:pt idx="1">
                  <c:v>45016</c:v>
                </c:pt>
                <c:pt idx="2">
                  <c:v>45382</c:v>
                </c:pt>
                <c:pt idx="3">
                  <c:v>45747</c:v>
                </c:pt>
              </c:numCache>
            </c:numRef>
          </c:cat>
          <c:val>
            <c:numRef>
              <c:f>'Dupont Analysis'!$F$70:$I$70</c:f>
              <c:numCache>
                <c:formatCode>0.00%</c:formatCode>
                <c:ptCount val="4"/>
                <c:pt idx="0">
                  <c:v>0.11216549226230087</c:v>
                </c:pt>
                <c:pt idx="1">
                  <c:v>0.1135018678304824</c:v>
                </c:pt>
                <c:pt idx="2">
                  <c:v>0.10678621821220739</c:v>
                </c:pt>
                <c:pt idx="3">
                  <c:v>0.10875423280801269</c:v>
                </c:pt>
              </c:numCache>
            </c:numRef>
          </c:val>
          <c:extLst>
            <c:ext xmlns:c16="http://schemas.microsoft.com/office/drawing/2014/chart" uri="{C3380CC4-5D6E-409C-BE32-E72D297353CC}">
              <c16:uniqueId val="{00000000-CA3C-42B0-BC51-4CE9EDBA1E41}"/>
            </c:ext>
          </c:extLst>
        </c:ser>
        <c:dLbls>
          <c:showLegendKey val="0"/>
          <c:showVal val="0"/>
          <c:showCatName val="0"/>
          <c:showSerName val="0"/>
          <c:showPercent val="0"/>
          <c:showBubbleSize val="0"/>
        </c:dLbls>
        <c:gapWidth val="219"/>
        <c:overlap val="-27"/>
        <c:axId val="1543977455"/>
        <c:axId val="1543974575"/>
      </c:barChart>
      <c:dateAx>
        <c:axId val="154397745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74575"/>
        <c:crosses val="autoZero"/>
        <c:auto val="1"/>
        <c:lblOffset val="100"/>
        <c:baseTimeUnit val="years"/>
      </c:dateAx>
      <c:valAx>
        <c:axId val="1543974575"/>
        <c:scaling>
          <c:orientation val="minMax"/>
        </c:scaling>
        <c:delete val="1"/>
        <c:axPos val="l"/>
        <c:numFmt formatCode="0.00%" sourceLinked="1"/>
        <c:majorTickMark val="none"/>
        <c:minorTickMark val="none"/>
        <c:tickLblPos val="nextTo"/>
        <c:crossAx val="1543977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F6B1B8"/>
              </a:solidFill>
              <a:ln>
                <a:noFill/>
              </a:ln>
              <a:effectLst/>
            </c:spPr>
            <c:extLst>
              <c:ext xmlns:c16="http://schemas.microsoft.com/office/drawing/2014/chart" uri="{C3380CC4-5D6E-409C-BE32-E72D297353CC}">
                <c16:uniqueId val="{00000003-1616-42CF-8F54-AD0396DB1AA6}"/>
              </c:ext>
            </c:extLst>
          </c:dPt>
          <c:dPt>
            <c:idx val="1"/>
            <c:invertIfNegative val="0"/>
            <c:bubble3D val="0"/>
            <c:spPr>
              <a:solidFill>
                <a:srgbClr val="E30016"/>
              </a:solidFill>
              <a:ln>
                <a:noFill/>
              </a:ln>
              <a:effectLst/>
            </c:spPr>
            <c:extLst>
              <c:ext xmlns:c16="http://schemas.microsoft.com/office/drawing/2014/chart" uri="{C3380CC4-5D6E-409C-BE32-E72D297353CC}">
                <c16:uniqueId val="{00000000-1616-42CF-8F54-AD0396DB1AA6}"/>
              </c:ext>
            </c:extLst>
          </c:dPt>
          <c:dPt>
            <c:idx val="2"/>
            <c:invertIfNegative val="0"/>
            <c:bubble3D val="0"/>
            <c:spPr>
              <a:solidFill>
                <a:srgbClr val="EC5460"/>
              </a:solidFill>
              <a:ln>
                <a:noFill/>
              </a:ln>
              <a:effectLst/>
            </c:spPr>
            <c:extLst>
              <c:ext xmlns:c16="http://schemas.microsoft.com/office/drawing/2014/chart" uri="{C3380CC4-5D6E-409C-BE32-E72D297353CC}">
                <c16:uniqueId val="{00000002-1616-42CF-8F54-AD0396DB1AA6}"/>
              </c:ext>
            </c:extLst>
          </c:dPt>
          <c:dPt>
            <c:idx val="3"/>
            <c:invertIfNegative val="0"/>
            <c:bubble3D val="0"/>
            <c:spPr>
              <a:solidFill>
                <a:srgbClr val="EC5460"/>
              </a:solidFill>
              <a:ln>
                <a:noFill/>
              </a:ln>
              <a:effectLst/>
            </c:spPr>
            <c:extLst>
              <c:ext xmlns:c16="http://schemas.microsoft.com/office/drawing/2014/chart" uri="{C3380CC4-5D6E-409C-BE32-E72D297353CC}">
                <c16:uniqueId val="{00000001-1616-42CF-8F54-AD0396DB1AA6}"/>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Analysis'!$F$57:$I$57</c:f>
              <c:numCache>
                <c:formatCode>mmm\-yy</c:formatCode>
                <c:ptCount val="4"/>
                <c:pt idx="0">
                  <c:v>44651</c:v>
                </c:pt>
                <c:pt idx="1">
                  <c:v>45016</c:v>
                </c:pt>
                <c:pt idx="2">
                  <c:v>45382</c:v>
                </c:pt>
                <c:pt idx="3">
                  <c:v>45747</c:v>
                </c:pt>
              </c:numCache>
            </c:numRef>
          </c:cat>
          <c:val>
            <c:numRef>
              <c:f>'Dupont Analysis'!$F$76:$I$76</c:f>
              <c:numCache>
                <c:formatCode>0.00%</c:formatCode>
                <c:ptCount val="4"/>
                <c:pt idx="0">
                  <c:v>0.11280061115355233</c:v>
                </c:pt>
                <c:pt idx="1">
                  <c:v>0.12158108829934396</c:v>
                </c:pt>
                <c:pt idx="2">
                  <c:v>0.11701032465982335</c:v>
                </c:pt>
                <c:pt idx="3">
                  <c:v>0.11747637847531971</c:v>
                </c:pt>
              </c:numCache>
            </c:numRef>
          </c:val>
          <c:extLst>
            <c:ext xmlns:c16="http://schemas.microsoft.com/office/drawing/2014/chart" uri="{C3380CC4-5D6E-409C-BE32-E72D297353CC}">
              <c16:uniqueId val="{00000000-CA3C-42B0-BC51-4CE9EDBA1E41}"/>
            </c:ext>
          </c:extLst>
        </c:ser>
        <c:dLbls>
          <c:showLegendKey val="0"/>
          <c:showVal val="0"/>
          <c:showCatName val="0"/>
          <c:showSerName val="0"/>
          <c:showPercent val="0"/>
          <c:showBubbleSize val="0"/>
        </c:dLbls>
        <c:gapWidth val="219"/>
        <c:overlap val="-27"/>
        <c:axId val="1543977455"/>
        <c:axId val="1543974575"/>
      </c:barChart>
      <c:dateAx>
        <c:axId val="154397745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74575"/>
        <c:crosses val="autoZero"/>
        <c:auto val="1"/>
        <c:lblOffset val="100"/>
        <c:baseTimeUnit val="years"/>
      </c:dateAx>
      <c:valAx>
        <c:axId val="1543974575"/>
        <c:scaling>
          <c:orientation val="minMax"/>
        </c:scaling>
        <c:delete val="1"/>
        <c:axPos val="l"/>
        <c:numFmt formatCode="0.00%" sourceLinked="1"/>
        <c:majorTickMark val="none"/>
        <c:minorTickMark val="none"/>
        <c:tickLblPos val="nextTo"/>
        <c:crossAx val="1543977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E30016"/>
              </a:solidFill>
              <a:ln>
                <a:noFill/>
              </a:ln>
              <a:effectLst/>
            </c:spPr>
            <c:extLst>
              <c:ext xmlns:c16="http://schemas.microsoft.com/office/drawing/2014/chart" uri="{C3380CC4-5D6E-409C-BE32-E72D297353CC}">
                <c16:uniqueId val="{00000000-3CB3-4D21-82CA-3CEADC80FDB1}"/>
              </c:ext>
            </c:extLst>
          </c:dPt>
          <c:dPt>
            <c:idx val="1"/>
            <c:invertIfNegative val="0"/>
            <c:bubble3D val="0"/>
            <c:spPr>
              <a:solidFill>
                <a:srgbClr val="EC5460"/>
              </a:solidFill>
              <a:ln>
                <a:noFill/>
              </a:ln>
              <a:effectLst/>
            </c:spPr>
            <c:extLst>
              <c:ext xmlns:c16="http://schemas.microsoft.com/office/drawing/2014/chart" uri="{C3380CC4-5D6E-409C-BE32-E72D297353CC}">
                <c16:uniqueId val="{00000001-3CB3-4D21-82CA-3CEADC80FDB1}"/>
              </c:ext>
            </c:extLst>
          </c:dPt>
          <c:dPt>
            <c:idx val="2"/>
            <c:invertIfNegative val="0"/>
            <c:bubble3D val="0"/>
            <c:spPr>
              <a:solidFill>
                <a:srgbClr val="F6B1B8"/>
              </a:solidFill>
              <a:ln>
                <a:noFill/>
              </a:ln>
              <a:effectLst/>
            </c:spPr>
            <c:extLst>
              <c:ext xmlns:c16="http://schemas.microsoft.com/office/drawing/2014/chart" uri="{C3380CC4-5D6E-409C-BE32-E72D297353CC}">
                <c16:uniqueId val="{00000003-3CB3-4D21-82CA-3CEADC80FDB1}"/>
              </c:ext>
            </c:extLst>
          </c:dPt>
          <c:dPt>
            <c:idx val="3"/>
            <c:invertIfNegative val="0"/>
            <c:bubble3D val="0"/>
            <c:spPr>
              <a:solidFill>
                <a:srgbClr val="EC5460"/>
              </a:solidFill>
              <a:ln>
                <a:noFill/>
              </a:ln>
              <a:effectLst/>
            </c:spPr>
            <c:extLst>
              <c:ext xmlns:c16="http://schemas.microsoft.com/office/drawing/2014/chart" uri="{C3380CC4-5D6E-409C-BE32-E72D297353CC}">
                <c16:uniqueId val="{00000002-3CB3-4D21-82CA-3CEADC80FD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Analysis'!$F$57:$I$57</c:f>
              <c:numCache>
                <c:formatCode>mmm\-yy</c:formatCode>
                <c:ptCount val="4"/>
                <c:pt idx="0">
                  <c:v>44651</c:v>
                </c:pt>
                <c:pt idx="1">
                  <c:v>45016</c:v>
                </c:pt>
                <c:pt idx="2">
                  <c:v>45382</c:v>
                </c:pt>
                <c:pt idx="3">
                  <c:v>45747</c:v>
                </c:pt>
              </c:numCache>
            </c:numRef>
          </c:cat>
          <c:val>
            <c:numRef>
              <c:f>'Dupont Analysis'!$F$68:$I$68</c:f>
              <c:numCache>
                <c:formatCode>#,##0.00\x</c:formatCode>
                <c:ptCount val="4"/>
                <c:pt idx="0">
                  <c:v>0.99436954388139887</c:v>
                </c:pt>
                <c:pt idx="1">
                  <c:v>0.93354870743573404</c:v>
                </c:pt>
                <c:pt idx="2">
                  <c:v>0.91262218545807949</c:v>
                </c:pt>
                <c:pt idx="3">
                  <c:v>0.92575404706453879</c:v>
                </c:pt>
              </c:numCache>
            </c:numRef>
          </c:val>
          <c:extLst>
            <c:ext xmlns:c16="http://schemas.microsoft.com/office/drawing/2014/chart" uri="{C3380CC4-5D6E-409C-BE32-E72D297353CC}">
              <c16:uniqueId val="{00000000-CA3C-42B0-BC51-4CE9EDBA1E41}"/>
            </c:ext>
          </c:extLst>
        </c:ser>
        <c:dLbls>
          <c:showLegendKey val="0"/>
          <c:showVal val="0"/>
          <c:showCatName val="0"/>
          <c:showSerName val="0"/>
          <c:showPercent val="0"/>
          <c:showBubbleSize val="0"/>
        </c:dLbls>
        <c:gapWidth val="219"/>
        <c:overlap val="-27"/>
        <c:axId val="1543977455"/>
        <c:axId val="1543974575"/>
      </c:barChart>
      <c:dateAx>
        <c:axId val="154397745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74575"/>
        <c:crosses val="autoZero"/>
        <c:auto val="1"/>
        <c:lblOffset val="100"/>
        <c:baseTimeUnit val="years"/>
      </c:dateAx>
      <c:valAx>
        <c:axId val="1543974575"/>
        <c:scaling>
          <c:orientation val="minMax"/>
        </c:scaling>
        <c:delete val="1"/>
        <c:axPos val="l"/>
        <c:numFmt formatCode="#,##0.00\x" sourceLinked="1"/>
        <c:majorTickMark val="none"/>
        <c:minorTickMark val="none"/>
        <c:tickLblPos val="nextTo"/>
        <c:crossAx val="1543977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4F0C8EBB-5E1B-4B28-8843-237DDD6EE318}">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304800</xdr:colOff>
      <xdr:row>2</xdr:row>
      <xdr:rowOff>157162</xdr:rowOff>
    </xdr:from>
    <xdr:to>
      <xdr:col>14</xdr:col>
      <xdr:colOff>0</xdr:colOff>
      <xdr:row>17</xdr:row>
      <xdr:rowOff>42862</xdr:rowOff>
    </xdr:to>
    <xdr:graphicFrame macro="">
      <xdr:nvGraphicFramePr>
        <xdr:cNvPr id="2" name="Chart 1">
          <a:extLst>
            <a:ext uri="{FF2B5EF4-FFF2-40B4-BE49-F238E27FC236}">
              <a16:creationId xmlns:a16="http://schemas.microsoft.com/office/drawing/2014/main" id="{07FE153B-BF6F-7238-81E2-EDD6CF1CE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323850</xdr:colOff>
      <xdr:row>10</xdr:row>
      <xdr:rowOff>47625</xdr:rowOff>
    </xdr:from>
    <xdr:to>
      <xdr:col>13</xdr:col>
      <xdr:colOff>371475</xdr:colOff>
      <xdr:row>10</xdr:row>
      <xdr:rowOff>76200</xdr:rowOff>
    </xdr:to>
    <xdr:cxnSp macro="">
      <xdr:nvCxnSpPr>
        <xdr:cNvPr id="4" name="Straight Connector 3">
          <a:extLst>
            <a:ext uri="{FF2B5EF4-FFF2-40B4-BE49-F238E27FC236}">
              <a16:creationId xmlns:a16="http://schemas.microsoft.com/office/drawing/2014/main" id="{B968605B-BC14-9A16-23B1-E7719FB8D5C8}"/>
            </a:ext>
          </a:extLst>
        </xdr:cNvPr>
        <xdr:cNvCxnSpPr/>
      </xdr:nvCxnSpPr>
      <xdr:spPr>
        <a:xfrm>
          <a:off x="4914900" y="1952625"/>
          <a:ext cx="3705225" cy="28575"/>
        </a:xfrm>
        <a:prstGeom prst="line">
          <a:avLst/>
        </a:prstGeom>
        <a:ln w="12700">
          <a:solidFill>
            <a:schemeClr val="accent2">
              <a:lumMod val="60000"/>
              <a:lumOff val="40000"/>
            </a:schemeClr>
          </a:solidFill>
          <a:prstDash val="sysDash"/>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9525</xdr:colOff>
      <xdr:row>23</xdr:row>
      <xdr:rowOff>157162</xdr:rowOff>
    </xdr:from>
    <xdr:to>
      <xdr:col>14</xdr:col>
      <xdr:colOff>609600</xdr:colOff>
      <xdr:row>38</xdr:row>
      <xdr:rowOff>42862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AF15096-040F-416D-8BD2-6B3311653A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67300" y="4557712"/>
              <a:ext cx="375285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133350</xdr:colOff>
      <xdr:row>1</xdr:row>
      <xdr:rowOff>111559</xdr:rowOff>
    </xdr:from>
    <xdr:to>
      <xdr:col>4</xdr:col>
      <xdr:colOff>19050</xdr:colOff>
      <xdr:row>3</xdr:row>
      <xdr:rowOff>76199</xdr:rowOff>
    </xdr:to>
    <xdr:pic>
      <xdr:nvPicPr>
        <xdr:cNvPr id="2" name="Picture 1">
          <a:extLst>
            <a:ext uri="{FF2B5EF4-FFF2-40B4-BE49-F238E27FC236}">
              <a16:creationId xmlns:a16="http://schemas.microsoft.com/office/drawing/2014/main" id="{80558A0A-A5A9-A527-EAA9-D3809115A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48025" y="111559"/>
          <a:ext cx="495300" cy="48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12</xdr:row>
      <xdr:rowOff>0</xdr:rowOff>
    </xdr:from>
    <xdr:to>
      <xdr:col>1</xdr:col>
      <xdr:colOff>2152650</xdr:colOff>
      <xdr:row>23</xdr:row>
      <xdr:rowOff>19050</xdr:rowOff>
    </xdr:to>
    <xdr:grpSp>
      <xdr:nvGrpSpPr>
        <xdr:cNvPr id="12" name="Group 11">
          <a:extLst>
            <a:ext uri="{FF2B5EF4-FFF2-40B4-BE49-F238E27FC236}">
              <a16:creationId xmlns:a16="http://schemas.microsoft.com/office/drawing/2014/main" id="{757616FC-B51D-7D53-FD00-7CEE9DE824BA}"/>
            </a:ext>
          </a:extLst>
        </xdr:cNvPr>
        <xdr:cNvGrpSpPr/>
      </xdr:nvGrpSpPr>
      <xdr:grpSpPr>
        <a:xfrm>
          <a:off x="123265" y="3350559"/>
          <a:ext cx="2152650" cy="2114550"/>
          <a:chOff x="123825" y="3324225"/>
          <a:chExt cx="2266950" cy="2181225"/>
        </a:xfrm>
      </xdr:grpSpPr>
      <xdr:graphicFrame macro="">
        <xdr:nvGraphicFramePr>
          <xdr:cNvPr id="3" name="Chart 2">
            <a:extLst>
              <a:ext uri="{FF2B5EF4-FFF2-40B4-BE49-F238E27FC236}">
                <a16:creationId xmlns:a16="http://schemas.microsoft.com/office/drawing/2014/main" id="{FEAEF909-335E-E94A-2257-5F8AA6C0EE79}"/>
              </a:ext>
            </a:extLst>
          </xdr:cNvPr>
          <xdr:cNvGraphicFramePr/>
        </xdr:nvGraphicFramePr>
        <xdr:xfrm>
          <a:off x="123825" y="3643312"/>
          <a:ext cx="2266950" cy="1862138"/>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TextBox 5">
            <a:extLst>
              <a:ext uri="{FF2B5EF4-FFF2-40B4-BE49-F238E27FC236}">
                <a16:creationId xmlns:a16="http://schemas.microsoft.com/office/drawing/2014/main" id="{E6AABA19-5BA6-0DA2-30AF-621A010001BC}"/>
              </a:ext>
            </a:extLst>
          </xdr:cNvPr>
          <xdr:cNvSpPr txBox="1"/>
        </xdr:nvSpPr>
        <xdr:spPr>
          <a:xfrm>
            <a:off x="597546" y="3351599"/>
            <a:ext cx="13051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Revenue (INR CRs.)</a:t>
            </a:r>
          </a:p>
        </xdr:txBody>
      </xdr:sp>
      <xdr:cxnSp macro="">
        <xdr:nvCxnSpPr>
          <xdr:cNvPr id="8" name="Straight Connector 7">
            <a:extLst>
              <a:ext uri="{FF2B5EF4-FFF2-40B4-BE49-F238E27FC236}">
                <a16:creationId xmlns:a16="http://schemas.microsoft.com/office/drawing/2014/main" id="{79ED64DA-8154-E919-8568-1852F78C80A8}"/>
              </a:ext>
            </a:extLst>
          </xdr:cNvPr>
          <xdr:cNvCxnSpPr/>
        </xdr:nvCxnSpPr>
        <xdr:spPr>
          <a:xfrm>
            <a:off x="247650" y="3324225"/>
            <a:ext cx="1914525" cy="9525"/>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xdr:col>
      <xdr:colOff>2276475</xdr:colOff>
      <xdr:row>12</xdr:row>
      <xdr:rowOff>0</xdr:rowOff>
    </xdr:from>
    <xdr:to>
      <xdr:col>5</xdr:col>
      <xdr:colOff>219075</xdr:colOff>
      <xdr:row>23</xdr:row>
      <xdr:rowOff>19050</xdr:rowOff>
    </xdr:to>
    <xdr:grpSp>
      <xdr:nvGrpSpPr>
        <xdr:cNvPr id="37" name="Group 36">
          <a:extLst>
            <a:ext uri="{FF2B5EF4-FFF2-40B4-BE49-F238E27FC236}">
              <a16:creationId xmlns:a16="http://schemas.microsoft.com/office/drawing/2014/main" id="{B655DCEC-25D4-8438-8247-7CB503D7199F}"/>
            </a:ext>
          </a:extLst>
        </xdr:cNvPr>
        <xdr:cNvGrpSpPr/>
      </xdr:nvGrpSpPr>
      <xdr:grpSpPr>
        <a:xfrm>
          <a:off x="2399740" y="3350559"/>
          <a:ext cx="2144806" cy="2114550"/>
          <a:chOff x="123825" y="3324225"/>
          <a:chExt cx="2266950" cy="2181225"/>
        </a:xfrm>
      </xdr:grpSpPr>
      <xdr:graphicFrame macro="">
        <xdr:nvGraphicFramePr>
          <xdr:cNvPr id="38" name="Chart 37">
            <a:extLst>
              <a:ext uri="{FF2B5EF4-FFF2-40B4-BE49-F238E27FC236}">
                <a16:creationId xmlns:a16="http://schemas.microsoft.com/office/drawing/2014/main" id="{B0C60EE7-A855-01FC-3757-A06319104EF6}"/>
              </a:ext>
            </a:extLst>
          </xdr:cNvPr>
          <xdr:cNvGraphicFramePr/>
        </xdr:nvGraphicFramePr>
        <xdr:xfrm>
          <a:off x="123825" y="3643312"/>
          <a:ext cx="2266950" cy="1862138"/>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39" name="TextBox 38">
            <a:extLst>
              <a:ext uri="{FF2B5EF4-FFF2-40B4-BE49-F238E27FC236}">
                <a16:creationId xmlns:a16="http://schemas.microsoft.com/office/drawing/2014/main" id="{FC62052A-4A17-A322-D80B-4DA28DAFA5FE}"/>
              </a:ext>
            </a:extLst>
          </xdr:cNvPr>
          <xdr:cNvSpPr txBox="1"/>
        </xdr:nvSpPr>
        <xdr:spPr>
          <a:xfrm>
            <a:off x="537362" y="3361424"/>
            <a:ext cx="1440977" cy="271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Net Profit (INR CRs.)</a:t>
            </a:r>
          </a:p>
        </xdr:txBody>
      </xdr:sp>
      <xdr:cxnSp macro="">
        <xdr:nvCxnSpPr>
          <xdr:cNvPr id="40" name="Straight Connector 39">
            <a:extLst>
              <a:ext uri="{FF2B5EF4-FFF2-40B4-BE49-F238E27FC236}">
                <a16:creationId xmlns:a16="http://schemas.microsoft.com/office/drawing/2014/main" id="{B8D71A28-C3EC-7E35-B0DB-A0A229826DD1}"/>
              </a:ext>
            </a:extLst>
          </xdr:cNvPr>
          <xdr:cNvCxnSpPr/>
        </xdr:nvCxnSpPr>
        <xdr:spPr>
          <a:xfrm>
            <a:off x="247650" y="3324225"/>
            <a:ext cx="1914525" cy="9525"/>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5</xdr:col>
      <xdr:colOff>323850</xdr:colOff>
      <xdr:row>12</xdr:row>
      <xdr:rowOff>9525</xdr:rowOff>
    </xdr:from>
    <xdr:to>
      <xdr:col>9</xdr:col>
      <xdr:colOff>38100</xdr:colOff>
      <xdr:row>23</xdr:row>
      <xdr:rowOff>38100</xdr:rowOff>
    </xdr:to>
    <xdr:grpSp>
      <xdr:nvGrpSpPr>
        <xdr:cNvPr id="41" name="Group 40">
          <a:extLst>
            <a:ext uri="{FF2B5EF4-FFF2-40B4-BE49-F238E27FC236}">
              <a16:creationId xmlns:a16="http://schemas.microsoft.com/office/drawing/2014/main" id="{52330CD6-C1DC-13BB-42D1-5222D6FEA9B3}"/>
            </a:ext>
          </a:extLst>
        </xdr:cNvPr>
        <xdr:cNvGrpSpPr/>
      </xdr:nvGrpSpPr>
      <xdr:grpSpPr>
        <a:xfrm>
          <a:off x="4649321" y="3360084"/>
          <a:ext cx="2134720" cy="2124075"/>
          <a:chOff x="123825" y="3324225"/>
          <a:chExt cx="2266950" cy="2181225"/>
        </a:xfrm>
      </xdr:grpSpPr>
      <xdr:graphicFrame macro="">
        <xdr:nvGraphicFramePr>
          <xdr:cNvPr id="42" name="Chart 41">
            <a:extLst>
              <a:ext uri="{FF2B5EF4-FFF2-40B4-BE49-F238E27FC236}">
                <a16:creationId xmlns:a16="http://schemas.microsoft.com/office/drawing/2014/main" id="{DCFE2020-212F-32AF-06D8-955E1411A8B0}"/>
              </a:ext>
            </a:extLst>
          </xdr:cNvPr>
          <xdr:cNvGraphicFramePr/>
        </xdr:nvGraphicFramePr>
        <xdr:xfrm>
          <a:off x="123825" y="3643312"/>
          <a:ext cx="2266950" cy="1862138"/>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43" name="TextBox 42">
            <a:extLst>
              <a:ext uri="{FF2B5EF4-FFF2-40B4-BE49-F238E27FC236}">
                <a16:creationId xmlns:a16="http://schemas.microsoft.com/office/drawing/2014/main" id="{6A8BB023-1717-501F-6B1B-662FA66B6E93}"/>
              </a:ext>
            </a:extLst>
          </xdr:cNvPr>
          <xdr:cNvSpPr txBox="1"/>
        </xdr:nvSpPr>
        <xdr:spPr>
          <a:xfrm>
            <a:off x="346777" y="3371337"/>
            <a:ext cx="1843290" cy="271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Avg Total Assets (INR CRs.)</a:t>
            </a:r>
          </a:p>
        </xdr:txBody>
      </xdr:sp>
      <xdr:cxnSp macro="">
        <xdr:nvCxnSpPr>
          <xdr:cNvPr id="44" name="Straight Connector 43">
            <a:extLst>
              <a:ext uri="{FF2B5EF4-FFF2-40B4-BE49-F238E27FC236}">
                <a16:creationId xmlns:a16="http://schemas.microsoft.com/office/drawing/2014/main" id="{B170D25A-2C27-4CE7-1F86-377EEABC2D54}"/>
              </a:ext>
            </a:extLst>
          </xdr:cNvPr>
          <xdr:cNvCxnSpPr/>
        </xdr:nvCxnSpPr>
        <xdr:spPr>
          <a:xfrm>
            <a:off x="247650" y="3324225"/>
            <a:ext cx="1914525" cy="9525"/>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xdr:col>
      <xdr:colOff>9525</xdr:colOff>
      <xdr:row>23</xdr:row>
      <xdr:rowOff>86846</xdr:rowOff>
    </xdr:from>
    <xdr:to>
      <xdr:col>1</xdr:col>
      <xdr:colOff>2162175</xdr:colOff>
      <xdr:row>34</xdr:row>
      <xdr:rowOff>115421</xdr:rowOff>
    </xdr:to>
    <xdr:grpSp>
      <xdr:nvGrpSpPr>
        <xdr:cNvPr id="4" name="Group 3">
          <a:extLst>
            <a:ext uri="{FF2B5EF4-FFF2-40B4-BE49-F238E27FC236}">
              <a16:creationId xmlns:a16="http://schemas.microsoft.com/office/drawing/2014/main" id="{37B95032-FF66-CF22-C652-2DBD830D982B}"/>
            </a:ext>
          </a:extLst>
        </xdr:cNvPr>
        <xdr:cNvGrpSpPr/>
      </xdr:nvGrpSpPr>
      <xdr:grpSpPr>
        <a:xfrm>
          <a:off x="132790" y="5532905"/>
          <a:ext cx="2152650" cy="2124075"/>
          <a:chOff x="123825" y="3324225"/>
          <a:chExt cx="2266950" cy="2181225"/>
        </a:xfrm>
      </xdr:grpSpPr>
      <xdr:graphicFrame macro="">
        <xdr:nvGraphicFramePr>
          <xdr:cNvPr id="5" name="Chart 4">
            <a:extLst>
              <a:ext uri="{FF2B5EF4-FFF2-40B4-BE49-F238E27FC236}">
                <a16:creationId xmlns:a16="http://schemas.microsoft.com/office/drawing/2014/main" id="{D69F5FA3-BB9E-103E-65ED-25FCAA3C4ACE}"/>
              </a:ext>
            </a:extLst>
          </xdr:cNvPr>
          <xdr:cNvGraphicFramePr/>
        </xdr:nvGraphicFramePr>
        <xdr:xfrm>
          <a:off x="123825" y="3643312"/>
          <a:ext cx="2266950" cy="1862138"/>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7" name="TextBox 6">
            <a:extLst>
              <a:ext uri="{FF2B5EF4-FFF2-40B4-BE49-F238E27FC236}">
                <a16:creationId xmlns:a16="http://schemas.microsoft.com/office/drawing/2014/main" id="{E0AE9336-26BC-38A5-EED6-680586A05003}"/>
              </a:ext>
            </a:extLst>
          </xdr:cNvPr>
          <xdr:cNvSpPr txBox="1"/>
        </xdr:nvSpPr>
        <xdr:spPr>
          <a:xfrm>
            <a:off x="497239" y="3361556"/>
            <a:ext cx="1468190" cy="271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Return on</a:t>
            </a:r>
            <a:r>
              <a:rPr lang="en-IN" sz="1100" b="1" baseline="0">
                <a:solidFill>
                  <a:srgbClr val="FF0000"/>
                </a:solidFill>
                <a:latin typeface="Calibri" panose="020F0502020204030204" pitchFamily="34" charset="0"/>
                <a:ea typeface="Calibri" panose="020F0502020204030204" pitchFamily="34" charset="0"/>
                <a:cs typeface="Calibri" panose="020F0502020204030204" pitchFamily="34" charset="0"/>
              </a:rPr>
              <a:t> Equity </a:t>
            </a:r>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a:t>
            </a:r>
          </a:p>
        </xdr:txBody>
      </xdr:sp>
      <xdr:cxnSp macro="">
        <xdr:nvCxnSpPr>
          <xdr:cNvPr id="9" name="Straight Connector 8">
            <a:extLst>
              <a:ext uri="{FF2B5EF4-FFF2-40B4-BE49-F238E27FC236}">
                <a16:creationId xmlns:a16="http://schemas.microsoft.com/office/drawing/2014/main" id="{F6CA9342-89DD-0813-E26A-AEDC810B8D70}"/>
              </a:ext>
            </a:extLst>
          </xdr:cNvPr>
          <xdr:cNvCxnSpPr/>
        </xdr:nvCxnSpPr>
        <xdr:spPr>
          <a:xfrm>
            <a:off x="247650" y="3324225"/>
            <a:ext cx="1914525" cy="9525"/>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xdr:col>
      <xdr:colOff>2257425</xdr:colOff>
      <xdr:row>23</xdr:row>
      <xdr:rowOff>115420</xdr:rowOff>
    </xdr:from>
    <xdr:to>
      <xdr:col>5</xdr:col>
      <xdr:colOff>200025</xdr:colOff>
      <xdr:row>34</xdr:row>
      <xdr:rowOff>143995</xdr:rowOff>
    </xdr:to>
    <xdr:grpSp>
      <xdr:nvGrpSpPr>
        <xdr:cNvPr id="19" name="Group 18">
          <a:extLst>
            <a:ext uri="{FF2B5EF4-FFF2-40B4-BE49-F238E27FC236}">
              <a16:creationId xmlns:a16="http://schemas.microsoft.com/office/drawing/2014/main" id="{556E11C0-CF4B-783C-E544-82EE8FF28AC4}"/>
            </a:ext>
          </a:extLst>
        </xdr:cNvPr>
        <xdr:cNvGrpSpPr/>
      </xdr:nvGrpSpPr>
      <xdr:grpSpPr>
        <a:xfrm>
          <a:off x="2380690" y="5561479"/>
          <a:ext cx="2144806" cy="2124075"/>
          <a:chOff x="123825" y="3324225"/>
          <a:chExt cx="2266950" cy="2181225"/>
        </a:xfrm>
      </xdr:grpSpPr>
      <xdr:graphicFrame macro="">
        <xdr:nvGraphicFramePr>
          <xdr:cNvPr id="20" name="Chart 19">
            <a:extLst>
              <a:ext uri="{FF2B5EF4-FFF2-40B4-BE49-F238E27FC236}">
                <a16:creationId xmlns:a16="http://schemas.microsoft.com/office/drawing/2014/main" id="{92E3C1B2-C84C-0877-B126-E0FF7FE01A43}"/>
              </a:ext>
            </a:extLst>
          </xdr:cNvPr>
          <xdr:cNvGraphicFramePr/>
        </xdr:nvGraphicFramePr>
        <xdr:xfrm>
          <a:off x="123825" y="3643312"/>
          <a:ext cx="2266950" cy="186213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1" name="TextBox 20">
            <a:extLst>
              <a:ext uri="{FF2B5EF4-FFF2-40B4-BE49-F238E27FC236}">
                <a16:creationId xmlns:a16="http://schemas.microsoft.com/office/drawing/2014/main" id="{568775F0-2C51-B4B5-FA8F-10963ADCEEC8}"/>
              </a:ext>
            </a:extLst>
          </xdr:cNvPr>
          <xdr:cNvSpPr txBox="1"/>
        </xdr:nvSpPr>
        <xdr:spPr>
          <a:xfrm>
            <a:off x="557423" y="3361556"/>
            <a:ext cx="1412821" cy="271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Return on</a:t>
            </a:r>
            <a:r>
              <a:rPr lang="en-IN" sz="1100" b="1" baseline="0">
                <a:solidFill>
                  <a:srgbClr val="FF0000"/>
                </a:solidFill>
                <a:latin typeface="Calibri" panose="020F0502020204030204" pitchFamily="34" charset="0"/>
                <a:ea typeface="Calibri" panose="020F0502020204030204" pitchFamily="34" charset="0"/>
                <a:cs typeface="Calibri" panose="020F0502020204030204" pitchFamily="34" charset="0"/>
              </a:rPr>
              <a:t> Asset </a:t>
            </a:r>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a:t>
            </a:r>
          </a:p>
        </xdr:txBody>
      </xdr:sp>
      <xdr:cxnSp macro="">
        <xdr:nvCxnSpPr>
          <xdr:cNvPr id="22" name="Straight Connector 21">
            <a:extLst>
              <a:ext uri="{FF2B5EF4-FFF2-40B4-BE49-F238E27FC236}">
                <a16:creationId xmlns:a16="http://schemas.microsoft.com/office/drawing/2014/main" id="{866FBE89-7BF4-6E97-3134-DC66741B1C33}"/>
              </a:ext>
            </a:extLst>
          </xdr:cNvPr>
          <xdr:cNvCxnSpPr/>
        </xdr:nvCxnSpPr>
        <xdr:spPr>
          <a:xfrm>
            <a:off x="247650" y="3324225"/>
            <a:ext cx="1914525" cy="9525"/>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5</xdr:col>
      <xdr:colOff>274544</xdr:colOff>
      <xdr:row>23</xdr:row>
      <xdr:rowOff>124946</xdr:rowOff>
    </xdr:from>
    <xdr:to>
      <xdr:col>8</xdr:col>
      <xdr:colOff>593911</xdr:colOff>
      <xdr:row>34</xdr:row>
      <xdr:rowOff>153521</xdr:rowOff>
    </xdr:to>
    <xdr:grpSp>
      <xdr:nvGrpSpPr>
        <xdr:cNvPr id="27" name="Group 26">
          <a:extLst>
            <a:ext uri="{FF2B5EF4-FFF2-40B4-BE49-F238E27FC236}">
              <a16:creationId xmlns:a16="http://schemas.microsoft.com/office/drawing/2014/main" id="{1679B6DD-1C72-41D9-1CE3-36D0C90508A5}"/>
            </a:ext>
          </a:extLst>
        </xdr:cNvPr>
        <xdr:cNvGrpSpPr/>
      </xdr:nvGrpSpPr>
      <xdr:grpSpPr>
        <a:xfrm>
          <a:off x="4600015" y="5571005"/>
          <a:ext cx="2134720" cy="2124075"/>
          <a:chOff x="123825" y="3324225"/>
          <a:chExt cx="2266950" cy="2181225"/>
        </a:xfrm>
      </xdr:grpSpPr>
      <xdr:graphicFrame macro="">
        <xdr:nvGraphicFramePr>
          <xdr:cNvPr id="28" name="Chart 27">
            <a:extLst>
              <a:ext uri="{FF2B5EF4-FFF2-40B4-BE49-F238E27FC236}">
                <a16:creationId xmlns:a16="http://schemas.microsoft.com/office/drawing/2014/main" id="{3E110A9F-EDE8-6474-66B1-69061E9C9825}"/>
              </a:ext>
            </a:extLst>
          </xdr:cNvPr>
          <xdr:cNvGraphicFramePr/>
        </xdr:nvGraphicFramePr>
        <xdr:xfrm>
          <a:off x="123825" y="3643312"/>
          <a:ext cx="2266950" cy="1862138"/>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D0283A7D-97CC-3BC4-4025-82135C8944CE}"/>
              </a:ext>
            </a:extLst>
          </xdr:cNvPr>
          <xdr:cNvSpPr txBox="1"/>
        </xdr:nvSpPr>
        <xdr:spPr>
          <a:xfrm>
            <a:off x="396931" y="3341994"/>
            <a:ext cx="1562455" cy="271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FF0000"/>
                </a:solidFill>
                <a:latin typeface="Calibri" panose="020F0502020204030204" pitchFamily="34" charset="0"/>
                <a:ea typeface="Calibri" panose="020F0502020204030204" pitchFamily="34" charset="0"/>
                <a:cs typeface="Calibri" panose="020F0502020204030204" pitchFamily="34" charset="0"/>
              </a:rPr>
              <a:t>Financial Leverage (%)</a:t>
            </a:r>
          </a:p>
        </xdr:txBody>
      </xdr:sp>
      <xdr:cxnSp macro="">
        <xdr:nvCxnSpPr>
          <xdr:cNvPr id="30" name="Straight Connector 29">
            <a:extLst>
              <a:ext uri="{FF2B5EF4-FFF2-40B4-BE49-F238E27FC236}">
                <a16:creationId xmlns:a16="http://schemas.microsoft.com/office/drawing/2014/main" id="{29C19BCF-B597-60D3-DCA2-ABE742F8627E}"/>
              </a:ext>
            </a:extLst>
          </xdr:cNvPr>
          <xdr:cNvCxnSpPr/>
        </xdr:nvCxnSpPr>
        <xdr:spPr>
          <a:xfrm>
            <a:off x="247650" y="3324225"/>
            <a:ext cx="1914525" cy="9525"/>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xdr:col>
      <xdr:colOff>64433</xdr:colOff>
      <xdr:row>34</xdr:row>
      <xdr:rowOff>101976</xdr:rowOff>
    </xdr:from>
    <xdr:to>
      <xdr:col>8</xdr:col>
      <xdr:colOff>493058</xdr:colOff>
      <xdr:row>44</xdr:row>
      <xdr:rowOff>25776</xdr:rowOff>
    </xdr:to>
    <xdr:sp macro="" textlink="">
      <xdr:nvSpPr>
        <xdr:cNvPr id="31" name="TextBox 30">
          <a:extLst>
            <a:ext uri="{FF2B5EF4-FFF2-40B4-BE49-F238E27FC236}">
              <a16:creationId xmlns:a16="http://schemas.microsoft.com/office/drawing/2014/main" id="{AF09037A-0E81-785F-9C03-A7315B6892E6}"/>
            </a:ext>
          </a:extLst>
        </xdr:cNvPr>
        <xdr:cNvSpPr txBox="1"/>
      </xdr:nvSpPr>
      <xdr:spPr>
        <a:xfrm>
          <a:off x="187698" y="7643535"/>
          <a:ext cx="6446184" cy="182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rgbClr val="FF0000"/>
              </a:solidFill>
              <a:effectLst/>
              <a:latin typeface="Calibri" panose="020F0502020204030204" pitchFamily="34" charset="0"/>
              <a:ea typeface="Calibri" panose="020F0502020204030204" pitchFamily="34" charset="0"/>
              <a:cs typeface="Calibri" panose="020F0502020204030204" pitchFamily="34" charset="0"/>
            </a:rPr>
            <a:t>Recent Updates :-</a:t>
          </a:r>
        </a:p>
        <a:p>
          <a:pPr marL="171450" indent="-171450">
            <a:buFont typeface="Arial" panose="020B0604020202020204" pitchFamily="34" charset="0"/>
            <a:buChar char="•"/>
          </a:pPr>
          <a:r>
            <a:rPr lang="en-IN" sz="1100" b="1" i="0">
              <a:solidFill>
                <a:schemeClr val="dk1"/>
              </a:solidFill>
              <a:effectLst/>
              <a:latin typeface="Calibri" panose="020F0502020204030204" pitchFamily="34" charset="0"/>
              <a:ea typeface="Calibri" panose="020F0502020204030204" pitchFamily="34" charset="0"/>
              <a:cs typeface="Calibri" panose="020F0502020204030204" pitchFamily="34" charset="0"/>
            </a:rPr>
            <a:t>Revenue:</a:t>
          </a: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Marksans Pharma Ltd’s revenue jumped 25.75% since last year same period to ₹724.98Cr in the Q4 2024-2025. On a quarterly growth basis, Marksans Pharma Ltd has generated 2.15% jump in its revenue since last 3-months.</a:t>
          </a:r>
        </a:p>
        <a:p>
          <a:pPr marL="171450" indent="-171450">
            <a:buFont typeface="Arial" panose="020B0604020202020204" pitchFamily="34" charset="0"/>
            <a:buChar char="•"/>
          </a:pPr>
          <a:r>
            <a:rPr lang="en-IN" sz="1100" b="1" i="0">
              <a:solidFill>
                <a:schemeClr val="dk1"/>
              </a:solidFill>
              <a:effectLst/>
              <a:latin typeface="Calibri" panose="020F0502020204030204" pitchFamily="34" charset="0"/>
              <a:ea typeface="Calibri" panose="020F0502020204030204" pitchFamily="34" charset="0"/>
              <a:cs typeface="Calibri" panose="020F0502020204030204" pitchFamily="34" charset="0"/>
            </a:rPr>
            <a:t>Net Profits:</a:t>
          </a: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Marksans Pharma Ltd’s net profit jumped 15.66% since last year same period to ₹90.55Cr in the Q4 2024-2025. On a quarterly growth basis, Marksans Pharma Ltd has generated -13.4% fall in its net profits since last 3-months.</a:t>
          </a:r>
        </a:p>
        <a:p>
          <a:pPr marL="171450" indent="-171450">
            <a:buFont typeface="Arial" panose="020B0604020202020204" pitchFamily="34" charset="0"/>
            <a:buChar char="•"/>
          </a:pPr>
          <a:r>
            <a:rPr lang="en-IN" sz="1100" b="1" i="0">
              <a:solidFill>
                <a:schemeClr val="dk1"/>
              </a:solidFill>
              <a:effectLst/>
              <a:latin typeface="Calibri" panose="020F0502020204030204" pitchFamily="34" charset="0"/>
              <a:ea typeface="Calibri" panose="020F0502020204030204" pitchFamily="34" charset="0"/>
              <a:cs typeface="Calibri" panose="020F0502020204030204" pitchFamily="34" charset="0"/>
            </a:rPr>
            <a:t>Net Profit Margins:</a:t>
          </a: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Marksans Pharma Ltd’s net profit margin fell -8.02% since last year same period to 12.49% in the Q4 2024-2025. On a quarterly growth basis, Marksans Pharma Ltd has generated -15.22% fall in its net profit margins since last 3-months. </a:t>
          </a:r>
        </a:p>
      </xdr:txBody>
    </xdr:sp>
    <xdr:clientData/>
  </xdr:twoCellAnchor>
  <xdr:twoCellAnchor>
    <xdr:from>
      <xdr:col>1</xdr:col>
      <xdr:colOff>47624</xdr:colOff>
      <xdr:row>47</xdr:row>
      <xdr:rowOff>0</xdr:rowOff>
    </xdr:from>
    <xdr:to>
      <xdr:col>8</xdr:col>
      <xdr:colOff>476249</xdr:colOff>
      <xdr:row>48</xdr:row>
      <xdr:rowOff>114300</xdr:rowOff>
    </xdr:to>
    <xdr:sp macro="" textlink="">
      <xdr:nvSpPr>
        <xdr:cNvPr id="32" name="TextBox 31">
          <a:extLst>
            <a:ext uri="{FF2B5EF4-FFF2-40B4-BE49-F238E27FC236}">
              <a16:creationId xmlns:a16="http://schemas.microsoft.com/office/drawing/2014/main" id="{CD4C0238-F6A5-4778-1930-180F0868B53E}"/>
            </a:ext>
          </a:extLst>
        </xdr:cNvPr>
        <xdr:cNvSpPr txBox="1"/>
      </xdr:nvSpPr>
      <xdr:spPr>
        <a:xfrm>
          <a:off x="171449" y="10277475"/>
          <a:ext cx="64674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a:solidFill>
                <a:srgbClr val="FF0000"/>
              </a:solidFill>
              <a:effectLst/>
              <a:latin typeface="Calibri" panose="020F0502020204030204" pitchFamily="34" charset="0"/>
              <a:ea typeface="Calibri" panose="020F0502020204030204" pitchFamily="34" charset="0"/>
              <a:cs typeface="Calibri" panose="020F0502020204030204" pitchFamily="34" charset="0"/>
            </a:rPr>
            <a:t>Dupont</a:t>
          </a:r>
          <a:r>
            <a:rPr lang="en-IN" sz="1800" b="1" i="0" baseline="0">
              <a:solidFill>
                <a:srgbClr val="FF0000"/>
              </a:solidFill>
              <a:effectLst/>
              <a:latin typeface="Calibri" panose="020F0502020204030204" pitchFamily="34" charset="0"/>
              <a:ea typeface="Calibri" panose="020F0502020204030204" pitchFamily="34" charset="0"/>
              <a:cs typeface="Calibri" panose="020F0502020204030204" pitchFamily="34" charset="0"/>
            </a:rPr>
            <a:t> Analysis - Return on Equity &amp; Return on Asset</a:t>
          </a:r>
        </a:p>
        <a:p>
          <a:endParaRPr lang="en-IN" sz="1100" b="1" i="0">
            <a:solidFill>
              <a:srgbClr val="FF0000"/>
            </a:solidFill>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97745</xdr:colOff>
      <xdr:row>88</xdr:row>
      <xdr:rowOff>7540</xdr:rowOff>
    </xdr:from>
    <xdr:to>
      <xdr:col>8</xdr:col>
      <xdr:colOff>582705</xdr:colOff>
      <xdr:row>96</xdr:row>
      <xdr:rowOff>123266</xdr:rowOff>
    </xdr:to>
    <xdr:sp macro="" textlink="">
      <xdr:nvSpPr>
        <xdr:cNvPr id="11" name="TextBox 10">
          <a:extLst>
            <a:ext uri="{FF2B5EF4-FFF2-40B4-BE49-F238E27FC236}">
              <a16:creationId xmlns:a16="http://schemas.microsoft.com/office/drawing/2014/main" id="{1A4DF9B1-CC5C-45AA-BEB9-7AA7AC671C69}"/>
            </a:ext>
          </a:extLst>
        </xdr:cNvPr>
        <xdr:cNvSpPr txBox="1"/>
      </xdr:nvSpPr>
      <xdr:spPr>
        <a:xfrm>
          <a:off x="97745" y="17791275"/>
          <a:ext cx="6625784" cy="1639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a:solidFill>
                <a:srgbClr val="FF0000"/>
              </a:solidFill>
              <a:effectLst/>
              <a:latin typeface="Calibri" panose="020F0502020204030204" pitchFamily="34" charset="0"/>
              <a:ea typeface="Calibri" panose="020F0502020204030204" pitchFamily="34" charset="0"/>
              <a:cs typeface="Calibri" panose="020F0502020204030204" pitchFamily="34" charset="0"/>
            </a:rPr>
            <a:t>Dupont</a:t>
          </a:r>
          <a:r>
            <a:rPr lang="en-IN" sz="1400" b="1" i="0" baseline="0">
              <a:solidFill>
                <a:srgbClr val="FF0000"/>
              </a:solidFill>
              <a:effectLst/>
              <a:latin typeface="Calibri" panose="020F0502020204030204" pitchFamily="34" charset="0"/>
              <a:ea typeface="Calibri" panose="020F0502020204030204" pitchFamily="34" charset="0"/>
              <a:cs typeface="Calibri" panose="020F0502020204030204" pitchFamily="34" charset="0"/>
            </a:rPr>
            <a:t> Summary </a:t>
          </a:r>
        </a:p>
        <a:p>
          <a:pPr marL="171450" indent="-171450">
            <a:buFont typeface="Arial" panose="020B0604020202020204" pitchFamily="34" charset="0"/>
            <a:buChar char="•"/>
          </a:pPr>
          <a:r>
            <a:rPr lang="en-IN" sz="1050" b="0" i="0">
              <a:solidFill>
                <a:schemeClr val="dk1"/>
              </a:solidFill>
              <a:effectLst/>
              <a:latin typeface="Calibri" panose="020F0502020204030204" pitchFamily="34" charset="0"/>
              <a:ea typeface="Calibri" panose="020F0502020204030204" pitchFamily="34" charset="0"/>
              <a:cs typeface="Calibri" panose="020F0502020204030204" pitchFamily="34" charset="0"/>
            </a:rPr>
            <a:t>ROE of Marksan Pharma has been increased to 19.59% during</a:t>
          </a:r>
          <a:r>
            <a:rPr lang="en-IN" sz="105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COVID &amp; made a low of 11.22% in FY22 which is somewhat consistent between 11-12% as of 31-Mar 2025.</a:t>
          </a:r>
        </a:p>
        <a:p>
          <a:pPr marL="171450" indent="-171450">
            <a:buFont typeface="Arial" panose="020B0604020202020204" pitchFamily="34" charset="0"/>
            <a:buChar char="•"/>
          </a:pPr>
          <a:r>
            <a:rPr lang="en-IN" sz="105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ROE has been decreased signficantly in past 5yrs from 19.21% to 11.28%. While the company was able to increase the net margins from 7.65% in FY2019 to 14.51% in FY2025. Asset efficency of the company is constantly maintained throughout the period, the reason for fall in ROE in reduction of financial leverage in the company from 1.03x in FY2019 to 0.93x in FY2025</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050" b="0" i="0">
              <a:solidFill>
                <a:schemeClr val="dk1"/>
              </a:solidFill>
              <a:effectLst/>
              <a:latin typeface="+mn-lt"/>
              <a:ea typeface="+mn-ea"/>
              <a:cs typeface="+mn-cs"/>
            </a:rPr>
            <a:t>ROA</a:t>
          </a:r>
          <a:r>
            <a:rPr lang="en-IN" sz="1050" b="0" i="0" baseline="0">
              <a:solidFill>
                <a:schemeClr val="dk1"/>
              </a:solidFill>
              <a:effectLst/>
              <a:latin typeface="+mn-lt"/>
              <a:ea typeface="+mn-ea"/>
              <a:cs typeface="+mn-cs"/>
            </a:rPr>
            <a:t> </a:t>
          </a:r>
          <a:r>
            <a:rPr lang="en-IN" sz="1050" b="0" i="0">
              <a:solidFill>
                <a:schemeClr val="dk1"/>
              </a:solidFill>
              <a:effectLst/>
              <a:latin typeface="+mn-lt"/>
              <a:ea typeface="+mn-ea"/>
              <a:cs typeface="+mn-cs"/>
            </a:rPr>
            <a:t>of Marksan Pharma has been increased to 9.53%</a:t>
          </a:r>
          <a:r>
            <a:rPr lang="en-IN" sz="1050" b="0" i="0" baseline="0">
              <a:solidFill>
                <a:schemeClr val="dk1"/>
              </a:solidFill>
              <a:effectLst/>
              <a:latin typeface="+mn-lt"/>
              <a:ea typeface="+mn-ea"/>
              <a:cs typeface="+mn-cs"/>
            </a:rPr>
            <a:t> in FY2019 to 11.75% to FY2025. While the asset efficiency remains the constant, the reason for increase in ROA is increased net margin of the company.</a:t>
          </a:r>
          <a:endParaRPr lang="en-IN" sz="105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IB\Practice%20Model\Marksan\Marskan_Model_Updated.xlsx" TargetMode="External"/><Relationship Id="rId1" Type="http://schemas.openxmlformats.org/officeDocument/2006/relationships/externalLinkPath" Target="Marskan_Model_Up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gt;"/>
      <sheetName val="HistoricalFS"/>
      <sheetName val="Ratio Analysis"/>
      <sheetName val="Forecasting"/>
      <sheetName val="Data Sheet"/>
      <sheetName val="Cash Flow Data"/>
      <sheetName val="WACC"/>
      <sheetName val="Beta"/>
      <sheetName val="Beta Comps"/>
      <sheetName val="Rm"/>
      <sheetName val="Common size"/>
      <sheetName val="Raw FS"/>
      <sheetName val="Intrinsic Growth"/>
      <sheetName val="DCF"/>
      <sheetName val="Comps Val"/>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
          <cell r="M3">
            <v>3721</v>
          </cell>
        </row>
        <row r="4">
          <cell r="M4">
            <v>297</v>
          </cell>
        </row>
        <row r="5">
          <cell r="M5">
            <v>1269</v>
          </cell>
        </row>
        <row r="6">
          <cell r="M6">
            <v>1017</v>
          </cell>
        </row>
        <row r="7">
          <cell r="M7">
            <v>647</v>
          </cell>
        </row>
        <row r="8">
          <cell r="M8">
            <v>535</v>
          </cell>
        </row>
        <row r="9">
          <cell r="M9">
            <v>459</v>
          </cell>
        </row>
        <row r="10">
          <cell r="M10">
            <v>253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creener.in/exce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8224B-B8DE-4378-8B10-C8C6D4357080}">
  <sheetPr>
    <tabColor rgb="FF002060"/>
  </sheetPr>
  <dimension ref="A1"/>
  <sheetViews>
    <sheetView workbookViewId="0">
      <selection activeCell="O35" sqref="O35"/>
    </sheetView>
  </sheetViews>
  <sheetFormatPr defaultRowHeight="1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F8A2-69CE-4903-9106-0EF92779B798}">
  <dimension ref="A2:M103"/>
  <sheetViews>
    <sheetView zoomScale="130" zoomScaleNormal="130" workbookViewId="0">
      <pane xSplit="1" ySplit="3" topLeftCell="B4" activePane="bottomRight" state="frozen"/>
      <selection pane="topRight" activeCell="B1" sqref="B1"/>
      <selection pane="bottomLeft" activeCell="A4" sqref="A4"/>
      <selection pane="bottomRight" activeCell="C18" sqref="C18"/>
    </sheetView>
  </sheetViews>
  <sheetFormatPr defaultRowHeight="15" outlineLevelRow="1" x14ac:dyDescent="0.25"/>
  <cols>
    <col min="1" max="1" width="1.85546875" style="9" customWidth="1"/>
    <col min="2" max="2" width="28.140625" style="9" bestFit="1" customWidth="1"/>
    <col min="3" max="13" width="10.7109375" style="9" customWidth="1"/>
    <col min="14" max="16384" width="9.140625" style="9"/>
  </cols>
  <sheetData>
    <row r="2" spans="1:13" x14ac:dyDescent="0.25">
      <c r="B2" s="218" t="str">
        <f>"Historical Financial Statement  - "&amp;'Data Sheet'!B1</f>
        <v>Historical Financial Statement  - MARKSANS PHARMA LTD</v>
      </c>
      <c r="C2" s="218"/>
      <c r="D2" s="218"/>
      <c r="E2" s="218"/>
      <c r="F2" s="218"/>
      <c r="G2" s="218"/>
      <c r="H2" s="218"/>
      <c r="I2" s="218"/>
      <c r="J2" s="218"/>
      <c r="K2" s="218"/>
      <c r="L2" s="218"/>
      <c r="M2" s="218"/>
    </row>
    <row r="3" spans="1:13" x14ac:dyDescent="0.25">
      <c r="B3" s="10" t="s">
        <v>54</v>
      </c>
      <c r="C3" s="11">
        <f>'Data Sheet'!B16</f>
        <v>42460</v>
      </c>
      <c r="D3" s="11">
        <f>'Data Sheet'!C16</f>
        <v>42825</v>
      </c>
      <c r="E3" s="11">
        <f>'Data Sheet'!D16</f>
        <v>43190</v>
      </c>
      <c r="F3" s="11">
        <f>'Data Sheet'!E16</f>
        <v>43555</v>
      </c>
      <c r="G3" s="11">
        <f>'Data Sheet'!F16</f>
        <v>43921</v>
      </c>
      <c r="H3" s="11">
        <f>'Data Sheet'!G16</f>
        <v>44286</v>
      </c>
      <c r="I3" s="11">
        <f>'Data Sheet'!H16</f>
        <v>44651</v>
      </c>
      <c r="J3" s="11">
        <f>'Data Sheet'!I16</f>
        <v>45016</v>
      </c>
      <c r="K3" s="11">
        <f>'Data Sheet'!J16</f>
        <v>45382</v>
      </c>
      <c r="L3" s="11">
        <f>'Data Sheet'!K16</f>
        <v>45747</v>
      </c>
      <c r="M3" s="13" t="s">
        <v>55</v>
      </c>
    </row>
    <row r="5" spans="1:13" x14ac:dyDescent="0.25">
      <c r="A5" s="9" t="s">
        <v>57</v>
      </c>
      <c r="B5" s="18" t="s">
        <v>56</v>
      </c>
      <c r="C5" s="18"/>
      <c r="D5" s="19"/>
      <c r="E5" s="19"/>
      <c r="F5" s="19"/>
      <c r="G5" s="19"/>
      <c r="H5" s="19"/>
      <c r="I5" s="19"/>
      <c r="J5" s="19"/>
      <c r="K5" s="19"/>
      <c r="L5" s="19"/>
      <c r="M5" s="19"/>
    </row>
    <row r="6" spans="1:13" outlineLevel="1" x14ac:dyDescent="0.25">
      <c r="B6" s="9" t="s">
        <v>12</v>
      </c>
      <c r="C6" s="83">
        <f>IFERROR('Data Sheet'!B17,0)</f>
        <v>893.33</v>
      </c>
      <c r="D6" s="12">
        <f>IFERROR('Data Sheet'!C17,0)</f>
        <v>767.16</v>
      </c>
      <c r="E6" s="12">
        <f>IFERROR('Data Sheet'!D17,0)</f>
        <v>912.69</v>
      </c>
      <c r="F6" s="12">
        <f>IFERROR('Data Sheet'!E17,0)</f>
        <v>1000.07</v>
      </c>
      <c r="G6" s="12">
        <f>IFERROR('Data Sheet'!F17,0)</f>
        <v>1134.21</v>
      </c>
      <c r="H6" s="12">
        <f>IFERROR('Data Sheet'!G17,0)</f>
        <v>1376.18</v>
      </c>
      <c r="I6" s="12">
        <f>IFERROR('Data Sheet'!H17,0)</f>
        <v>1490.84</v>
      </c>
      <c r="J6" s="12">
        <f>IFERROR('Data Sheet'!I17,0)</f>
        <v>1852.14</v>
      </c>
      <c r="K6" s="12">
        <f>IFERROR('Data Sheet'!J17,0)</f>
        <v>2177.41</v>
      </c>
      <c r="L6" s="12">
        <f>IFERROR('Data Sheet'!K17,0)</f>
        <v>2622.85</v>
      </c>
      <c r="M6" s="12">
        <f>IFERROR(SUM('Data Sheet'!H42:K42),0)</f>
        <v>2622.85</v>
      </c>
    </row>
    <row r="7" spans="1:13" outlineLevel="1" x14ac:dyDescent="0.25">
      <c r="B7" s="15" t="s">
        <v>59</v>
      </c>
      <c r="C7" s="15" t="s">
        <v>58</v>
      </c>
      <c r="D7" s="16">
        <f>D6/C6-1</f>
        <v>-0.14123560162537929</v>
      </c>
      <c r="E7" s="16">
        <f t="shared" ref="E7:M7" si="0">E6/D6-1</f>
        <v>0.18969967151572042</v>
      </c>
      <c r="F7" s="16">
        <f t="shared" si="0"/>
        <v>9.5738969420065878E-2</v>
      </c>
      <c r="G7" s="16">
        <f t="shared" si="0"/>
        <v>0.13413061085723998</v>
      </c>
      <c r="H7" s="16">
        <f t="shared" si="0"/>
        <v>0.21333791802223567</v>
      </c>
      <c r="I7" s="16">
        <f t="shared" si="0"/>
        <v>8.3317589268845582E-2</v>
      </c>
      <c r="J7" s="16">
        <f t="shared" si="0"/>
        <v>0.24234659654959634</v>
      </c>
      <c r="K7" s="16">
        <f t="shared" si="0"/>
        <v>0.17561847376548201</v>
      </c>
      <c r="L7" s="16">
        <f t="shared" si="0"/>
        <v>0.20457332335205591</v>
      </c>
      <c r="M7" s="16">
        <f t="shared" si="0"/>
        <v>0</v>
      </c>
    </row>
    <row r="8" spans="1:13" outlineLevel="1" x14ac:dyDescent="0.25"/>
    <row r="9" spans="1:13" outlineLevel="1" x14ac:dyDescent="0.25">
      <c r="B9" s="9" t="s">
        <v>60</v>
      </c>
      <c r="C9" s="12">
        <f>IFERROR(SUM('Data Sheet'!B18,'Data Sheet'!B20:B22)-1*'Data Sheet'!B19,0)</f>
        <v>683.34</v>
      </c>
      <c r="D9" s="12">
        <f>IFERROR(SUM('Data Sheet'!C18,'Data Sheet'!C20:C22)-1*'Data Sheet'!C19,0)</f>
        <v>655.04</v>
      </c>
      <c r="E9" s="12">
        <f>IFERROR(SUM('Data Sheet'!D18,'Data Sheet'!D20:D22)-1*'Data Sheet'!D19,0)</f>
        <v>724.88</v>
      </c>
      <c r="F9" s="12">
        <f>IFERROR(SUM('Data Sheet'!E18,'Data Sheet'!E20:E22)-1*'Data Sheet'!E19,0)</f>
        <v>720.37</v>
      </c>
      <c r="G9" s="12">
        <f>IFERROR(SUM('Data Sheet'!F18,'Data Sheet'!F20:F22)-1*'Data Sheet'!F19,0)</f>
        <v>782.38</v>
      </c>
      <c r="H9" s="12">
        <f>IFERROR(SUM('Data Sheet'!G18,'Data Sheet'!G20:G22)-1*'Data Sheet'!G19,0)</f>
        <v>842.82999999999993</v>
      </c>
      <c r="I9" s="12">
        <f>IFERROR(SUM('Data Sheet'!H18,'Data Sheet'!H20:H22)-1*'Data Sheet'!H19,0)</f>
        <v>968.43999999999994</v>
      </c>
      <c r="J9" s="12">
        <f>IFERROR(SUM('Data Sheet'!I18,'Data Sheet'!I20:I22)-1*'Data Sheet'!I19,0)</f>
        <v>1240.68</v>
      </c>
      <c r="K9" s="12">
        <f>IFERROR(SUM('Data Sheet'!J18,'Data Sheet'!J20:J22)-1*'Data Sheet'!J19,0)</f>
        <v>1456.0000000000002</v>
      </c>
      <c r="L9" s="12">
        <f>IFERROR(SUM('Data Sheet'!K18,'Data Sheet'!K20:K22)-1*'Data Sheet'!K19,0)</f>
        <v>1494.04</v>
      </c>
      <c r="M9" s="12">
        <f>IFERROR(SUM('Data Sheet'!H43:K43),0)</f>
        <v>2094.21</v>
      </c>
    </row>
    <row r="10" spans="1:13" outlineLevel="1" x14ac:dyDescent="0.25">
      <c r="B10" s="15" t="s">
        <v>61</v>
      </c>
      <c r="C10" s="16">
        <f>C9/C6</f>
        <v>0.764935690058545</v>
      </c>
      <c r="D10" s="16">
        <f t="shared" ref="D10:L10" si="1">D9/D6</f>
        <v>0.85385056572292606</v>
      </c>
      <c r="E10" s="16">
        <f t="shared" si="1"/>
        <v>0.79422366849642256</v>
      </c>
      <c r="F10" s="16">
        <f t="shared" si="1"/>
        <v>0.72031957762956589</v>
      </c>
      <c r="G10" s="16">
        <f t="shared" si="1"/>
        <v>0.68980171220497088</v>
      </c>
      <c r="H10" s="16">
        <f t="shared" si="1"/>
        <v>0.61244168640730134</v>
      </c>
      <c r="I10" s="16">
        <f t="shared" si="1"/>
        <v>0.64959351774838348</v>
      </c>
      <c r="J10" s="16">
        <f t="shared" si="1"/>
        <v>0.66986296932197353</v>
      </c>
      <c r="K10" s="16">
        <f t="shared" si="1"/>
        <v>0.66868435434759665</v>
      </c>
      <c r="L10" s="16">
        <f t="shared" si="1"/>
        <v>0.56962464494729015</v>
      </c>
      <c r="M10" s="16">
        <f>M9/M6</f>
        <v>0.7984482528547191</v>
      </c>
    </row>
    <row r="11" spans="1:13" outlineLevel="1" x14ac:dyDescent="0.25"/>
    <row r="12" spans="1:13" outlineLevel="1" x14ac:dyDescent="0.25">
      <c r="B12" s="33" t="s">
        <v>62</v>
      </c>
      <c r="C12" s="34">
        <f>C6-C9</f>
        <v>209.99</v>
      </c>
      <c r="D12" s="34">
        <f t="shared" ref="D12:M12" si="2">D6-D9</f>
        <v>112.12</v>
      </c>
      <c r="E12" s="34">
        <f t="shared" si="2"/>
        <v>187.81000000000006</v>
      </c>
      <c r="F12" s="34">
        <f t="shared" si="2"/>
        <v>279.70000000000005</v>
      </c>
      <c r="G12" s="34">
        <f t="shared" si="2"/>
        <v>351.83000000000004</v>
      </c>
      <c r="H12" s="34">
        <f t="shared" si="2"/>
        <v>533.35000000000014</v>
      </c>
      <c r="I12" s="34">
        <f t="shared" si="2"/>
        <v>522.4</v>
      </c>
      <c r="J12" s="34">
        <f t="shared" si="2"/>
        <v>611.46</v>
      </c>
      <c r="K12" s="34">
        <f t="shared" si="2"/>
        <v>721.40999999999963</v>
      </c>
      <c r="L12" s="34">
        <f t="shared" si="2"/>
        <v>1128.81</v>
      </c>
      <c r="M12" s="34">
        <f t="shared" si="2"/>
        <v>528.63999999999987</v>
      </c>
    </row>
    <row r="13" spans="1:13" outlineLevel="1" x14ac:dyDescent="0.25">
      <c r="B13" s="15" t="s">
        <v>71</v>
      </c>
      <c r="C13" s="16">
        <f>C12/C6</f>
        <v>0.235064309941455</v>
      </c>
      <c r="D13" s="16">
        <f t="shared" ref="D13:M13" si="3">D12/D6</f>
        <v>0.14614943427707389</v>
      </c>
      <c r="E13" s="16">
        <f t="shared" si="3"/>
        <v>0.20577633150357738</v>
      </c>
      <c r="F13" s="16">
        <f t="shared" si="3"/>
        <v>0.27968042237043411</v>
      </c>
      <c r="G13" s="16">
        <f t="shared" si="3"/>
        <v>0.31019828779502917</v>
      </c>
      <c r="H13" s="16">
        <f t="shared" si="3"/>
        <v>0.38755831359269871</v>
      </c>
      <c r="I13" s="16">
        <f t="shared" si="3"/>
        <v>0.35040648225161652</v>
      </c>
      <c r="J13" s="16">
        <f t="shared" si="3"/>
        <v>0.33013703067802652</v>
      </c>
      <c r="K13" s="16">
        <f t="shared" si="3"/>
        <v>0.3313156456524034</v>
      </c>
      <c r="L13" s="16">
        <f t="shared" si="3"/>
        <v>0.43037535505270985</v>
      </c>
      <c r="M13" s="16">
        <f t="shared" si="3"/>
        <v>0.20155174714528085</v>
      </c>
    </row>
    <row r="14" spans="1:13" outlineLevel="1" x14ac:dyDescent="0.25"/>
    <row r="15" spans="1:13" outlineLevel="1" x14ac:dyDescent="0.25">
      <c r="B15" s="9" t="s">
        <v>63</v>
      </c>
      <c r="C15" s="17">
        <f>IFERROR(SUM('Data Sheet'!B23:B24),0)</f>
        <v>73.73</v>
      </c>
      <c r="D15" s="17">
        <f>IFERROR(SUM('Data Sheet'!C23:C24),0)</f>
        <v>67.39</v>
      </c>
      <c r="E15" s="17">
        <f>IFERROR(SUM('Data Sheet'!D23:D24),0)</f>
        <v>109.37</v>
      </c>
      <c r="F15" s="17">
        <f>IFERROR(SUM('Data Sheet'!E23:E24),0)</f>
        <v>147.56</v>
      </c>
      <c r="G15" s="17">
        <f>IFERROR(SUM('Data Sheet'!F23:F24),0)</f>
        <v>159.57999999999998</v>
      </c>
      <c r="H15" s="17">
        <f>IFERROR(SUM('Data Sheet'!G23:G24),0)</f>
        <v>193.72000000000003</v>
      </c>
      <c r="I15" s="17">
        <f>IFERROR(SUM('Data Sheet'!H23:H24),0)</f>
        <v>263.51</v>
      </c>
      <c r="J15" s="17">
        <f>IFERROR(SUM('Data Sheet'!I23:I24),0)</f>
        <v>271.87</v>
      </c>
      <c r="K15" s="17">
        <f>IFERROR(SUM('Data Sheet'!J23:J24),0)</f>
        <v>262.83</v>
      </c>
      <c r="L15" s="17">
        <f>IFERROR(SUM('Data Sheet'!K23:K24),0)</f>
        <v>600.17999999999995</v>
      </c>
      <c r="M15" s="17">
        <f>IFERROR(SUM('Data Sheet'!L23:L24),0)</f>
        <v>0</v>
      </c>
    </row>
    <row r="16" spans="1:13" outlineLevel="1" x14ac:dyDescent="0.25">
      <c r="B16" s="15" t="s">
        <v>64</v>
      </c>
      <c r="C16" s="16">
        <f t="shared" ref="C16:M16" si="4">C15/C6</f>
        <v>8.2533890051828554E-2</v>
      </c>
      <c r="D16" s="16">
        <f t="shared" si="4"/>
        <v>8.7843474633713961E-2</v>
      </c>
      <c r="E16" s="16">
        <f t="shared" si="4"/>
        <v>0.11983258280467629</v>
      </c>
      <c r="F16" s="16">
        <f t="shared" si="4"/>
        <v>0.14754967152299339</v>
      </c>
      <c r="G16" s="16">
        <f t="shared" si="4"/>
        <v>0.14069704904735453</v>
      </c>
      <c r="H16" s="16">
        <f t="shared" si="4"/>
        <v>0.14076646950253602</v>
      </c>
      <c r="I16" s="16">
        <f t="shared" si="4"/>
        <v>0.17675270317404954</v>
      </c>
      <c r="J16" s="16">
        <f t="shared" si="4"/>
        <v>0.14678695994903193</v>
      </c>
      <c r="K16" s="16">
        <f t="shared" si="4"/>
        <v>0.12070762970685356</v>
      </c>
      <c r="L16" s="16">
        <f t="shared" si="4"/>
        <v>0.22882742055397753</v>
      </c>
      <c r="M16" s="16">
        <f t="shared" si="4"/>
        <v>0</v>
      </c>
    </row>
    <row r="17" spans="2:13" outlineLevel="1" x14ac:dyDescent="0.25"/>
    <row r="18" spans="2:13" outlineLevel="1" x14ac:dyDescent="0.25">
      <c r="B18" s="33" t="s">
        <v>65</v>
      </c>
      <c r="C18" s="35">
        <f t="shared" ref="C18:L18" si="5">C12-C15</f>
        <v>136.26</v>
      </c>
      <c r="D18" s="35">
        <f t="shared" si="5"/>
        <v>44.730000000000004</v>
      </c>
      <c r="E18" s="35">
        <f t="shared" si="5"/>
        <v>78.440000000000055</v>
      </c>
      <c r="F18" s="35">
        <f t="shared" si="5"/>
        <v>132.14000000000004</v>
      </c>
      <c r="G18" s="35">
        <f t="shared" si="5"/>
        <v>192.25000000000006</v>
      </c>
      <c r="H18" s="35">
        <f t="shared" si="5"/>
        <v>339.63000000000011</v>
      </c>
      <c r="I18" s="35">
        <f t="shared" si="5"/>
        <v>258.89</v>
      </c>
      <c r="J18" s="35">
        <f t="shared" si="5"/>
        <v>339.59000000000003</v>
      </c>
      <c r="K18" s="35">
        <f t="shared" si="5"/>
        <v>458.57999999999964</v>
      </c>
      <c r="L18" s="35">
        <f t="shared" si="5"/>
        <v>528.63</v>
      </c>
      <c r="M18" s="35"/>
    </row>
    <row r="19" spans="2:13" outlineLevel="1" x14ac:dyDescent="0.25">
      <c r="B19" s="15" t="s">
        <v>66</v>
      </c>
      <c r="C19" s="16">
        <f t="shared" ref="C19:L19" si="6">C18/C6</f>
        <v>0.15253041988962643</v>
      </c>
      <c r="D19" s="16">
        <f t="shared" si="6"/>
        <v>5.8305959643359932E-2</v>
      </c>
      <c r="E19" s="16">
        <f t="shared" si="6"/>
        <v>8.5943748698901104E-2</v>
      </c>
      <c r="F19" s="16">
        <f t="shared" si="6"/>
        <v>0.13213075084744072</v>
      </c>
      <c r="G19" s="16">
        <f t="shared" si="6"/>
        <v>0.16950123874767464</v>
      </c>
      <c r="H19" s="16">
        <f t="shared" si="6"/>
        <v>0.24679184409016269</v>
      </c>
      <c r="I19" s="16">
        <f t="shared" si="6"/>
        <v>0.17365377907756702</v>
      </c>
      <c r="J19" s="16">
        <f t="shared" si="6"/>
        <v>0.18335007072899456</v>
      </c>
      <c r="K19" s="16">
        <f t="shared" si="6"/>
        <v>0.21060801594554984</v>
      </c>
      <c r="L19" s="16">
        <f t="shared" si="6"/>
        <v>0.20154793449873229</v>
      </c>
      <c r="M19" s="15"/>
    </row>
    <row r="20" spans="2:13" outlineLevel="1" x14ac:dyDescent="0.25"/>
    <row r="21" spans="2:13" outlineLevel="1" x14ac:dyDescent="0.25">
      <c r="B21" s="9" t="s">
        <v>67</v>
      </c>
      <c r="C21" s="17">
        <f>IFERROR('Data Sheet'!B27,0)</f>
        <v>10.16</v>
      </c>
      <c r="D21" s="17">
        <f>IFERROR('Data Sheet'!C27,0)</f>
        <v>6.78</v>
      </c>
      <c r="E21" s="17">
        <f>IFERROR('Data Sheet'!D27,0)</f>
        <v>10.220000000000001</v>
      </c>
      <c r="F21" s="17">
        <f>IFERROR('Data Sheet'!E27,0)</f>
        <v>9.66</v>
      </c>
      <c r="G21" s="17">
        <f>IFERROR('Data Sheet'!F27,0)</f>
        <v>8.75</v>
      </c>
      <c r="H21" s="17">
        <f>IFERROR('Data Sheet'!G27,0)</f>
        <v>7.99</v>
      </c>
      <c r="I21" s="17">
        <f>IFERROR('Data Sheet'!H27,0)</f>
        <v>8.4499999999999993</v>
      </c>
      <c r="J21" s="17">
        <f>IFERROR('Data Sheet'!I27,0)</f>
        <v>9.1300000000000008</v>
      </c>
      <c r="K21" s="17">
        <f>IFERROR('Data Sheet'!J27,0)</f>
        <v>11.2</v>
      </c>
      <c r="L21" s="17">
        <f>IFERROR('Data Sheet'!K27,0)</f>
        <v>11.66</v>
      </c>
      <c r="M21" s="17">
        <f>IFERROR(SUM('Data Sheet'!H46:K46),0)</f>
        <v>11.659999999999998</v>
      </c>
    </row>
    <row r="22" spans="2:13" outlineLevel="1" x14ac:dyDescent="0.25">
      <c r="B22" s="15" t="s">
        <v>68</v>
      </c>
      <c r="C22" s="16">
        <f t="shared" ref="C22:M22" si="7">C21/C6</f>
        <v>1.1373176765584947E-2</v>
      </c>
      <c r="D22" s="16">
        <f t="shared" si="7"/>
        <v>8.8377913342718613E-3</v>
      </c>
      <c r="E22" s="16">
        <f t="shared" si="7"/>
        <v>1.1197668430682926E-2</v>
      </c>
      <c r="F22" s="16">
        <f t="shared" si="7"/>
        <v>9.6593238473306857E-3</v>
      </c>
      <c r="G22" s="16">
        <f t="shared" si="7"/>
        <v>7.7146207492439665E-3</v>
      </c>
      <c r="H22" s="16">
        <f t="shared" si="7"/>
        <v>5.8059265503059192E-3</v>
      </c>
      <c r="I22" s="16">
        <f t="shared" si="7"/>
        <v>5.6679455877223575E-3</v>
      </c>
      <c r="J22" s="16">
        <f t="shared" si="7"/>
        <v>4.9294329802282762E-3</v>
      </c>
      <c r="K22" s="16">
        <f t="shared" si="7"/>
        <v>5.1437258026738189E-3</v>
      </c>
      <c r="L22" s="16">
        <f t="shared" si="7"/>
        <v>4.4455458756695963E-3</v>
      </c>
      <c r="M22" s="16">
        <f t="shared" si="7"/>
        <v>4.4455458756695954E-3</v>
      </c>
    </row>
    <row r="23" spans="2:13" outlineLevel="1" x14ac:dyDescent="0.25"/>
    <row r="24" spans="2:13" outlineLevel="1" x14ac:dyDescent="0.25">
      <c r="B24" s="9" t="s">
        <v>69</v>
      </c>
      <c r="C24" s="17">
        <f>IFERROR('Data Sheet'!B26,0)</f>
        <v>28.13</v>
      </c>
      <c r="D24" s="17">
        <f>IFERROR('Data Sheet'!C26,0)</f>
        <v>30.09</v>
      </c>
      <c r="E24" s="17">
        <f>IFERROR('Data Sheet'!D26,0)</f>
        <v>26.84</v>
      </c>
      <c r="F24" s="17">
        <f>IFERROR('Data Sheet'!E26,0)</f>
        <v>22.8</v>
      </c>
      <c r="G24" s="17">
        <f>IFERROR('Data Sheet'!F26,0)</f>
        <v>26.66</v>
      </c>
      <c r="H24" s="17">
        <f>IFERROR('Data Sheet'!G26,0)</f>
        <v>36.15</v>
      </c>
      <c r="I24" s="17">
        <f>IFERROR('Data Sheet'!H26,0)</f>
        <v>44.78</v>
      </c>
      <c r="J24" s="17">
        <f>IFERROR('Data Sheet'!I26,0)</f>
        <v>51.85</v>
      </c>
      <c r="K24" s="17">
        <f>IFERROR('Data Sheet'!J26,0)</f>
        <v>74.27</v>
      </c>
      <c r="L24" s="17">
        <f>IFERROR('Data Sheet'!K26,0)</f>
        <v>83.39</v>
      </c>
      <c r="M24" s="17">
        <f>IFERROR(SUM('Data Sheet'!H45:K45),0)</f>
        <v>83.38</v>
      </c>
    </row>
    <row r="25" spans="2:13" outlineLevel="1" x14ac:dyDescent="0.25">
      <c r="B25" s="15" t="s">
        <v>70</v>
      </c>
      <c r="C25" s="16">
        <f t="shared" ref="C25:M25" si="8">C24/C6</f>
        <v>3.1488923466132336E-2</v>
      </c>
      <c r="D25" s="16">
        <f t="shared" si="8"/>
        <v>3.9222587204755202E-2</v>
      </c>
      <c r="E25" s="16">
        <f t="shared" si="8"/>
        <v>2.940757540895594E-2</v>
      </c>
      <c r="F25" s="16">
        <f t="shared" si="8"/>
        <v>2.2798404111712179E-2</v>
      </c>
      <c r="G25" s="16">
        <f t="shared" si="8"/>
        <v>2.3505347334267904E-2</v>
      </c>
      <c r="H25" s="16">
        <f t="shared" si="8"/>
        <v>2.6268366056765829E-2</v>
      </c>
      <c r="I25" s="16">
        <f t="shared" si="8"/>
        <v>3.0036757800971266E-2</v>
      </c>
      <c r="J25" s="16">
        <f t="shared" si="8"/>
        <v>2.7994644033388406E-2</v>
      </c>
      <c r="K25" s="16">
        <f t="shared" si="8"/>
        <v>3.4109331728980764E-2</v>
      </c>
      <c r="L25" s="16">
        <f t="shared" si="8"/>
        <v>3.1793659568789677E-2</v>
      </c>
      <c r="M25" s="16">
        <f t="shared" si="8"/>
        <v>3.1789846922241072E-2</v>
      </c>
    </row>
    <row r="26" spans="2:13" outlineLevel="1" x14ac:dyDescent="0.25"/>
    <row r="27" spans="2:13" outlineLevel="1" x14ac:dyDescent="0.25">
      <c r="B27" s="33" t="s">
        <v>72</v>
      </c>
      <c r="C27" s="35">
        <f>IFERROR(C18-SUM(C21,C24),0)</f>
        <v>97.97</v>
      </c>
      <c r="D27" s="35">
        <f t="shared" ref="D27:M27" si="9">IFERROR(D18-SUM(D21,D24),0)</f>
        <v>7.8600000000000065</v>
      </c>
      <c r="E27" s="35">
        <f t="shared" si="9"/>
        <v>41.380000000000052</v>
      </c>
      <c r="F27" s="35">
        <f t="shared" si="9"/>
        <v>99.680000000000035</v>
      </c>
      <c r="G27" s="35">
        <f t="shared" si="9"/>
        <v>156.84000000000006</v>
      </c>
      <c r="H27" s="35">
        <f t="shared" si="9"/>
        <v>295.49000000000012</v>
      </c>
      <c r="I27" s="35">
        <f t="shared" si="9"/>
        <v>205.65999999999997</v>
      </c>
      <c r="J27" s="35">
        <f t="shared" si="9"/>
        <v>278.61</v>
      </c>
      <c r="K27" s="35">
        <f t="shared" si="9"/>
        <v>373.10999999999967</v>
      </c>
      <c r="L27" s="35">
        <f t="shared" si="9"/>
        <v>433.58</v>
      </c>
      <c r="M27" s="35">
        <f t="shared" si="9"/>
        <v>-95.039999999999992</v>
      </c>
    </row>
    <row r="28" spans="2:13" outlineLevel="1" x14ac:dyDescent="0.25">
      <c r="B28" s="15" t="s">
        <v>73</v>
      </c>
      <c r="C28" s="16">
        <f>C27/C6</f>
        <v>0.10966831965790917</v>
      </c>
      <c r="D28" s="16">
        <f t="shared" ref="D28:M28" si="10">D27/D6</f>
        <v>1.0245581104332872E-2</v>
      </c>
      <c r="E28" s="16">
        <f t="shared" si="10"/>
        <v>4.5338504859262233E-2</v>
      </c>
      <c r="F28" s="16">
        <f t="shared" si="10"/>
        <v>9.9673022888397841E-2</v>
      </c>
      <c r="G28" s="16">
        <f t="shared" si="10"/>
        <v>0.13828127066416276</v>
      </c>
      <c r="H28" s="16">
        <f t="shared" si="10"/>
        <v>0.21471755148309096</v>
      </c>
      <c r="I28" s="16">
        <f t="shared" si="10"/>
        <v>0.13794907568887338</v>
      </c>
      <c r="J28" s="16">
        <f t="shared" si="10"/>
        <v>0.15042599371537788</v>
      </c>
      <c r="K28" s="16">
        <f t="shared" si="10"/>
        <v>0.17135495841389528</v>
      </c>
      <c r="L28" s="16">
        <f t="shared" si="10"/>
        <v>0.16530872905427302</v>
      </c>
      <c r="M28" s="16">
        <f t="shared" si="10"/>
        <v>-3.6235392797910666E-2</v>
      </c>
    </row>
    <row r="29" spans="2:13" outlineLevel="1" x14ac:dyDescent="0.25"/>
    <row r="30" spans="2:13" outlineLevel="1" x14ac:dyDescent="0.25">
      <c r="B30" s="9" t="s">
        <v>74</v>
      </c>
      <c r="C30" s="17">
        <f>IFERROR('Data Sheet'!B29,0)</f>
        <v>24.1</v>
      </c>
      <c r="D30" s="17">
        <f>IFERROR('Data Sheet'!C29,0)</f>
        <v>3.56</v>
      </c>
      <c r="E30" s="17">
        <f>IFERROR('Data Sheet'!D29,0)</f>
        <v>14</v>
      </c>
      <c r="F30" s="17">
        <f>IFERROR('Data Sheet'!E29,0)</f>
        <v>23.86</v>
      </c>
      <c r="G30" s="17">
        <f>IFERROR('Data Sheet'!F29,0)</f>
        <v>36.42</v>
      </c>
      <c r="H30" s="17">
        <f>IFERROR('Data Sheet'!G29,0)</f>
        <v>63.62</v>
      </c>
      <c r="I30" s="17">
        <f>IFERROR('Data Sheet'!H29,0)</f>
        <v>60.7</v>
      </c>
      <c r="J30" s="17">
        <f>IFERROR('Data Sheet'!I29,0)</f>
        <v>72.33</v>
      </c>
      <c r="K30" s="17">
        <f>IFERROR('Data Sheet'!J29,0)</f>
        <v>108.63</v>
      </c>
      <c r="L30" s="17">
        <f>IFERROR('Data Sheet'!K29,0)</f>
        <v>121.35</v>
      </c>
      <c r="M30" s="17">
        <f>IFERROR(SUM('Data Sheet'!H29:K29),0)</f>
        <v>363.01</v>
      </c>
    </row>
    <row r="31" spans="2:13" outlineLevel="1" x14ac:dyDescent="0.25">
      <c r="B31" s="15" t="s">
        <v>75</v>
      </c>
      <c r="C31" s="16">
        <f>C30/C27</f>
        <v>0.24599367153210169</v>
      </c>
      <c r="D31" s="16">
        <f t="shared" ref="D31:M31" si="11">D30/D27</f>
        <v>0.4529262086513991</v>
      </c>
      <c r="E31" s="16">
        <f t="shared" si="11"/>
        <v>0.33832769453842393</v>
      </c>
      <c r="F31" s="16">
        <f t="shared" si="11"/>
        <v>0.23936597110754404</v>
      </c>
      <c r="G31" s="16">
        <f t="shared" si="11"/>
        <v>0.23221117061973978</v>
      </c>
      <c r="H31" s="16">
        <f t="shared" si="11"/>
        <v>0.21530339436190724</v>
      </c>
      <c r="I31" s="16">
        <f t="shared" si="11"/>
        <v>0.29514733054556069</v>
      </c>
      <c r="J31" s="16">
        <f t="shared" si="11"/>
        <v>0.25961020781737909</v>
      </c>
      <c r="K31" s="16">
        <f t="shared" si="11"/>
        <v>0.29114738280935942</v>
      </c>
      <c r="L31" s="16">
        <f t="shared" si="11"/>
        <v>0.27987914571705336</v>
      </c>
      <c r="M31" s="16">
        <f t="shared" si="11"/>
        <v>-3.8195496632996635</v>
      </c>
    </row>
    <row r="32" spans="2:13" outlineLevel="1" x14ac:dyDescent="0.25"/>
    <row r="33" spans="1:13" outlineLevel="1" x14ac:dyDescent="0.25">
      <c r="B33" s="33" t="s">
        <v>76</v>
      </c>
      <c r="C33" s="35">
        <f>C27-C30</f>
        <v>73.87</v>
      </c>
      <c r="D33" s="35">
        <f t="shared" ref="D33:M33" si="12">D27-D30</f>
        <v>4.300000000000006</v>
      </c>
      <c r="E33" s="35">
        <f t="shared" si="12"/>
        <v>27.380000000000052</v>
      </c>
      <c r="F33" s="35">
        <f t="shared" si="12"/>
        <v>75.820000000000036</v>
      </c>
      <c r="G33" s="35">
        <f t="shared" si="12"/>
        <v>120.42000000000006</v>
      </c>
      <c r="H33" s="35">
        <f t="shared" si="12"/>
        <v>231.87000000000012</v>
      </c>
      <c r="I33" s="35">
        <f t="shared" si="12"/>
        <v>144.95999999999998</v>
      </c>
      <c r="J33" s="35">
        <f t="shared" si="12"/>
        <v>206.28000000000003</v>
      </c>
      <c r="K33" s="35">
        <f t="shared" si="12"/>
        <v>264.47999999999968</v>
      </c>
      <c r="L33" s="35">
        <f t="shared" si="12"/>
        <v>312.23</v>
      </c>
      <c r="M33" s="35">
        <f t="shared" si="12"/>
        <v>-458.04999999999995</v>
      </c>
    </row>
    <row r="34" spans="1:13" outlineLevel="1" x14ac:dyDescent="0.25">
      <c r="B34" s="15" t="s">
        <v>77</v>
      </c>
      <c r="C34" s="16">
        <f>C33/C6</f>
        <v>8.2690607054503942E-2</v>
      </c>
      <c r="D34" s="16">
        <f t="shared" ref="D34:M34" si="13">D33/D6</f>
        <v>5.6050888993169692E-3</v>
      </c>
      <c r="E34" s="16">
        <f t="shared" si="13"/>
        <v>2.9999233036408914E-2</v>
      </c>
      <c r="F34" s="16">
        <f t="shared" si="13"/>
        <v>7.5814692971492029E-2</v>
      </c>
      <c r="G34" s="16">
        <f t="shared" si="13"/>
        <v>0.10617081492845246</v>
      </c>
      <c r="H34" s="16">
        <f t="shared" si="13"/>
        <v>0.1684881338197039</v>
      </c>
      <c r="I34" s="16">
        <f t="shared" si="13"/>
        <v>9.7233774248074903E-2</v>
      </c>
      <c r="J34" s="16">
        <f t="shared" si="13"/>
        <v>0.11137387022579287</v>
      </c>
      <c r="K34" s="16">
        <f t="shared" si="13"/>
        <v>0.12146541074028304</v>
      </c>
      <c r="L34" s="16">
        <f t="shared" si="13"/>
        <v>0.11904226318699127</v>
      </c>
      <c r="M34" s="16">
        <f t="shared" si="13"/>
        <v>-0.17463827515870139</v>
      </c>
    </row>
    <row r="35" spans="1:13" outlineLevel="1" x14ac:dyDescent="0.25"/>
    <row r="36" spans="1:13" outlineLevel="1" x14ac:dyDescent="0.25">
      <c r="B36" s="9" t="s">
        <v>43</v>
      </c>
      <c r="C36" s="17">
        <f>IFERROR('Data Sheet'!B93,0)</f>
        <v>40.93</v>
      </c>
      <c r="D36" s="17">
        <f>IFERROR('Data Sheet'!C93,0)</f>
        <v>40.93</v>
      </c>
      <c r="E36" s="17">
        <f>IFERROR('Data Sheet'!D93,0)</f>
        <v>40.93</v>
      </c>
      <c r="F36" s="17">
        <f>IFERROR('Data Sheet'!E93,0)</f>
        <v>40.93</v>
      </c>
      <c r="G36" s="17">
        <f>IFERROR('Data Sheet'!F93,0)</f>
        <v>40.93</v>
      </c>
      <c r="H36" s="17">
        <f>IFERROR('Data Sheet'!G93,0)</f>
        <v>40.93</v>
      </c>
      <c r="I36" s="17">
        <f>IFERROR('Data Sheet'!H93,0)</f>
        <v>40.93</v>
      </c>
      <c r="J36" s="17">
        <f>IFERROR('Data Sheet'!I93,0)</f>
        <v>45.32</v>
      </c>
      <c r="K36" s="17">
        <f>IFERROR('Data Sheet'!J93,0)</f>
        <v>45.32</v>
      </c>
      <c r="L36" s="17">
        <f>IFERROR('Data Sheet'!K93,0)</f>
        <v>45.32</v>
      </c>
      <c r="M36" s="17">
        <f>IFERROR('Data Sheet'!L93,0)</f>
        <v>0</v>
      </c>
    </row>
    <row r="37" spans="1:13" outlineLevel="1" x14ac:dyDescent="0.25"/>
    <row r="38" spans="1:13" outlineLevel="1" x14ac:dyDescent="0.25">
      <c r="B38" s="9" t="s">
        <v>78</v>
      </c>
      <c r="C38" s="17">
        <f>IFERROR(C33/C36,0)</f>
        <v>1.8047886635719523</v>
      </c>
      <c r="D38" s="17">
        <f t="shared" ref="D38:M38" si="14">IFERROR(D33/D36,0)</f>
        <v>0.10505741509894957</v>
      </c>
      <c r="E38" s="17">
        <f t="shared" si="14"/>
        <v>0.66894698265331176</v>
      </c>
      <c r="F38" s="17">
        <f t="shared" si="14"/>
        <v>1.8524309797214766</v>
      </c>
      <c r="G38" s="17">
        <f t="shared" si="14"/>
        <v>2.9420962619105806</v>
      </c>
      <c r="H38" s="17">
        <f t="shared" si="14"/>
        <v>5.6650378695333528</v>
      </c>
      <c r="I38" s="17">
        <f t="shared" si="14"/>
        <v>3.541656486684583</v>
      </c>
      <c r="J38" s="17">
        <f t="shared" si="14"/>
        <v>4.5516328331862317</v>
      </c>
      <c r="K38" s="17">
        <f t="shared" si="14"/>
        <v>5.83583406884377</v>
      </c>
      <c r="L38" s="17">
        <f t="shared" si="14"/>
        <v>6.8894527802294796</v>
      </c>
      <c r="M38" s="17">
        <f t="shared" si="14"/>
        <v>0</v>
      </c>
    </row>
    <row r="39" spans="1:13" outlineLevel="1" x14ac:dyDescent="0.25">
      <c r="B39" s="15" t="s">
        <v>80</v>
      </c>
      <c r="C39" s="16"/>
      <c r="D39" s="16">
        <f>IFERROR(D38/C38-1,0)</f>
        <v>-0.94178963043183961</v>
      </c>
      <c r="E39" s="16">
        <f t="shared" ref="E39:L39" si="15">IFERROR(E38/D38-1,0)</f>
        <v>5.3674418604651191</v>
      </c>
      <c r="F39" s="16">
        <f t="shared" si="15"/>
        <v>1.7691745799853873</v>
      </c>
      <c r="G39" s="16">
        <f t="shared" si="15"/>
        <v>0.58823529411764719</v>
      </c>
      <c r="H39" s="16">
        <f t="shared" si="15"/>
        <v>0.92551071250622829</v>
      </c>
      <c r="I39" s="16">
        <f t="shared" si="15"/>
        <v>-0.37482209858972737</v>
      </c>
      <c r="J39" s="16">
        <f t="shared" si="15"/>
        <v>0.28517061163295043</v>
      </c>
      <c r="K39" s="16">
        <f t="shared" si="15"/>
        <v>0.28214077952297667</v>
      </c>
      <c r="L39" s="16">
        <f t="shared" si="15"/>
        <v>0.18054295220810812</v>
      </c>
      <c r="M39" s="16"/>
    </row>
    <row r="40" spans="1:13" outlineLevel="1" x14ac:dyDescent="0.25"/>
    <row r="41" spans="1:13" outlineLevel="1" x14ac:dyDescent="0.25">
      <c r="B41" s="9" t="s">
        <v>79</v>
      </c>
      <c r="C41" s="17">
        <f>IFERROR('Data Sheet'!B31/HistoricalFS!C36,0)</f>
        <v>0.40996823845590036</v>
      </c>
      <c r="D41" s="17">
        <f>IFERROR('Data Sheet'!C31/HistoricalFS!D36,0)</f>
        <v>5.0085511849499144E-2</v>
      </c>
      <c r="E41" s="17">
        <f>IFERROR('Data Sheet'!D31/HistoricalFS!E36,0)</f>
        <v>5.0085511849499144E-2</v>
      </c>
      <c r="F41" s="17">
        <f>IFERROR('Data Sheet'!E31/HistoricalFS!F36,0)</f>
        <v>5.0085511849499144E-2</v>
      </c>
      <c r="G41" s="17">
        <f>IFERROR('Data Sheet'!F31/HistoricalFS!G36,0)</f>
        <v>9.9926704129000732E-2</v>
      </c>
      <c r="H41" s="17">
        <f>IFERROR('Data Sheet'!G31/HistoricalFS!H36,0)</f>
        <v>0.24993892010750063</v>
      </c>
      <c r="I41" s="17">
        <f>IFERROR('Data Sheet'!H31/HistoricalFS!I36,0)</f>
        <v>0.24993892010750063</v>
      </c>
      <c r="J41" s="17">
        <f>IFERROR('Data Sheet'!I31/HistoricalFS!J36,0)</f>
        <v>0.5</v>
      </c>
      <c r="K41" s="17">
        <f>IFERROR('Data Sheet'!J31/HistoricalFS!K36,0)</f>
        <v>0.59995586937334511</v>
      </c>
      <c r="L41" s="17">
        <f>IFERROR('Data Sheet'!K31/HistoricalFS!L36,0)</f>
        <v>0.80008826125330978</v>
      </c>
      <c r="M41" s="17">
        <f>IFERROR('Data Sheet'!L31/HistoricalFS!M36,0)</f>
        <v>0</v>
      </c>
    </row>
    <row r="42" spans="1:13" outlineLevel="1" x14ac:dyDescent="0.25">
      <c r="B42" s="15" t="s">
        <v>81</v>
      </c>
      <c r="C42" s="16">
        <f>IFERROR(C41/C38,0)</f>
        <v>0.22715581426830919</v>
      </c>
      <c r="D42" s="16">
        <f t="shared" ref="D42:M42" si="16">IFERROR(D41/D38,0)</f>
        <v>0.47674418604651098</v>
      </c>
      <c r="E42" s="16">
        <f t="shared" si="16"/>
        <v>7.4872169466763921E-2</v>
      </c>
      <c r="F42" s="16">
        <f t="shared" si="16"/>
        <v>2.7037720917963585E-2</v>
      </c>
      <c r="G42" s="16">
        <f t="shared" si="16"/>
        <v>3.3964457731273857E-2</v>
      </c>
      <c r="H42" s="16">
        <f t="shared" si="16"/>
        <v>4.4119549747703435E-2</v>
      </c>
      <c r="I42" s="16">
        <f t="shared" si="16"/>
        <v>7.0571192052980153E-2</v>
      </c>
      <c r="J42" s="16">
        <f t="shared" si="16"/>
        <v>0.10985068838471979</v>
      </c>
      <c r="K42" s="16">
        <f t="shared" si="16"/>
        <v>0.1028055051421659</v>
      </c>
      <c r="L42" s="16">
        <f t="shared" si="16"/>
        <v>0.11613233834032603</v>
      </c>
      <c r="M42" s="16">
        <f t="shared" si="16"/>
        <v>0</v>
      </c>
    </row>
    <row r="43" spans="1:13" outlineLevel="1" x14ac:dyDescent="0.25"/>
    <row r="44" spans="1:13" outlineLevel="1" x14ac:dyDescent="0.25">
      <c r="B44" s="9" t="s">
        <v>82</v>
      </c>
      <c r="C44" s="14">
        <f>IFERROR(IF(C38&gt;C41,1-C42,0),0)</f>
        <v>0.77284418573169078</v>
      </c>
      <c r="D44" s="14">
        <f t="shared" ref="D44:M44" si="17">IFERROR(IF(D38&gt;D41,1-D42,0),0)</f>
        <v>0.52325581395348908</v>
      </c>
      <c r="E44" s="14">
        <f t="shared" si="17"/>
        <v>0.92512783053323611</v>
      </c>
      <c r="F44" s="14">
        <f t="shared" si="17"/>
        <v>0.97296227908203636</v>
      </c>
      <c r="G44" s="14">
        <f t="shared" si="17"/>
        <v>0.96603554226872612</v>
      </c>
      <c r="H44" s="14">
        <f t="shared" si="17"/>
        <v>0.95588045025229662</v>
      </c>
      <c r="I44" s="14">
        <f t="shared" si="17"/>
        <v>0.92942880794701987</v>
      </c>
      <c r="J44" s="14">
        <f t="shared" si="17"/>
        <v>0.89014931161528021</v>
      </c>
      <c r="K44" s="14">
        <f t="shared" si="17"/>
        <v>0.89719449485783409</v>
      </c>
      <c r="L44" s="14">
        <f t="shared" si="17"/>
        <v>0.88386766165967401</v>
      </c>
      <c r="M44" s="14">
        <f t="shared" si="17"/>
        <v>0</v>
      </c>
    </row>
    <row r="46" spans="1:13" x14ac:dyDescent="0.25">
      <c r="A46" s="9" t="s">
        <v>57</v>
      </c>
      <c r="B46" s="18" t="s">
        <v>83</v>
      </c>
      <c r="C46" s="18"/>
      <c r="D46" s="19"/>
      <c r="E46" s="19"/>
      <c r="F46" s="19"/>
      <c r="G46" s="19"/>
      <c r="H46" s="19"/>
      <c r="I46" s="19"/>
      <c r="J46" s="19"/>
      <c r="K46" s="19"/>
      <c r="L46" s="19"/>
      <c r="M46" s="19"/>
    </row>
    <row r="48" spans="1:13" outlineLevel="1" x14ac:dyDescent="0.25">
      <c r="B48" s="9" t="s">
        <v>31</v>
      </c>
      <c r="C48" s="17">
        <f>IFERROR('Data Sheet'!B57,0)</f>
        <v>40.93</v>
      </c>
      <c r="D48" s="17">
        <f>IFERROR('Data Sheet'!C57,0)</f>
        <v>40.93</v>
      </c>
      <c r="E48" s="17">
        <f>IFERROR('Data Sheet'!D57,0)</f>
        <v>40.93</v>
      </c>
      <c r="F48" s="17">
        <f>IFERROR('Data Sheet'!E57,0)</f>
        <v>40.93</v>
      </c>
      <c r="G48" s="17">
        <f>IFERROR('Data Sheet'!F57,0)</f>
        <v>40.93</v>
      </c>
      <c r="H48" s="17">
        <f>IFERROR('Data Sheet'!G57,0)</f>
        <v>40.93</v>
      </c>
      <c r="I48" s="17">
        <f>IFERROR('Data Sheet'!H57,0)</f>
        <v>40.93</v>
      </c>
      <c r="J48" s="17">
        <f>IFERROR('Data Sheet'!I57,0)</f>
        <v>45.32</v>
      </c>
      <c r="K48" s="17">
        <f>IFERROR('Data Sheet'!J57,0)</f>
        <v>45.32</v>
      </c>
      <c r="L48" s="17">
        <f>IFERROR('Data Sheet'!K57,0)</f>
        <v>45.32</v>
      </c>
      <c r="M48" s="17">
        <f>IFERROR('Data Sheet'!L57,0)</f>
        <v>0</v>
      </c>
    </row>
    <row r="49" spans="2:13" outlineLevel="1" x14ac:dyDescent="0.25">
      <c r="B49" s="9" t="s">
        <v>32</v>
      </c>
      <c r="C49" s="17">
        <f>IFERROR('Data Sheet'!B58,0)</f>
        <v>400.89</v>
      </c>
      <c r="D49" s="17">
        <f>IFERROR('Data Sheet'!C58,0)</f>
        <v>392.5</v>
      </c>
      <c r="E49" s="17">
        <f>IFERROR('Data Sheet'!D58,0)</f>
        <v>429.93</v>
      </c>
      <c r="F49" s="17">
        <f>IFERROR('Data Sheet'!E58,0)</f>
        <v>501.55</v>
      </c>
      <c r="G49" s="17">
        <f>IFERROR('Data Sheet'!F58,0)</f>
        <v>595.08000000000004</v>
      </c>
      <c r="H49" s="17">
        <f>IFERROR('Data Sheet'!G58,0)</f>
        <v>845.56</v>
      </c>
      <c r="I49" s="17">
        <f>IFERROR('Data Sheet'!H58,0)</f>
        <v>1161.3399999999999</v>
      </c>
      <c r="J49" s="17">
        <f>IFERROR('Data Sheet'!I58,0)</f>
        <v>1699.85</v>
      </c>
      <c r="K49" s="17">
        <f>IFERROR('Data Sheet'!J58,0)</f>
        <v>2019.74</v>
      </c>
      <c r="L49" s="17">
        <f>IFERROR('Data Sheet'!K58,0)</f>
        <v>2421.6</v>
      </c>
      <c r="M49" s="17">
        <f>IFERROR('Data Sheet'!L58,0)</f>
        <v>0</v>
      </c>
    </row>
    <row r="50" spans="2:13" outlineLevel="1" x14ac:dyDescent="0.25">
      <c r="B50" s="9" t="s">
        <v>33</v>
      </c>
      <c r="C50" s="17">
        <f>IFERROR('Data Sheet'!B59,0)</f>
        <v>100.4</v>
      </c>
      <c r="D50" s="17">
        <f>IFERROR('Data Sheet'!C59,0)</f>
        <v>109.71</v>
      </c>
      <c r="E50" s="17">
        <f>IFERROR('Data Sheet'!D59,0)</f>
        <v>117.96</v>
      </c>
      <c r="F50" s="17">
        <f>IFERROR('Data Sheet'!E59,0)</f>
        <v>100.22</v>
      </c>
      <c r="G50" s="17">
        <f>IFERROR('Data Sheet'!F59,0)</f>
        <v>29.65</v>
      </c>
      <c r="H50" s="17">
        <f>IFERROR('Data Sheet'!G59,0)</f>
        <v>34.1</v>
      </c>
      <c r="I50" s="17">
        <f>IFERROR('Data Sheet'!H59,0)</f>
        <v>110.78</v>
      </c>
      <c r="J50" s="17">
        <f>IFERROR('Data Sheet'!I59,0)</f>
        <v>122.95</v>
      </c>
      <c r="K50" s="17">
        <f>IFERROR('Data Sheet'!J59,0)</f>
        <v>244.06</v>
      </c>
      <c r="L50" s="17">
        <f>IFERROR('Data Sheet'!K59,0)</f>
        <v>321.91000000000003</v>
      </c>
      <c r="M50" s="17">
        <f>IFERROR('Data Sheet'!L59,0)</f>
        <v>0</v>
      </c>
    </row>
    <row r="51" spans="2:13" outlineLevel="1" x14ac:dyDescent="0.25">
      <c r="B51" s="9" t="s">
        <v>34</v>
      </c>
      <c r="C51" s="17">
        <f>IFERROR('Data Sheet'!B60,0)</f>
        <v>179.9</v>
      </c>
      <c r="D51" s="17">
        <f>IFERROR('Data Sheet'!C60,0)</f>
        <v>208.67</v>
      </c>
      <c r="E51" s="17">
        <f>IFERROR('Data Sheet'!D60,0)</f>
        <v>141.91999999999999</v>
      </c>
      <c r="F51" s="17">
        <f>IFERROR('Data Sheet'!E60,0)</f>
        <v>159.76</v>
      </c>
      <c r="G51" s="17">
        <f>IFERROR('Data Sheet'!F60,0)</f>
        <v>236.37</v>
      </c>
      <c r="H51" s="17">
        <f>IFERROR('Data Sheet'!G60,0)</f>
        <v>307.43</v>
      </c>
      <c r="I51" s="17">
        <f>IFERROR('Data Sheet'!H60,0)</f>
        <v>323.2</v>
      </c>
      <c r="J51" s="17">
        <f>IFERROR('Data Sheet'!I60,0)</f>
        <v>322.27</v>
      </c>
      <c r="K51" s="17">
        <f>IFERROR('Data Sheet'!J60,0)</f>
        <v>371.84</v>
      </c>
      <c r="L51" s="17">
        <f>IFERROR('Data Sheet'!K60,0)</f>
        <v>450.8</v>
      </c>
      <c r="M51" s="17">
        <f>IFERROR('Data Sheet'!L60,0)</f>
        <v>0</v>
      </c>
    </row>
    <row r="52" spans="2:13" outlineLevel="1" x14ac:dyDescent="0.25">
      <c r="B52" s="33" t="s">
        <v>84</v>
      </c>
      <c r="C52" s="35">
        <f>IFERROR('Data Sheet'!B61,0)</f>
        <v>722.12</v>
      </c>
      <c r="D52" s="35">
        <f>IFERROR('Data Sheet'!C61,0)</f>
        <v>751.81</v>
      </c>
      <c r="E52" s="35">
        <f>IFERROR('Data Sheet'!D61,0)</f>
        <v>730.74</v>
      </c>
      <c r="F52" s="35">
        <f>IFERROR('Data Sheet'!E61,0)</f>
        <v>802.46</v>
      </c>
      <c r="G52" s="35">
        <f>IFERROR('Data Sheet'!F61,0)</f>
        <v>902.03</v>
      </c>
      <c r="H52" s="35">
        <f>IFERROR('Data Sheet'!G61,0)</f>
        <v>1228.02</v>
      </c>
      <c r="I52" s="35">
        <f>IFERROR('Data Sheet'!H61,0)</f>
        <v>1636.25</v>
      </c>
      <c r="J52" s="35">
        <f>IFERROR('Data Sheet'!I61,0)</f>
        <v>2190.39</v>
      </c>
      <c r="K52" s="35">
        <f>IFERROR('Data Sheet'!J61,0)</f>
        <v>2680.96</v>
      </c>
      <c r="L52" s="35">
        <f>IFERROR('Data Sheet'!K61,0)</f>
        <v>3239.63</v>
      </c>
      <c r="M52" s="35">
        <f>IFERROR('Data Sheet'!L61,0)</f>
        <v>0</v>
      </c>
    </row>
    <row r="53" spans="2:13" outlineLevel="1" x14ac:dyDescent="0.25"/>
    <row r="54" spans="2:13" outlineLevel="1" x14ac:dyDescent="0.25">
      <c r="B54" s="9" t="s">
        <v>85</v>
      </c>
      <c r="C54" s="17">
        <f>IFERROR('Data Sheet'!B62,0)</f>
        <v>269.64999999999998</v>
      </c>
      <c r="D54" s="17">
        <f>IFERROR('Data Sheet'!C62,0)</f>
        <v>266.98</v>
      </c>
      <c r="E54" s="17">
        <f>IFERROR('Data Sheet'!D62,0)</f>
        <v>279.38</v>
      </c>
      <c r="F54" s="17">
        <f>IFERROR('Data Sheet'!E62,0)</f>
        <v>269.73</v>
      </c>
      <c r="G54" s="17">
        <f>IFERROR('Data Sheet'!F62,0)</f>
        <v>302.72000000000003</v>
      </c>
      <c r="H54" s="17">
        <f>IFERROR('Data Sheet'!G62,0)</f>
        <v>309.36</v>
      </c>
      <c r="I54" s="17">
        <f>IFERROR('Data Sheet'!H62,0)</f>
        <v>428.31</v>
      </c>
      <c r="J54" s="17">
        <f>IFERROR('Data Sheet'!I62,0)</f>
        <v>486.31</v>
      </c>
      <c r="K54" s="17">
        <f>IFERROR('Data Sheet'!J62,0)</f>
        <v>775.94</v>
      </c>
      <c r="L54" s="17">
        <f>IFERROR('Data Sheet'!K62,0)</f>
        <v>1000.07</v>
      </c>
      <c r="M54" s="17">
        <f>IFERROR('Data Sheet'!L62,0)</f>
        <v>0</v>
      </c>
    </row>
    <row r="55" spans="2:13" outlineLevel="1" x14ac:dyDescent="0.25">
      <c r="B55" s="9" t="s">
        <v>37</v>
      </c>
      <c r="C55" s="17">
        <f>IFERROR('Data Sheet'!B63,0)</f>
        <v>0</v>
      </c>
      <c r="D55" s="17">
        <f>IFERROR('Data Sheet'!C63,0)</f>
        <v>0.36</v>
      </c>
      <c r="E55" s="17">
        <f>IFERROR('Data Sheet'!D63,0)</f>
        <v>0</v>
      </c>
      <c r="F55" s="17">
        <f>IFERROR('Data Sheet'!E63,0)</f>
        <v>0</v>
      </c>
      <c r="G55" s="17">
        <f>IFERROR('Data Sheet'!F63,0)</f>
        <v>0</v>
      </c>
      <c r="H55" s="17">
        <f>IFERROR('Data Sheet'!G63,0)</f>
        <v>11.68</v>
      </c>
      <c r="I55" s="17">
        <f>IFERROR('Data Sheet'!H63,0)</f>
        <v>2.57</v>
      </c>
      <c r="J55" s="17">
        <f>IFERROR('Data Sheet'!I63,0)</f>
        <v>9.8699999999999992</v>
      </c>
      <c r="K55" s="17">
        <f>IFERROR('Data Sheet'!J63,0)</f>
        <v>9.42</v>
      </c>
      <c r="L55" s="17">
        <f>IFERROR('Data Sheet'!K63,0)</f>
        <v>9</v>
      </c>
      <c r="M55" s="17">
        <f>IFERROR('Data Sheet'!L63,0)</f>
        <v>0</v>
      </c>
    </row>
    <row r="56" spans="2:13" outlineLevel="1" x14ac:dyDescent="0.25">
      <c r="B56" s="9" t="s">
        <v>38</v>
      </c>
      <c r="C56" s="17">
        <f>IFERROR('Data Sheet'!B64,0)</f>
        <v>0</v>
      </c>
      <c r="D56" s="17">
        <f>IFERROR('Data Sheet'!C64,0)</f>
        <v>0</v>
      </c>
      <c r="E56" s="17">
        <f>IFERROR('Data Sheet'!D64,0)</f>
        <v>0</v>
      </c>
      <c r="F56" s="17">
        <f>IFERROR('Data Sheet'!E64,0)</f>
        <v>0</v>
      </c>
      <c r="G56" s="17">
        <f>IFERROR('Data Sheet'!F64,0)</f>
        <v>0</v>
      </c>
      <c r="H56" s="17">
        <f>IFERROR('Data Sheet'!G64,0)</f>
        <v>0.26</v>
      </c>
      <c r="I56" s="17">
        <f>IFERROR('Data Sheet'!H64,0)</f>
        <v>0.44</v>
      </c>
      <c r="J56" s="17">
        <f>IFERROR('Data Sheet'!I64,0)</f>
        <v>0.54</v>
      </c>
      <c r="K56" s="17">
        <f>IFERROR('Data Sheet'!J64,0)</f>
        <v>26.99</v>
      </c>
      <c r="L56" s="17">
        <f>IFERROR('Data Sheet'!K64,0)</f>
        <v>0.74</v>
      </c>
      <c r="M56" s="17">
        <f>IFERROR('Data Sheet'!L64,0)</f>
        <v>0</v>
      </c>
    </row>
    <row r="57" spans="2:13" outlineLevel="1" x14ac:dyDescent="0.25">
      <c r="B57" s="9" t="s">
        <v>39</v>
      </c>
      <c r="C57" s="17">
        <f>IFERROR('Data Sheet'!B65-SUM('Data Sheet'!B67:B69),0)</f>
        <v>32.090000000000032</v>
      </c>
      <c r="D57" s="17">
        <f>IFERROR('Data Sheet'!C65-SUM('Data Sheet'!C67:C69),0)</f>
        <v>21.639999999999986</v>
      </c>
      <c r="E57" s="17">
        <f>IFERROR('Data Sheet'!D65-SUM('Data Sheet'!D67:D69),0)</f>
        <v>16.450000000000045</v>
      </c>
      <c r="F57" s="17">
        <f>IFERROR('Data Sheet'!E65-SUM('Data Sheet'!E67:E69),0)</f>
        <v>29.339999999999975</v>
      </c>
      <c r="G57" s="17">
        <f>IFERROR('Data Sheet'!F65-SUM('Data Sheet'!F67:F69),0)</f>
        <v>20.389999999999986</v>
      </c>
      <c r="H57" s="17">
        <f>IFERROR('Data Sheet'!G65-SUM('Data Sheet'!G67:G69),0)</f>
        <v>18.269999999999982</v>
      </c>
      <c r="I57" s="17">
        <f>IFERROR('Data Sheet'!H65-SUM('Data Sheet'!H67:H69),0)</f>
        <v>36.440000000000055</v>
      </c>
      <c r="J57" s="17">
        <f>IFERROR('Data Sheet'!I65-SUM('Data Sheet'!I67:I69),0)</f>
        <v>77.119999999999891</v>
      </c>
      <c r="K57" s="17">
        <f>IFERROR('Data Sheet'!J65-SUM('Data Sheet'!J67:J69),0)</f>
        <v>123.90999999999963</v>
      </c>
      <c r="L57" s="17">
        <f>IFERROR('Data Sheet'!K65-SUM('Data Sheet'!K67:K69),0)</f>
        <v>140.05000000000018</v>
      </c>
      <c r="M57" s="17">
        <f>IFERROR('Data Sheet'!L65-SUM('Data Sheet'!L67:L69),0)</f>
        <v>0</v>
      </c>
    </row>
    <row r="58" spans="2:13" outlineLevel="1" x14ac:dyDescent="0.25">
      <c r="B58" s="33" t="s">
        <v>86</v>
      </c>
      <c r="C58" s="35">
        <f>IFERROR(SUM(C54:C57),0)</f>
        <v>301.74</v>
      </c>
      <c r="D58" s="35">
        <f t="shared" ref="D58:L58" si="18">IFERROR(SUM(D54:D57),0)</f>
        <v>288.98</v>
      </c>
      <c r="E58" s="35">
        <f t="shared" si="18"/>
        <v>295.83000000000004</v>
      </c>
      <c r="F58" s="35">
        <f t="shared" si="18"/>
        <v>299.07</v>
      </c>
      <c r="G58" s="35">
        <f t="shared" si="18"/>
        <v>323.11</v>
      </c>
      <c r="H58" s="35">
        <f t="shared" si="18"/>
        <v>339.57</v>
      </c>
      <c r="I58" s="35">
        <f t="shared" si="18"/>
        <v>467.76000000000005</v>
      </c>
      <c r="J58" s="35">
        <f t="shared" si="18"/>
        <v>573.83999999999992</v>
      </c>
      <c r="K58" s="35">
        <f t="shared" si="18"/>
        <v>936.25999999999965</v>
      </c>
      <c r="L58" s="35">
        <f t="shared" si="18"/>
        <v>1149.8600000000001</v>
      </c>
      <c r="M58" s="35">
        <f>IFERROR('Data Sheet'!L66,0)</f>
        <v>0</v>
      </c>
    </row>
    <row r="59" spans="2:13" outlineLevel="1" x14ac:dyDescent="0.25"/>
    <row r="60" spans="2:13" outlineLevel="1" x14ac:dyDescent="0.25">
      <c r="B60" s="9" t="s">
        <v>40</v>
      </c>
      <c r="C60" s="17">
        <f>IFERROR('Data Sheet'!B67,0)</f>
        <v>217.29</v>
      </c>
      <c r="D60" s="17">
        <f>IFERROR('Data Sheet'!C67,0)</f>
        <v>247.58</v>
      </c>
      <c r="E60" s="17">
        <f>IFERROR('Data Sheet'!D67,0)</f>
        <v>176.91</v>
      </c>
      <c r="F60" s="17">
        <f>IFERROR('Data Sheet'!E67,0)</f>
        <v>176.6</v>
      </c>
      <c r="G60" s="17">
        <f>IFERROR('Data Sheet'!F67,0)</f>
        <v>243.35</v>
      </c>
      <c r="H60" s="17">
        <f>IFERROR('Data Sheet'!G67,0)</f>
        <v>271.95</v>
      </c>
      <c r="I60" s="17">
        <f>IFERROR('Data Sheet'!H67,0)</f>
        <v>394.78</v>
      </c>
      <c r="J60" s="17">
        <f>IFERROR('Data Sheet'!I67,0)</f>
        <v>416.85</v>
      </c>
      <c r="K60" s="17">
        <f>IFERROR('Data Sheet'!J67,0)</f>
        <v>453.18</v>
      </c>
      <c r="L60" s="17">
        <f>IFERROR('Data Sheet'!K67,0)</f>
        <v>540.04</v>
      </c>
      <c r="M60" s="17">
        <f>IFERROR('Data Sheet'!L67,0)</f>
        <v>0</v>
      </c>
    </row>
    <row r="61" spans="2:13" outlineLevel="1" x14ac:dyDescent="0.25">
      <c r="B61" s="9" t="s">
        <v>41</v>
      </c>
      <c r="C61" s="17">
        <f>IFERROR('Data Sheet'!B68,0)</f>
        <v>167.79</v>
      </c>
      <c r="D61" s="17">
        <f>IFERROR('Data Sheet'!C68,0)</f>
        <v>190.09</v>
      </c>
      <c r="E61" s="17">
        <f>IFERROR('Data Sheet'!D68,0)</f>
        <v>218.12</v>
      </c>
      <c r="F61" s="17">
        <f>IFERROR('Data Sheet'!E68,0)</f>
        <v>293.25</v>
      </c>
      <c r="G61" s="17">
        <f>IFERROR('Data Sheet'!F68,0)</f>
        <v>241.84</v>
      </c>
      <c r="H61" s="17">
        <f>IFERROR('Data Sheet'!G68,0)</f>
        <v>404.32</v>
      </c>
      <c r="I61" s="17">
        <f>IFERROR('Data Sheet'!H68,0)</f>
        <v>424.44</v>
      </c>
      <c r="J61" s="17">
        <f>IFERROR('Data Sheet'!I68,0)</f>
        <v>484.74</v>
      </c>
      <c r="K61" s="17">
        <f>IFERROR('Data Sheet'!J68,0)</f>
        <v>617.94000000000005</v>
      </c>
      <c r="L61" s="17">
        <f>IFERROR('Data Sheet'!K68,0)</f>
        <v>845.52</v>
      </c>
      <c r="M61" s="17">
        <f>IFERROR('Data Sheet'!L68,0)</f>
        <v>0</v>
      </c>
    </row>
    <row r="62" spans="2:13" outlineLevel="1" x14ac:dyDescent="0.25">
      <c r="B62" s="9" t="s">
        <v>42</v>
      </c>
      <c r="C62" s="17">
        <f>IFERROR('Data Sheet'!B69,0)</f>
        <v>35.299999999999997</v>
      </c>
      <c r="D62" s="17">
        <f>IFERROR('Data Sheet'!C69,0)</f>
        <v>25.16</v>
      </c>
      <c r="E62" s="17">
        <f>IFERROR('Data Sheet'!D69,0)</f>
        <v>39.880000000000003</v>
      </c>
      <c r="F62" s="17">
        <f>IFERROR('Data Sheet'!E69,0)</f>
        <v>33.54</v>
      </c>
      <c r="G62" s="17">
        <f>IFERROR('Data Sheet'!F69,0)</f>
        <v>93.73</v>
      </c>
      <c r="H62" s="17">
        <f>IFERROR('Data Sheet'!G69,0)</f>
        <v>212.18</v>
      </c>
      <c r="I62" s="17">
        <f>IFERROR('Data Sheet'!H69,0)</f>
        <v>349.27</v>
      </c>
      <c r="J62" s="17">
        <f>IFERROR('Data Sheet'!I69,0)</f>
        <v>714.96</v>
      </c>
      <c r="K62" s="17">
        <f>IFERROR('Data Sheet'!J69,0)</f>
        <v>673.58</v>
      </c>
      <c r="L62" s="17">
        <f>IFERROR('Data Sheet'!K69,0)</f>
        <v>704.21</v>
      </c>
      <c r="M62" s="17">
        <f>IFERROR('Data Sheet'!L69,0)</f>
        <v>0</v>
      </c>
    </row>
    <row r="63" spans="2:13" outlineLevel="1" x14ac:dyDescent="0.25">
      <c r="B63" s="33" t="s">
        <v>87</v>
      </c>
      <c r="C63" s="35">
        <f>IFERROR(SUM(C60:C62),0)</f>
        <v>420.38</v>
      </c>
      <c r="D63" s="35">
        <f t="shared" ref="D63:M63" si="19">IFERROR(SUM(D60:D62),0)</f>
        <v>462.83000000000004</v>
      </c>
      <c r="E63" s="35">
        <f t="shared" si="19"/>
        <v>434.90999999999997</v>
      </c>
      <c r="F63" s="35">
        <f t="shared" si="19"/>
        <v>503.39000000000004</v>
      </c>
      <c r="G63" s="35">
        <f t="shared" si="19"/>
        <v>578.91999999999996</v>
      </c>
      <c r="H63" s="35">
        <f t="shared" si="19"/>
        <v>888.45</v>
      </c>
      <c r="I63" s="35">
        <f t="shared" si="19"/>
        <v>1168.49</v>
      </c>
      <c r="J63" s="35">
        <f t="shared" si="19"/>
        <v>1616.5500000000002</v>
      </c>
      <c r="K63" s="35">
        <f t="shared" si="19"/>
        <v>1744.7000000000003</v>
      </c>
      <c r="L63" s="35">
        <f t="shared" si="19"/>
        <v>2089.77</v>
      </c>
      <c r="M63" s="35">
        <f t="shared" si="19"/>
        <v>0</v>
      </c>
    </row>
    <row r="64" spans="2:13" outlineLevel="1" x14ac:dyDescent="0.25"/>
    <row r="65" spans="1:13" outlineLevel="1" x14ac:dyDescent="0.25">
      <c r="B65" s="33" t="s">
        <v>88</v>
      </c>
      <c r="C65" s="35">
        <f>IFERROR(SUM(C58,C63),0)</f>
        <v>722.12</v>
      </c>
      <c r="D65" s="35">
        <f t="shared" ref="D65:M65" si="20">IFERROR(SUM(D58,D63),0)</f>
        <v>751.81000000000006</v>
      </c>
      <c r="E65" s="35">
        <f t="shared" si="20"/>
        <v>730.74</v>
      </c>
      <c r="F65" s="35">
        <f t="shared" si="20"/>
        <v>802.46</v>
      </c>
      <c r="G65" s="35">
        <f t="shared" si="20"/>
        <v>902.03</v>
      </c>
      <c r="H65" s="35">
        <f t="shared" si="20"/>
        <v>1228.02</v>
      </c>
      <c r="I65" s="35">
        <f t="shared" si="20"/>
        <v>1636.25</v>
      </c>
      <c r="J65" s="35">
        <f t="shared" si="20"/>
        <v>2190.3900000000003</v>
      </c>
      <c r="K65" s="35">
        <f t="shared" si="20"/>
        <v>2680.96</v>
      </c>
      <c r="L65" s="35">
        <f t="shared" si="20"/>
        <v>3239.63</v>
      </c>
      <c r="M65" s="35">
        <f t="shared" si="20"/>
        <v>0</v>
      </c>
    </row>
    <row r="66" spans="1:13" outlineLevel="1" x14ac:dyDescent="0.25"/>
    <row r="67" spans="1:13" outlineLevel="1" x14ac:dyDescent="0.25">
      <c r="B67" s="22" t="s">
        <v>89</v>
      </c>
      <c r="C67" s="22" t="b">
        <f>C65=C52</f>
        <v>1</v>
      </c>
      <c r="D67" s="22" t="b">
        <f t="shared" ref="D67:M67" si="21">D65=D52</f>
        <v>1</v>
      </c>
      <c r="E67" s="22" t="b">
        <f t="shared" si="21"/>
        <v>1</v>
      </c>
      <c r="F67" s="22" t="b">
        <f t="shared" si="21"/>
        <v>1</v>
      </c>
      <c r="G67" s="22" t="b">
        <f t="shared" si="21"/>
        <v>1</v>
      </c>
      <c r="H67" s="22" t="b">
        <f t="shared" si="21"/>
        <v>1</v>
      </c>
      <c r="I67" s="22" t="b">
        <f t="shared" si="21"/>
        <v>1</v>
      </c>
      <c r="J67" s="22" t="b">
        <f t="shared" si="21"/>
        <v>1</v>
      </c>
      <c r="K67" s="22" t="b">
        <f t="shared" si="21"/>
        <v>1</v>
      </c>
      <c r="L67" s="22" t="b">
        <f t="shared" si="21"/>
        <v>1</v>
      </c>
      <c r="M67" s="22" t="b">
        <f t="shared" si="21"/>
        <v>1</v>
      </c>
    </row>
    <row r="68" spans="1:13" outlineLevel="1" x14ac:dyDescent="0.25"/>
    <row r="69" spans="1:13" x14ac:dyDescent="0.25">
      <c r="A69" s="9" t="s">
        <v>57</v>
      </c>
      <c r="B69" s="18" t="s">
        <v>114</v>
      </c>
      <c r="C69" s="18"/>
      <c r="D69" s="19"/>
      <c r="E69" s="19"/>
      <c r="F69" s="19"/>
      <c r="G69" s="19"/>
      <c r="H69" s="19"/>
      <c r="I69" s="19"/>
      <c r="J69" s="19"/>
      <c r="K69" s="19"/>
      <c r="L69" s="19"/>
      <c r="M69" s="19"/>
    </row>
    <row r="71" spans="1:13" outlineLevel="1" x14ac:dyDescent="0.25">
      <c r="B71" s="20" t="s">
        <v>116</v>
      </c>
    </row>
    <row r="72" spans="1:13" outlineLevel="1" x14ac:dyDescent="0.25">
      <c r="B72" s="9" t="s">
        <v>91</v>
      </c>
      <c r="C72" s="17">
        <f>IFERROR('Cash Flow Data'!E4,0)</f>
        <v>146</v>
      </c>
      <c r="D72" s="17">
        <f>IFERROR('Cash Flow Data'!F4,0)</f>
        <v>41</v>
      </c>
      <c r="E72" s="17">
        <f>IFERROR('Cash Flow Data'!G4,0)</f>
        <v>94</v>
      </c>
      <c r="F72" s="17">
        <f>IFERROR('Cash Flow Data'!H4,0)</f>
        <v>136</v>
      </c>
      <c r="G72" s="17">
        <f>IFERROR('Cash Flow Data'!I4,0)</f>
        <v>199</v>
      </c>
      <c r="H72" s="17">
        <f>IFERROR('Cash Flow Data'!J4,0)</f>
        <v>359</v>
      </c>
      <c r="I72" s="17">
        <f>IFERROR('Cash Flow Data'!K4,0)</f>
        <v>283</v>
      </c>
      <c r="J72" s="17">
        <f>IFERROR('Cash Flow Data'!L4,0)</f>
        <v>412</v>
      </c>
      <c r="K72" s="17">
        <f>IFERROR('Cash Flow Data'!M4,0)</f>
        <v>479</v>
      </c>
      <c r="L72" s="17">
        <f>IFERROR('Cash Flow Data'!N4,0)</f>
        <v>573</v>
      </c>
      <c r="M72" s="17">
        <f>IFERROR('Cash Flow Data'!O4,0)</f>
        <v>0</v>
      </c>
    </row>
    <row r="73" spans="1:13" outlineLevel="1" x14ac:dyDescent="0.25">
      <c r="B73" s="9" t="s">
        <v>40</v>
      </c>
      <c r="C73" s="17">
        <f>IFERROR('Cash Flow Data'!E5,0)</f>
        <v>-34</v>
      </c>
      <c r="D73" s="17">
        <f>IFERROR('Cash Flow Data'!F5,0)</f>
        <v>-30</v>
      </c>
      <c r="E73" s="17">
        <f>IFERROR('Cash Flow Data'!G5,0)</f>
        <v>71</v>
      </c>
      <c r="F73" s="17">
        <f>IFERROR('Cash Flow Data'!H5,0)</f>
        <v>0</v>
      </c>
      <c r="G73" s="17">
        <f>IFERROR('Cash Flow Data'!I5,0)</f>
        <v>-67</v>
      </c>
      <c r="H73" s="17">
        <f>IFERROR('Cash Flow Data'!J5,0)</f>
        <v>-37</v>
      </c>
      <c r="I73" s="17">
        <f>IFERROR('Cash Flow Data'!K5,0)</f>
        <v>-104</v>
      </c>
      <c r="J73" s="17">
        <f>IFERROR('Cash Flow Data'!L5,0)</f>
        <v>-28</v>
      </c>
      <c r="K73" s="17">
        <f>IFERROR('Cash Flow Data'!M5,0)</f>
        <v>-37</v>
      </c>
      <c r="L73" s="17">
        <f>IFERROR('Cash Flow Data'!N5,0)</f>
        <v>-78</v>
      </c>
      <c r="M73" s="17">
        <f>IFERROR('Cash Flow Data'!O5,0)</f>
        <v>0</v>
      </c>
    </row>
    <row r="74" spans="1:13" outlineLevel="1" x14ac:dyDescent="0.25">
      <c r="B74" s="9" t="s">
        <v>41</v>
      </c>
      <c r="C74" s="17">
        <f>IFERROR('Cash Flow Data'!E6,0)</f>
        <v>-38</v>
      </c>
      <c r="D74" s="17">
        <f>IFERROR('Cash Flow Data'!F6,0)</f>
        <v>-22</v>
      </c>
      <c r="E74" s="17">
        <f>IFERROR('Cash Flow Data'!G6,0)</f>
        <v>-28</v>
      </c>
      <c r="F74" s="17">
        <f>IFERROR('Cash Flow Data'!H6,0)</f>
        <v>-75</v>
      </c>
      <c r="G74" s="17">
        <f>IFERROR('Cash Flow Data'!I6,0)</f>
        <v>51</v>
      </c>
      <c r="H74" s="17">
        <f>IFERROR('Cash Flow Data'!J6,0)</f>
        <v>-139</v>
      </c>
      <c r="I74" s="17">
        <f>IFERROR('Cash Flow Data'!K6,0)</f>
        <v>-18</v>
      </c>
      <c r="J74" s="17">
        <f>IFERROR('Cash Flow Data'!L6,0)</f>
        <v>-45</v>
      </c>
      <c r="K74" s="17">
        <f>IFERROR('Cash Flow Data'!M6,0)</f>
        <v>-113</v>
      </c>
      <c r="L74" s="17">
        <f>IFERROR('Cash Flow Data'!N6,0)</f>
        <v>-195</v>
      </c>
      <c r="M74" s="17">
        <f>IFERROR('Cash Flow Data'!O6,0)</f>
        <v>0</v>
      </c>
    </row>
    <row r="75" spans="1:13" outlineLevel="1" x14ac:dyDescent="0.25">
      <c r="B75" s="9" t="s">
        <v>92</v>
      </c>
      <c r="C75" s="17">
        <f>IFERROR('Cash Flow Data'!E7,0)</f>
        <v>7</v>
      </c>
      <c r="D75" s="17">
        <f>IFERROR('Cash Flow Data'!F7,0)</f>
        <v>43</v>
      </c>
      <c r="E75" s="17">
        <f>IFERROR('Cash Flow Data'!G7,0)</f>
        <v>-84</v>
      </c>
      <c r="F75" s="17">
        <f>IFERROR('Cash Flow Data'!H7,0)</f>
        <v>9</v>
      </c>
      <c r="G75" s="17">
        <f>IFERROR('Cash Flow Data'!I7,0)</f>
        <v>67</v>
      </c>
      <c r="H75" s="17">
        <f>IFERROR('Cash Flow Data'!J7,0)</f>
        <v>42</v>
      </c>
      <c r="I75" s="17">
        <f>IFERROR('Cash Flow Data'!K7,0)</f>
        <v>28</v>
      </c>
      <c r="J75" s="17">
        <f>IFERROR('Cash Flow Data'!L7,0)</f>
        <v>0</v>
      </c>
      <c r="K75" s="17">
        <f>IFERROR('Cash Flow Data'!M7,0)</f>
        <v>0</v>
      </c>
      <c r="L75" s="17">
        <f>IFERROR('Cash Flow Data'!N7,0)</f>
        <v>50</v>
      </c>
      <c r="M75" s="17">
        <f>IFERROR('Cash Flow Data'!O7,0)</f>
        <v>0</v>
      </c>
    </row>
    <row r="76" spans="1:13" outlineLevel="1" x14ac:dyDescent="0.25">
      <c r="B76" s="9" t="s">
        <v>93</v>
      </c>
      <c r="C76" s="17">
        <f>IFERROR('Cash Flow Data'!E8,0)</f>
        <v>-19</v>
      </c>
      <c r="D76" s="17">
        <f>IFERROR('Cash Flow Data'!F8,0)</f>
        <v>0</v>
      </c>
      <c r="E76" s="17">
        <f>IFERROR('Cash Flow Data'!G8,0)</f>
        <v>0</v>
      </c>
      <c r="F76" s="17">
        <f>IFERROR('Cash Flow Data'!H8,0)</f>
        <v>0</v>
      </c>
      <c r="G76" s="17">
        <f>IFERROR('Cash Flow Data'!I8,0)</f>
        <v>0</v>
      </c>
      <c r="H76" s="17">
        <f>IFERROR('Cash Flow Data'!J8,0)</f>
        <v>0</v>
      </c>
      <c r="I76" s="17">
        <f>IFERROR('Cash Flow Data'!K8,0)</f>
        <v>0</v>
      </c>
      <c r="J76" s="17">
        <f>IFERROR('Cash Flow Data'!L8,0)</f>
        <v>0</v>
      </c>
      <c r="K76" s="17">
        <f>IFERROR('Cash Flow Data'!M8,0)</f>
        <v>0</v>
      </c>
      <c r="L76" s="17">
        <f>IFERROR('Cash Flow Data'!N8,0)</f>
        <v>0</v>
      </c>
      <c r="M76" s="17">
        <f>IFERROR('Cash Flow Data'!O8,0)</f>
        <v>0</v>
      </c>
    </row>
    <row r="77" spans="1:13" outlineLevel="1" x14ac:dyDescent="0.25">
      <c r="B77" s="9" t="s">
        <v>94</v>
      </c>
      <c r="C77" s="17">
        <f>IFERROR('Cash Flow Data'!E9,0)</f>
        <v>-4</v>
      </c>
      <c r="D77" s="17">
        <f>IFERROR('Cash Flow Data'!F9,0)</f>
        <v>-18</v>
      </c>
      <c r="E77" s="17">
        <f>IFERROR('Cash Flow Data'!G9,0)</f>
        <v>5</v>
      </c>
      <c r="F77" s="17">
        <f>IFERROR('Cash Flow Data'!H9,0)</f>
        <v>-16</v>
      </c>
      <c r="G77" s="17">
        <f>IFERROR('Cash Flow Data'!I9,0)</f>
        <v>8</v>
      </c>
      <c r="H77" s="17">
        <f>IFERROR('Cash Flow Data'!J9,0)</f>
        <v>3</v>
      </c>
      <c r="I77" s="17">
        <f>IFERROR('Cash Flow Data'!K9,0)</f>
        <v>-17</v>
      </c>
      <c r="J77" s="17">
        <f>IFERROR('Cash Flow Data'!L9,0)</f>
        <v>-39</v>
      </c>
      <c r="K77" s="17">
        <f>IFERROR('Cash Flow Data'!M9,0)</f>
        <v>24</v>
      </c>
      <c r="L77" s="17">
        <f>IFERROR('Cash Flow Data'!N9,0)</f>
        <v>-17</v>
      </c>
      <c r="M77" s="17">
        <f>IFERROR('Cash Flow Data'!O9,0)</f>
        <v>0</v>
      </c>
    </row>
    <row r="78" spans="1:13" outlineLevel="1" x14ac:dyDescent="0.25">
      <c r="B78" s="9" t="s">
        <v>95</v>
      </c>
      <c r="C78" s="17">
        <f>IFERROR('Cash Flow Data'!E10,0)</f>
        <v>-88</v>
      </c>
      <c r="D78" s="17">
        <f>IFERROR('Cash Flow Data'!F10,0)</f>
        <v>-27</v>
      </c>
      <c r="E78" s="17">
        <f>IFERROR('Cash Flow Data'!G10,0)</f>
        <v>-36</v>
      </c>
      <c r="F78" s="17">
        <f>IFERROR('Cash Flow Data'!H10,0)</f>
        <v>-82</v>
      </c>
      <c r="G78" s="17">
        <f>IFERROR('Cash Flow Data'!I10,0)</f>
        <v>59</v>
      </c>
      <c r="H78" s="17">
        <f>IFERROR('Cash Flow Data'!J10,0)</f>
        <v>-132</v>
      </c>
      <c r="I78" s="17">
        <f>IFERROR('Cash Flow Data'!K10,0)</f>
        <v>-111</v>
      </c>
      <c r="J78" s="17">
        <f>IFERROR('Cash Flow Data'!L10,0)</f>
        <v>-111</v>
      </c>
      <c r="K78" s="17">
        <f>IFERROR('Cash Flow Data'!M10,0)</f>
        <v>-126</v>
      </c>
      <c r="L78" s="17">
        <f>IFERROR('Cash Flow Data'!N10,0)</f>
        <v>-241</v>
      </c>
      <c r="M78" s="17">
        <f>IFERROR('Cash Flow Data'!O10,0)</f>
        <v>0</v>
      </c>
    </row>
    <row r="79" spans="1:13" outlineLevel="1" x14ac:dyDescent="0.25">
      <c r="B79" s="9" t="s">
        <v>96</v>
      </c>
      <c r="C79" s="17">
        <f>IFERROR('Cash Flow Data'!E11,0)</f>
        <v>-28</v>
      </c>
      <c r="D79" s="17">
        <f>IFERROR('Cash Flow Data'!F11,0)</f>
        <v>0</v>
      </c>
      <c r="E79" s="17">
        <f>IFERROR('Cash Flow Data'!G11,0)</f>
        <v>-7</v>
      </c>
      <c r="F79" s="17">
        <f>IFERROR('Cash Flow Data'!H11,0)</f>
        <v>-27</v>
      </c>
      <c r="G79" s="17">
        <f>IFERROR('Cash Flow Data'!I11,0)</f>
        <v>-25</v>
      </c>
      <c r="H79" s="17">
        <f>IFERROR('Cash Flow Data'!J11,0)</f>
        <v>-49</v>
      </c>
      <c r="I79" s="17">
        <f>IFERROR('Cash Flow Data'!K11,0)</f>
        <v>-73</v>
      </c>
      <c r="J79" s="17">
        <f>IFERROR('Cash Flow Data'!L11,0)</f>
        <v>-63</v>
      </c>
      <c r="K79" s="17">
        <f>IFERROR('Cash Flow Data'!M11,0)</f>
        <v>-122</v>
      </c>
      <c r="L79" s="17">
        <f>IFERROR('Cash Flow Data'!N11,0)</f>
        <v>-126</v>
      </c>
      <c r="M79" s="17">
        <f>IFERROR('Cash Flow Data'!O11,0)</f>
        <v>0</v>
      </c>
    </row>
    <row r="80" spans="1:13" outlineLevel="1" x14ac:dyDescent="0.25">
      <c r="B80" s="20" t="s">
        <v>115</v>
      </c>
      <c r="C80" s="21">
        <f>SUM(C72:C79)</f>
        <v>-58</v>
      </c>
      <c r="D80" s="21">
        <f t="shared" ref="D80:M80" si="22">SUM(D72:D79)</f>
        <v>-13</v>
      </c>
      <c r="E80" s="21">
        <f t="shared" si="22"/>
        <v>15</v>
      </c>
      <c r="F80" s="21">
        <f t="shared" si="22"/>
        <v>-55</v>
      </c>
      <c r="G80" s="21">
        <f t="shared" si="22"/>
        <v>292</v>
      </c>
      <c r="H80" s="21">
        <f t="shared" si="22"/>
        <v>47</v>
      </c>
      <c r="I80" s="21">
        <f t="shared" si="22"/>
        <v>-12</v>
      </c>
      <c r="J80" s="21">
        <f t="shared" si="22"/>
        <v>126</v>
      </c>
      <c r="K80" s="21">
        <f t="shared" si="22"/>
        <v>105</v>
      </c>
      <c r="L80" s="21">
        <f t="shared" si="22"/>
        <v>-34</v>
      </c>
      <c r="M80" s="21">
        <f t="shared" si="22"/>
        <v>0</v>
      </c>
    </row>
    <row r="81" spans="2:13" outlineLevel="1" x14ac:dyDescent="0.25"/>
    <row r="82" spans="2:13" outlineLevel="1" x14ac:dyDescent="0.25">
      <c r="B82" s="20" t="s">
        <v>117</v>
      </c>
    </row>
    <row r="83" spans="2:13" outlineLevel="1" x14ac:dyDescent="0.25">
      <c r="B83" s="9" t="s">
        <v>98</v>
      </c>
      <c r="C83" s="17">
        <f>IFERROR('Cash Flow Data'!E13,0)</f>
        <v>-132</v>
      </c>
      <c r="D83" s="17">
        <f>IFERROR('Cash Flow Data'!F13,0)</f>
        <v>-28</v>
      </c>
      <c r="E83" s="17">
        <f>IFERROR('Cash Flow Data'!G13,0)</f>
        <v>-39</v>
      </c>
      <c r="F83" s="17">
        <f>IFERROR('Cash Flow Data'!H13,0)</f>
        <v>-13</v>
      </c>
      <c r="G83" s="17">
        <f>IFERROR('Cash Flow Data'!I13,0)</f>
        <v>-60</v>
      </c>
      <c r="H83" s="17">
        <f>IFERROR('Cash Flow Data'!J13,0)</f>
        <v>-46</v>
      </c>
      <c r="I83" s="17">
        <f>IFERROR('Cash Flow Data'!K13,0)</f>
        <v>-46</v>
      </c>
      <c r="J83" s="17">
        <f>IFERROR('Cash Flow Data'!L13,0)</f>
        <v>-54</v>
      </c>
      <c r="K83" s="17">
        <f>IFERROR('Cash Flow Data'!M13,0)</f>
        <v>-209</v>
      </c>
      <c r="L83" s="17">
        <f>IFERROR('Cash Flow Data'!N13,0)</f>
        <v>-173</v>
      </c>
      <c r="M83" s="17">
        <f>IFERROR('Cash Flow Data'!O13,0)</f>
        <v>0</v>
      </c>
    </row>
    <row r="84" spans="2:13" outlineLevel="1" x14ac:dyDescent="0.25">
      <c r="B84" s="9" t="s">
        <v>99</v>
      </c>
      <c r="C84" s="17">
        <f>IFERROR('Cash Flow Data'!E14,0)</f>
        <v>0</v>
      </c>
      <c r="D84" s="17">
        <f>IFERROR('Cash Flow Data'!F14,0)</f>
        <v>0</v>
      </c>
      <c r="E84" s="17">
        <f>IFERROR('Cash Flow Data'!G14,0)</f>
        <v>0</v>
      </c>
      <c r="F84" s="17">
        <f>IFERROR('Cash Flow Data'!H14,0)</f>
        <v>0</v>
      </c>
      <c r="G84" s="17">
        <f>IFERROR('Cash Flow Data'!I14,0)</f>
        <v>0</v>
      </c>
      <c r="H84" s="17">
        <f>IFERROR('Cash Flow Data'!J14,0)</f>
        <v>1</v>
      </c>
      <c r="I84" s="17">
        <f>IFERROR('Cash Flow Data'!K14,0)</f>
        <v>0</v>
      </c>
      <c r="J84" s="17">
        <f>IFERROR('Cash Flow Data'!L14,0)</f>
        <v>0</v>
      </c>
      <c r="K84" s="17">
        <f>IFERROR('Cash Flow Data'!M14,0)</f>
        <v>1</v>
      </c>
      <c r="L84" s="17">
        <f>IFERROR('Cash Flow Data'!N14,0)</f>
        <v>1</v>
      </c>
      <c r="M84" s="17">
        <f>IFERROR('Cash Flow Data'!O14,0)</f>
        <v>0</v>
      </c>
    </row>
    <row r="85" spans="2:13" outlineLevel="1" x14ac:dyDescent="0.25">
      <c r="B85" s="9" t="s">
        <v>100</v>
      </c>
      <c r="C85" s="17">
        <f>IFERROR('Cash Flow Data'!E15,0)</f>
        <v>0</v>
      </c>
      <c r="D85" s="17">
        <f>IFERROR('Cash Flow Data'!F15,0)</f>
        <v>0</v>
      </c>
      <c r="E85" s="17">
        <f>IFERROR('Cash Flow Data'!G15,0)</f>
        <v>0</v>
      </c>
      <c r="F85" s="17">
        <f>IFERROR('Cash Flow Data'!H15,0)</f>
        <v>0</v>
      </c>
      <c r="G85" s="17">
        <f>IFERROR('Cash Flow Data'!I15,0)</f>
        <v>0</v>
      </c>
      <c r="H85" s="17">
        <f>IFERROR('Cash Flow Data'!J15,0)</f>
        <v>0</v>
      </c>
      <c r="I85" s="17">
        <f>IFERROR('Cash Flow Data'!K15,0)</f>
        <v>0</v>
      </c>
      <c r="J85" s="17">
        <f>IFERROR('Cash Flow Data'!L15,0)</f>
        <v>0</v>
      </c>
      <c r="K85" s="17">
        <f>IFERROR('Cash Flow Data'!M15,0)</f>
        <v>-37</v>
      </c>
      <c r="L85" s="17">
        <f>IFERROR('Cash Flow Data'!N15,0)</f>
        <v>0</v>
      </c>
      <c r="M85" s="17">
        <f>IFERROR('Cash Flow Data'!O15,0)</f>
        <v>0</v>
      </c>
    </row>
    <row r="86" spans="2:13" outlineLevel="1" x14ac:dyDescent="0.25">
      <c r="B86" s="9" t="s">
        <v>101</v>
      </c>
      <c r="C86" s="17">
        <f>IFERROR('Cash Flow Data'!E16,0)</f>
        <v>0</v>
      </c>
      <c r="D86" s="17">
        <f>IFERROR('Cash Flow Data'!F16,0)</f>
        <v>0</v>
      </c>
      <c r="E86" s="17">
        <f>IFERROR('Cash Flow Data'!G16,0)</f>
        <v>0</v>
      </c>
      <c r="F86" s="17">
        <f>IFERROR('Cash Flow Data'!H16,0)</f>
        <v>0</v>
      </c>
      <c r="G86" s="17">
        <f>IFERROR('Cash Flow Data'!I16,0)</f>
        <v>0</v>
      </c>
      <c r="H86" s="17">
        <f>IFERROR('Cash Flow Data'!J16,0)</f>
        <v>0</v>
      </c>
      <c r="I86" s="17">
        <f>IFERROR('Cash Flow Data'!K16,0)</f>
        <v>0</v>
      </c>
      <c r="J86" s="17">
        <f>IFERROR('Cash Flow Data'!L16,0)</f>
        <v>0</v>
      </c>
      <c r="K86" s="17">
        <f>IFERROR('Cash Flow Data'!M16,0)</f>
        <v>11</v>
      </c>
      <c r="L86" s="17">
        <f>IFERROR('Cash Flow Data'!N16,0)</f>
        <v>27</v>
      </c>
      <c r="M86" s="17">
        <f>IFERROR('Cash Flow Data'!O16,0)</f>
        <v>0</v>
      </c>
    </row>
    <row r="87" spans="2:13" outlineLevel="1" x14ac:dyDescent="0.25">
      <c r="B87" s="9" t="s">
        <v>102</v>
      </c>
      <c r="C87" s="17">
        <f>IFERROR('Cash Flow Data'!E17,0)</f>
        <v>2</v>
      </c>
      <c r="D87" s="17">
        <f>IFERROR('Cash Flow Data'!F17,0)</f>
        <v>0</v>
      </c>
      <c r="E87" s="17">
        <f>IFERROR('Cash Flow Data'!G17,0)</f>
        <v>0</v>
      </c>
      <c r="F87" s="17">
        <f>IFERROR('Cash Flow Data'!H17,0)</f>
        <v>0</v>
      </c>
      <c r="G87" s="17">
        <f>IFERROR('Cash Flow Data'!I17,0)</f>
        <v>0</v>
      </c>
      <c r="H87" s="17">
        <f>IFERROR('Cash Flow Data'!J17,0)</f>
        <v>1</v>
      </c>
      <c r="I87" s="17">
        <f>IFERROR('Cash Flow Data'!K17,0)</f>
        <v>5</v>
      </c>
      <c r="J87" s="17">
        <f>IFERROR('Cash Flow Data'!L17,0)</f>
        <v>10</v>
      </c>
      <c r="K87" s="17">
        <f>IFERROR('Cash Flow Data'!M17,0)</f>
        <v>31</v>
      </c>
      <c r="L87" s="17">
        <f>IFERROR('Cash Flow Data'!N17,0)</f>
        <v>34</v>
      </c>
      <c r="M87" s="17">
        <f>IFERROR('Cash Flow Data'!O17,0)</f>
        <v>0</v>
      </c>
    </row>
    <row r="88" spans="2:13" outlineLevel="1" x14ac:dyDescent="0.25">
      <c r="B88" s="9" t="s">
        <v>103</v>
      </c>
      <c r="C88" s="17">
        <f>IFERROR('Cash Flow Data'!E18,0)</f>
        <v>6</v>
      </c>
      <c r="D88" s="17">
        <f>IFERROR('Cash Flow Data'!F18,0)</f>
        <v>7</v>
      </c>
      <c r="E88" s="17">
        <f>IFERROR('Cash Flow Data'!G18,0)</f>
        <v>0</v>
      </c>
      <c r="F88" s="17">
        <f>IFERROR('Cash Flow Data'!H18,0)</f>
        <v>0</v>
      </c>
      <c r="G88" s="17">
        <f>IFERROR('Cash Flow Data'!I18,0)</f>
        <v>0</v>
      </c>
      <c r="H88" s="17">
        <f>IFERROR('Cash Flow Data'!J18,0)</f>
        <v>0</v>
      </c>
      <c r="I88" s="17">
        <f>IFERROR('Cash Flow Data'!K18,0)</f>
        <v>0</v>
      </c>
      <c r="J88" s="17">
        <f>IFERROR('Cash Flow Data'!L18,0)</f>
        <v>0</v>
      </c>
      <c r="K88" s="17">
        <f>IFERROR('Cash Flow Data'!M18,0)</f>
        <v>0</v>
      </c>
      <c r="L88" s="17">
        <f>IFERROR('Cash Flow Data'!N18,0)</f>
        <v>0</v>
      </c>
      <c r="M88" s="17">
        <f>IFERROR('Cash Flow Data'!O18,0)</f>
        <v>0</v>
      </c>
    </row>
    <row r="89" spans="2:13" outlineLevel="1" x14ac:dyDescent="0.25">
      <c r="B89" s="9" t="s">
        <v>104</v>
      </c>
      <c r="C89" s="17">
        <f>IFERROR('Cash Flow Data'!E19,0)</f>
        <v>0</v>
      </c>
      <c r="D89" s="17">
        <f>IFERROR('Cash Flow Data'!F19,0)</f>
        <v>0</v>
      </c>
      <c r="E89" s="17">
        <f>IFERROR('Cash Flow Data'!G19,0)</f>
        <v>0</v>
      </c>
      <c r="F89" s="17">
        <f>IFERROR('Cash Flow Data'!H19,0)</f>
        <v>0</v>
      </c>
      <c r="G89" s="17">
        <f>IFERROR('Cash Flow Data'!I19,0)</f>
        <v>0</v>
      </c>
      <c r="H89" s="17">
        <f>IFERROR('Cash Flow Data'!J19,0)</f>
        <v>0</v>
      </c>
      <c r="I89" s="17">
        <f>IFERROR('Cash Flow Data'!K19,0)</f>
        <v>0</v>
      </c>
      <c r="J89" s="17">
        <f>IFERROR('Cash Flow Data'!L19,0)</f>
        <v>-27</v>
      </c>
      <c r="K89" s="17">
        <f>IFERROR('Cash Flow Data'!M19,0)</f>
        <v>0</v>
      </c>
      <c r="L89" s="17">
        <f>IFERROR('Cash Flow Data'!N19,0)</f>
        <v>0</v>
      </c>
      <c r="M89" s="17">
        <f>IFERROR('Cash Flow Data'!O19,0)</f>
        <v>0</v>
      </c>
    </row>
    <row r="90" spans="2:13" outlineLevel="1" x14ac:dyDescent="0.25">
      <c r="B90" s="9" t="s">
        <v>105</v>
      </c>
      <c r="C90" s="17">
        <f>IFERROR('Cash Flow Data'!E20,0)</f>
        <v>0</v>
      </c>
      <c r="D90" s="17">
        <f>IFERROR('Cash Flow Data'!F20,0)</f>
        <v>0</v>
      </c>
      <c r="E90" s="17">
        <f>IFERROR('Cash Flow Data'!G20,0)</f>
        <v>0</v>
      </c>
      <c r="F90" s="17">
        <f>IFERROR('Cash Flow Data'!H20,0)</f>
        <v>0</v>
      </c>
      <c r="G90" s="17">
        <f>IFERROR('Cash Flow Data'!I20,0)</f>
        <v>0</v>
      </c>
      <c r="H90" s="17">
        <f>IFERROR('Cash Flow Data'!J20,0)</f>
        <v>0</v>
      </c>
      <c r="I90" s="17">
        <f>IFERROR('Cash Flow Data'!K20,0)</f>
        <v>-43</v>
      </c>
      <c r="J90" s="17">
        <f>IFERROR('Cash Flow Data'!L20,0)</f>
        <v>-190</v>
      </c>
      <c r="K90" s="17">
        <f>IFERROR('Cash Flow Data'!M20,0)</f>
        <v>62</v>
      </c>
      <c r="L90" s="17">
        <f>IFERROR('Cash Flow Data'!N20,0)</f>
        <v>62</v>
      </c>
      <c r="M90" s="17">
        <f>IFERROR('Cash Flow Data'!O20,0)</f>
        <v>0</v>
      </c>
    </row>
    <row r="91" spans="2:13" outlineLevel="1" x14ac:dyDescent="0.25">
      <c r="B91" s="20" t="s">
        <v>118</v>
      </c>
      <c r="C91" s="21">
        <f>SUM(C83:C90)</f>
        <v>-124</v>
      </c>
      <c r="D91" s="21">
        <f t="shared" ref="D91:M91" si="23">SUM(D83:D90)</f>
        <v>-21</v>
      </c>
      <c r="E91" s="21">
        <f t="shared" si="23"/>
        <v>-39</v>
      </c>
      <c r="F91" s="21">
        <f t="shared" si="23"/>
        <v>-13</v>
      </c>
      <c r="G91" s="21">
        <f t="shared" si="23"/>
        <v>-60</v>
      </c>
      <c r="H91" s="21">
        <f t="shared" si="23"/>
        <v>-44</v>
      </c>
      <c r="I91" s="21">
        <f t="shared" si="23"/>
        <v>-84</v>
      </c>
      <c r="J91" s="21">
        <f t="shared" si="23"/>
        <v>-261</v>
      </c>
      <c r="K91" s="21">
        <f t="shared" si="23"/>
        <v>-141</v>
      </c>
      <c r="L91" s="21">
        <f t="shared" si="23"/>
        <v>-49</v>
      </c>
      <c r="M91" s="21">
        <f t="shared" si="23"/>
        <v>0</v>
      </c>
    </row>
    <row r="92" spans="2:13" outlineLevel="1" x14ac:dyDescent="0.25"/>
    <row r="93" spans="2:13" outlineLevel="1" x14ac:dyDescent="0.25">
      <c r="B93" s="20" t="s">
        <v>119</v>
      </c>
    </row>
    <row r="94" spans="2:13" outlineLevel="1" x14ac:dyDescent="0.25">
      <c r="B94" s="9" t="s">
        <v>107</v>
      </c>
      <c r="C94" s="17">
        <f>IFERROR('Cash Flow Data'!E22,0)</f>
        <v>0</v>
      </c>
      <c r="D94" s="17">
        <f>IFERROR('Cash Flow Data'!F22,0)</f>
        <v>0</v>
      </c>
      <c r="E94" s="17">
        <f>IFERROR('Cash Flow Data'!G22,0)</f>
        <v>0</v>
      </c>
      <c r="F94" s="17">
        <f>IFERROR('Cash Flow Data'!H22,0)</f>
        <v>0</v>
      </c>
      <c r="G94" s="17">
        <f>IFERROR('Cash Flow Data'!I22,0)</f>
        <v>0</v>
      </c>
      <c r="H94" s="17">
        <f>IFERROR('Cash Flow Data'!J22,0)</f>
        <v>0</v>
      </c>
      <c r="I94" s="17">
        <f>IFERROR('Cash Flow Data'!K22,0)</f>
        <v>0</v>
      </c>
      <c r="J94" s="17">
        <f>IFERROR('Cash Flow Data'!L22,0)</f>
        <v>0</v>
      </c>
      <c r="K94" s="17">
        <f>IFERROR('Cash Flow Data'!M22,0)</f>
        <v>0</v>
      </c>
      <c r="L94" s="17">
        <f>IFERROR('Cash Flow Data'!N22,0)</f>
        <v>0</v>
      </c>
      <c r="M94" s="17">
        <f>IFERROR('Cash Flow Data'!O22,0)</f>
        <v>0</v>
      </c>
    </row>
    <row r="95" spans="2:13" outlineLevel="1" x14ac:dyDescent="0.25">
      <c r="B95" s="9" t="s">
        <v>108</v>
      </c>
      <c r="C95" s="17">
        <f>IFERROR('Cash Flow Data'!E23,0)</f>
        <v>0</v>
      </c>
      <c r="D95" s="17">
        <f>IFERROR('Cash Flow Data'!F23,0)</f>
        <v>0</v>
      </c>
      <c r="E95" s="17">
        <f>IFERROR('Cash Flow Data'!G23,0)</f>
        <v>0</v>
      </c>
      <c r="F95" s="17">
        <f>IFERROR('Cash Flow Data'!H23,0)</f>
        <v>0</v>
      </c>
      <c r="G95" s="17">
        <f>IFERROR('Cash Flow Data'!I23,0)</f>
        <v>11</v>
      </c>
      <c r="H95" s="17">
        <f>IFERROR('Cash Flow Data'!J23,0)</f>
        <v>0</v>
      </c>
      <c r="I95" s="17">
        <f>IFERROR('Cash Flow Data'!K23,0)</f>
        <v>23</v>
      </c>
      <c r="J95" s="17">
        <f>IFERROR('Cash Flow Data'!L23,0)</f>
        <v>5</v>
      </c>
      <c r="K95" s="17">
        <f>IFERROR('Cash Flow Data'!M23,0)</f>
        <v>0</v>
      </c>
      <c r="L95" s="17">
        <f>IFERROR('Cash Flow Data'!N23,0)</f>
        <v>0</v>
      </c>
      <c r="M95" s="17">
        <f>IFERROR('Cash Flow Data'!O23,0)</f>
        <v>0</v>
      </c>
    </row>
    <row r="96" spans="2:13" outlineLevel="1" x14ac:dyDescent="0.25">
      <c r="B96" s="9" t="s">
        <v>109</v>
      </c>
      <c r="C96" s="17">
        <f>IFERROR('Cash Flow Data'!E24,0)</f>
        <v>0</v>
      </c>
      <c r="D96" s="17">
        <f>IFERROR('Cash Flow Data'!F24,0)</f>
        <v>0</v>
      </c>
      <c r="E96" s="17">
        <f>IFERROR('Cash Flow Data'!G24,0)</f>
        <v>0</v>
      </c>
      <c r="F96" s="17">
        <f>IFERROR('Cash Flow Data'!H24,0)</f>
        <v>-7</v>
      </c>
      <c r="G96" s="17">
        <f>IFERROR('Cash Flow Data'!I24,0)</f>
        <v>-81</v>
      </c>
      <c r="H96" s="17">
        <f>IFERROR('Cash Flow Data'!J24,0)</f>
        <v>0</v>
      </c>
      <c r="I96" s="17">
        <f>IFERROR('Cash Flow Data'!K24,0)</f>
        <v>0</v>
      </c>
      <c r="J96" s="17">
        <f>IFERROR('Cash Flow Data'!L24,0)</f>
        <v>0</v>
      </c>
      <c r="K96" s="17">
        <f>IFERROR('Cash Flow Data'!M24,0)</f>
        <v>-12</v>
      </c>
      <c r="L96" s="17">
        <f>IFERROR('Cash Flow Data'!N24,0)</f>
        <v>-6</v>
      </c>
      <c r="M96" s="17">
        <f>IFERROR('Cash Flow Data'!O24,0)</f>
        <v>0</v>
      </c>
    </row>
    <row r="97" spans="2:13" outlineLevel="1" x14ac:dyDescent="0.25">
      <c r="B97" s="9" t="s">
        <v>110</v>
      </c>
      <c r="C97" s="17">
        <f>IFERROR('Cash Flow Data'!E25,0)</f>
        <v>-6</v>
      </c>
      <c r="D97" s="17">
        <f>IFERROR('Cash Flow Data'!F25,0)</f>
        <v>-7</v>
      </c>
      <c r="E97" s="17">
        <f>IFERROR('Cash Flow Data'!G25,0)</f>
        <v>-10</v>
      </c>
      <c r="F97" s="17">
        <f>IFERROR('Cash Flow Data'!H25,0)</f>
        <v>-10</v>
      </c>
      <c r="G97" s="17">
        <f>IFERROR('Cash Flow Data'!I25,0)</f>
        <v>-9</v>
      </c>
      <c r="H97" s="17">
        <f>IFERROR('Cash Flow Data'!J25,0)</f>
        <v>-8</v>
      </c>
      <c r="I97" s="17">
        <f>IFERROR('Cash Flow Data'!K25,0)</f>
        <v>-4</v>
      </c>
      <c r="J97" s="17">
        <f>IFERROR('Cash Flow Data'!L25,0)</f>
        <v>-6</v>
      </c>
      <c r="K97" s="17">
        <f>IFERROR('Cash Flow Data'!M25,0)</f>
        <v>-5</v>
      </c>
      <c r="L97" s="17">
        <f>IFERROR('Cash Flow Data'!N25,0)</f>
        <v>-2</v>
      </c>
      <c r="M97" s="17">
        <f>IFERROR('Cash Flow Data'!O25,0)</f>
        <v>0</v>
      </c>
    </row>
    <row r="98" spans="2:13" outlineLevel="1" x14ac:dyDescent="0.25">
      <c r="B98" s="9" t="s">
        <v>111</v>
      </c>
      <c r="C98" s="17">
        <f>IFERROR('Cash Flow Data'!E26,0)</f>
        <v>-18</v>
      </c>
      <c r="D98" s="17">
        <f>IFERROR('Cash Flow Data'!F26,0)</f>
        <v>-17</v>
      </c>
      <c r="E98" s="17">
        <f>IFERROR('Cash Flow Data'!G26,0)</f>
        <v>-2</v>
      </c>
      <c r="F98" s="17">
        <f>IFERROR('Cash Flow Data'!H26,0)</f>
        <v>-4</v>
      </c>
      <c r="G98" s="17">
        <f>IFERROR('Cash Flow Data'!I26,0)</f>
        <v>-30</v>
      </c>
      <c r="H98" s="17">
        <f>IFERROR('Cash Flow Data'!J26,0)</f>
        <v>-4</v>
      </c>
      <c r="I98" s="17">
        <f>IFERROR('Cash Flow Data'!K26,0)</f>
        <v>-11</v>
      </c>
      <c r="J98" s="17">
        <f>IFERROR('Cash Flow Data'!L26,0)</f>
        <v>-10</v>
      </c>
      <c r="K98" s="17">
        <f>IFERROR('Cash Flow Data'!M26,0)</f>
        <v>-23</v>
      </c>
      <c r="L98" s="17">
        <f>IFERROR('Cash Flow Data'!N26,0)</f>
        <v>-27</v>
      </c>
      <c r="M98" s="17">
        <f>IFERROR('Cash Flow Data'!O26,0)</f>
        <v>0</v>
      </c>
    </row>
    <row r="99" spans="2:13" outlineLevel="1" x14ac:dyDescent="0.25">
      <c r="B99" s="9" t="s">
        <v>112</v>
      </c>
      <c r="C99" s="17">
        <f>IFERROR('Cash Flow Data'!E27,0)</f>
        <v>0</v>
      </c>
      <c r="D99" s="17">
        <f>IFERROR('Cash Flow Data'!F27,0)</f>
        <v>0</v>
      </c>
      <c r="E99" s="17">
        <f>IFERROR('Cash Flow Data'!G27,0)</f>
        <v>0</v>
      </c>
      <c r="F99" s="17">
        <f>IFERROR('Cash Flow Data'!H27,0)</f>
        <v>0</v>
      </c>
      <c r="G99" s="17">
        <f>IFERROR('Cash Flow Data'!I27,0)</f>
        <v>0</v>
      </c>
      <c r="H99" s="17">
        <f>IFERROR('Cash Flow Data'!J27,0)</f>
        <v>-3</v>
      </c>
      <c r="I99" s="17">
        <f>IFERROR('Cash Flow Data'!K27,0)</f>
        <v>-19</v>
      </c>
      <c r="J99" s="17">
        <f>IFERROR('Cash Flow Data'!L27,0)</f>
        <v>-21</v>
      </c>
      <c r="K99" s="17">
        <f>IFERROR('Cash Flow Data'!M27,0)</f>
        <v>-28</v>
      </c>
      <c r="L99" s="17">
        <f>IFERROR('Cash Flow Data'!N27,0)</f>
        <v>-59</v>
      </c>
      <c r="M99" s="17">
        <f>IFERROR('Cash Flow Data'!O27,0)</f>
        <v>0</v>
      </c>
    </row>
    <row r="100" spans="2:13" outlineLevel="1" x14ac:dyDescent="0.25">
      <c r="B100" s="9" t="s">
        <v>113</v>
      </c>
      <c r="C100" s="17">
        <f>IFERROR('Cash Flow Data'!E28,0)</f>
        <v>-34</v>
      </c>
      <c r="D100" s="17">
        <f>IFERROR('Cash Flow Data'!F28,0)</f>
        <v>20</v>
      </c>
      <c r="E100" s="17">
        <f>IFERROR('Cash Flow Data'!G28,0)</f>
        <v>16</v>
      </c>
      <c r="F100" s="17">
        <f>IFERROR('Cash Flow Data'!H28,0)</f>
        <v>0</v>
      </c>
      <c r="G100" s="17">
        <f>IFERROR('Cash Flow Data'!I28,0)</f>
        <v>-5</v>
      </c>
      <c r="H100" s="17">
        <f>IFERROR('Cash Flow Data'!J28,0)</f>
        <v>0</v>
      </c>
      <c r="I100" s="17">
        <f>IFERROR('Cash Flow Data'!K28,0)</f>
        <v>91</v>
      </c>
      <c r="J100" s="17">
        <f>IFERROR('Cash Flow Data'!L28,0)</f>
        <v>230</v>
      </c>
      <c r="K100" s="17">
        <f>IFERROR('Cash Flow Data'!M28,0)</f>
        <v>0</v>
      </c>
      <c r="L100" s="17">
        <f>IFERROR('Cash Flow Data'!N28,0)</f>
        <v>30</v>
      </c>
      <c r="M100" s="17">
        <f>IFERROR('Cash Flow Data'!O28,0)</f>
        <v>0</v>
      </c>
    </row>
    <row r="101" spans="2:13" outlineLevel="1" x14ac:dyDescent="0.25">
      <c r="B101" s="20" t="s">
        <v>120</v>
      </c>
      <c r="C101" s="21">
        <f>SUM(C94:C100)</f>
        <v>-58</v>
      </c>
      <c r="D101" s="21">
        <f t="shared" ref="D101:M101" si="24">SUM(D94:D100)</f>
        <v>-4</v>
      </c>
      <c r="E101" s="21">
        <f t="shared" si="24"/>
        <v>4</v>
      </c>
      <c r="F101" s="21">
        <f t="shared" si="24"/>
        <v>-21</v>
      </c>
      <c r="G101" s="21">
        <f t="shared" si="24"/>
        <v>-114</v>
      </c>
      <c r="H101" s="21">
        <f t="shared" si="24"/>
        <v>-15</v>
      </c>
      <c r="I101" s="21">
        <f t="shared" si="24"/>
        <v>80</v>
      </c>
      <c r="J101" s="21">
        <f t="shared" si="24"/>
        <v>198</v>
      </c>
      <c r="K101" s="21">
        <f t="shared" si="24"/>
        <v>-68</v>
      </c>
      <c r="L101" s="21">
        <f t="shared" si="24"/>
        <v>-64</v>
      </c>
      <c r="M101" s="21">
        <f t="shared" si="24"/>
        <v>0</v>
      </c>
    </row>
    <row r="102" spans="2:13" outlineLevel="1" x14ac:dyDescent="0.25"/>
    <row r="103" spans="2:13" outlineLevel="1" x14ac:dyDescent="0.25">
      <c r="B103" s="20" t="s">
        <v>50</v>
      </c>
      <c r="C103" s="21">
        <f>SUM(C80+C91+C101)</f>
        <v>-240</v>
      </c>
      <c r="D103" s="21">
        <f t="shared" ref="D103:M103" si="25">SUM(D80+D91+D101)</f>
        <v>-38</v>
      </c>
      <c r="E103" s="21">
        <f t="shared" si="25"/>
        <v>-20</v>
      </c>
      <c r="F103" s="21">
        <f t="shared" si="25"/>
        <v>-89</v>
      </c>
      <c r="G103" s="21">
        <f t="shared" si="25"/>
        <v>118</v>
      </c>
      <c r="H103" s="21">
        <f t="shared" si="25"/>
        <v>-12</v>
      </c>
      <c r="I103" s="21">
        <f t="shared" si="25"/>
        <v>-16</v>
      </c>
      <c r="J103" s="21">
        <f t="shared" si="25"/>
        <v>63</v>
      </c>
      <c r="K103" s="21">
        <f t="shared" si="25"/>
        <v>-104</v>
      </c>
      <c r="L103" s="21">
        <f t="shared" si="25"/>
        <v>-147</v>
      </c>
      <c r="M103" s="21">
        <f t="shared" si="25"/>
        <v>0</v>
      </c>
    </row>
  </sheetData>
  <mergeCells count="1">
    <mergeCell ref="B2: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577EB-FFCC-4316-BCCC-02483F785A6C}">
  <dimension ref="B2:O42"/>
  <sheetViews>
    <sheetView workbookViewId="0">
      <pane ySplit="3" topLeftCell="A4" activePane="bottomLeft" state="frozen"/>
      <selection pane="bottomLeft" activeCell="Q28" sqref="Q28"/>
    </sheetView>
  </sheetViews>
  <sheetFormatPr defaultRowHeight="15" x14ac:dyDescent="0.25"/>
  <cols>
    <col min="1" max="1" width="1.85546875" style="9" customWidth="1"/>
    <col min="2" max="2" width="30.7109375" style="9" customWidth="1"/>
    <col min="3" max="12" width="9.140625" style="9"/>
    <col min="13" max="13" width="20.5703125" style="9" customWidth="1"/>
    <col min="14" max="14" width="8.140625" style="9" bestFit="1" customWidth="1"/>
    <col min="15" max="15" width="7.7109375" style="9" bestFit="1" customWidth="1"/>
    <col min="16" max="16384" width="9.140625" style="9"/>
  </cols>
  <sheetData>
    <row r="2" spans="2:15" x14ac:dyDescent="0.25">
      <c r="B2" s="218" t="str">
        <f>"Ratio Analysis  - "&amp;'Data Sheet'!B1</f>
        <v>Ratio Analysis  - MARKSANS PHARMA LTD</v>
      </c>
      <c r="C2" s="218"/>
      <c r="D2" s="218"/>
      <c r="E2" s="218"/>
      <c r="F2" s="218"/>
      <c r="G2" s="218"/>
      <c r="H2" s="218"/>
      <c r="I2" s="218"/>
      <c r="J2" s="218"/>
      <c r="K2" s="218"/>
      <c r="L2" s="218"/>
      <c r="M2" s="218"/>
      <c r="N2" s="218"/>
      <c r="O2" s="218"/>
    </row>
    <row r="3" spans="2:15" x14ac:dyDescent="0.25">
      <c r="B3" s="10" t="s">
        <v>54</v>
      </c>
      <c r="C3" s="11">
        <f>'Data Sheet'!B16</f>
        <v>42460</v>
      </c>
      <c r="D3" s="11">
        <f>'Data Sheet'!C16</f>
        <v>42825</v>
      </c>
      <c r="E3" s="11">
        <f>'Data Sheet'!D16</f>
        <v>43190</v>
      </c>
      <c r="F3" s="11">
        <f>'Data Sheet'!E16</f>
        <v>43555</v>
      </c>
      <c r="G3" s="11">
        <f>'Data Sheet'!F16</f>
        <v>43921</v>
      </c>
      <c r="H3" s="11">
        <f>'Data Sheet'!G16</f>
        <v>44286</v>
      </c>
      <c r="I3" s="11">
        <f>'Data Sheet'!H16</f>
        <v>44651</v>
      </c>
      <c r="J3" s="11">
        <f>'Data Sheet'!I16</f>
        <v>45016</v>
      </c>
      <c r="K3" s="11">
        <f>'Data Sheet'!J16</f>
        <v>45382</v>
      </c>
      <c r="L3" s="11">
        <f>'Data Sheet'!K16</f>
        <v>45747</v>
      </c>
      <c r="M3" s="54" t="s">
        <v>153</v>
      </c>
      <c r="N3" s="52" t="s">
        <v>151</v>
      </c>
      <c r="O3" s="52" t="s">
        <v>152</v>
      </c>
    </row>
    <row r="5" spans="2:15" x14ac:dyDescent="0.25">
      <c r="B5" s="41" t="s">
        <v>121</v>
      </c>
      <c r="C5" s="41"/>
      <c r="D5" s="42">
        <f>HistoricalFS!D7</f>
        <v>-0.14123560162537929</v>
      </c>
      <c r="E5" s="42">
        <f>HistoricalFS!E7</f>
        <v>0.18969967151572042</v>
      </c>
      <c r="F5" s="42">
        <f>HistoricalFS!F7</f>
        <v>9.5738969420065878E-2</v>
      </c>
      <c r="G5" s="42">
        <f>HistoricalFS!G7</f>
        <v>0.13413061085723998</v>
      </c>
      <c r="H5" s="42">
        <f>HistoricalFS!H7</f>
        <v>0.21333791802223567</v>
      </c>
      <c r="I5" s="42">
        <f>HistoricalFS!I7</f>
        <v>8.3317589268845582E-2</v>
      </c>
      <c r="J5" s="42">
        <f>HistoricalFS!J7</f>
        <v>0.24234659654959634</v>
      </c>
      <c r="K5" s="42">
        <f>HistoricalFS!K7</f>
        <v>0.17561847376548201</v>
      </c>
      <c r="L5" s="42">
        <f>HistoricalFS!L7</f>
        <v>0.20457332335205591</v>
      </c>
      <c r="N5" s="42">
        <f>IFERROR(AVERAGE(D5:L5),0)</f>
        <v>0.13305861679176251</v>
      </c>
      <c r="O5" s="42">
        <f>IFERROR(MEDIAN(D5:L5),0)</f>
        <v>0.17561847376548201</v>
      </c>
    </row>
    <row r="6" spans="2:15" x14ac:dyDescent="0.25">
      <c r="B6" s="9" t="s">
        <v>122</v>
      </c>
      <c r="D6" s="38">
        <f>IFERROR(HistoricalFS!D18/HistoricalFS!C18-1,0)</f>
        <v>-0.67173051519154559</v>
      </c>
      <c r="E6" s="38">
        <f>IFERROR(HistoricalFS!E18/HistoricalFS!D18-1,0)</f>
        <v>0.7536329085624871</v>
      </c>
      <c r="F6" s="38">
        <f>IFERROR(HistoricalFS!F18/HistoricalFS!E18-1,0)</f>
        <v>0.68459969403365561</v>
      </c>
      <c r="G6" s="38">
        <f>IFERROR(HistoricalFS!G18/HistoricalFS!F18-1,0)</f>
        <v>0.45489632208263964</v>
      </c>
      <c r="H6" s="38">
        <f>IFERROR(HistoricalFS!H18/HistoricalFS!G18-1,0)</f>
        <v>0.76660598179453832</v>
      </c>
      <c r="I6" s="38">
        <f>IFERROR(HistoricalFS!I18/HistoricalFS!H18-1,0)</f>
        <v>-0.23772929364308248</v>
      </c>
      <c r="J6" s="38">
        <f>IFERROR(HistoricalFS!J18/HistoricalFS!I18-1,0)</f>
        <v>0.31171540036308887</v>
      </c>
      <c r="K6" s="38">
        <f>IFERROR(HistoricalFS!K18/HistoricalFS!J18-1,0)</f>
        <v>0.35039312111663956</v>
      </c>
      <c r="L6" s="38">
        <f>IFERROR(HistoricalFS!L18/HistoricalFS!K18-1,0)</f>
        <v>0.15275415412796112</v>
      </c>
      <c r="N6" s="38">
        <f t="shared" ref="N6:N41" si="0">IFERROR(AVERAGE(D6:L6),0)</f>
        <v>0.28501530813848686</v>
      </c>
      <c r="O6" s="38">
        <f t="shared" ref="O6:O9" si="1">IFERROR(MEDIAN(D6:L6),0)</f>
        <v>0.35039312111663956</v>
      </c>
    </row>
    <row r="7" spans="2:15" x14ac:dyDescent="0.25">
      <c r="B7" s="9" t="s">
        <v>123</v>
      </c>
      <c r="D7" s="38">
        <f>IFERROR(HistoricalFS!D27/HistoricalFS!C27-1,0)</f>
        <v>-0.91977135857915682</v>
      </c>
      <c r="E7" s="38">
        <f>IFERROR(HistoricalFS!E27/HistoricalFS!D27-1,0)</f>
        <v>4.2646310432569994</v>
      </c>
      <c r="F7" s="38">
        <f>IFERROR(HistoricalFS!F27/HistoricalFS!E27-1,0)</f>
        <v>1.4088931851135791</v>
      </c>
      <c r="G7" s="38">
        <f>IFERROR(HistoricalFS!G27/HistoricalFS!F27-1,0)</f>
        <v>0.5734349919743178</v>
      </c>
      <c r="H7" s="38">
        <f>IFERROR(HistoricalFS!H27/HistoricalFS!G27-1,0)</f>
        <v>0.88402193318031119</v>
      </c>
      <c r="I7" s="38">
        <f>IFERROR(HistoricalFS!I27/HistoricalFS!H27-1,0)</f>
        <v>-0.30400351957765104</v>
      </c>
      <c r="J7" s="38">
        <f>IFERROR(HistoricalFS!J27/HistoricalFS!I27-1,0)</f>
        <v>0.35471166002139487</v>
      </c>
      <c r="K7" s="38">
        <f>IFERROR(HistoricalFS!K27/HistoricalFS!J27-1,0)</f>
        <v>0.33918380531926218</v>
      </c>
      <c r="L7" s="38">
        <f>IFERROR(HistoricalFS!L27/HistoricalFS!K27-1,0)</f>
        <v>0.16207016697488763</v>
      </c>
      <c r="N7" s="38">
        <f t="shared" si="0"/>
        <v>0.75146354529821602</v>
      </c>
      <c r="O7" s="38">
        <f t="shared" si="1"/>
        <v>0.35471166002139487</v>
      </c>
    </row>
    <row r="8" spans="2:15" x14ac:dyDescent="0.25">
      <c r="B8" s="9" t="s">
        <v>124</v>
      </c>
      <c r="D8" s="38">
        <f>IFERROR(HistoricalFS!D33/HistoricalFS!C33-1,0)</f>
        <v>-0.94178963043183961</v>
      </c>
      <c r="E8" s="38">
        <f>IFERROR(HistoricalFS!E33/HistoricalFS!D33-1,0)</f>
        <v>5.3674418604651191</v>
      </c>
      <c r="F8" s="38">
        <f>IFERROR(HistoricalFS!F33/HistoricalFS!E33-1,0)</f>
        <v>1.7691745799853869</v>
      </c>
      <c r="G8" s="38">
        <f>IFERROR(HistoricalFS!G33/HistoricalFS!F33-1,0)</f>
        <v>0.58823529411764719</v>
      </c>
      <c r="H8" s="38">
        <f>IFERROR(HistoricalFS!H33/HistoricalFS!G33-1,0)</f>
        <v>0.92551071250622829</v>
      </c>
      <c r="I8" s="38">
        <f>IFERROR(HistoricalFS!I33/HistoricalFS!H33-1,0)</f>
        <v>-0.37482209858972737</v>
      </c>
      <c r="J8" s="38">
        <f>IFERROR(HistoricalFS!J33/HistoricalFS!I33-1,0)</f>
        <v>0.42301324503311299</v>
      </c>
      <c r="K8" s="38">
        <f>IFERROR(HistoricalFS!K33/HistoricalFS!J33-1,0)</f>
        <v>0.28214077952297667</v>
      </c>
      <c r="L8" s="38">
        <f>IFERROR(HistoricalFS!L33/HistoricalFS!K33-1,0)</f>
        <v>0.1805429522081079</v>
      </c>
      <c r="N8" s="38">
        <f t="shared" si="0"/>
        <v>0.91327196609077888</v>
      </c>
      <c r="O8" s="38">
        <f t="shared" si="1"/>
        <v>0.42301324503311299</v>
      </c>
    </row>
    <row r="9" spans="2:15" x14ac:dyDescent="0.25">
      <c r="B9" s="43" t="s">
        <v>125</v>
      </c>
      <c r="C9" s="43"/>
      <c r="D9" s="51">
        <f>IFERROR(HistoricalFS!D41/HistoricalFS!C41-1,0)</f>
        <v>-0.87783075089392137</v>
      </c>
      <c r="E9" s="51">
        <f>IFERROR(HistoricalFS!E41/HistoricalFS!D41-1,0)</f>
        <v>0</v>
      </c>
      <c r="F9" s="51">
        <f>IFERROR(HistoricalFS!F41/HistoricalFS!E41-1,0)</f>
        <v>0</v>
      </c>
      <c r="G9" s="51">
        <f>IFERROR(HistoricalFS!G41/HistoricalFS!F41-1,0)</f>
        <v>0.99512195121951219</v>
      </c>
      <c r="H9" s="51">
        <f>IFERROR(HistoricalFS!H41/HistoricalFS!G41-1,0)</f>
        <v>1.5012224938875307</v>
      </c>
      <c r="I9" s="51">
        <f>IFERROR(HistoricalFS!I41/HistoricalFS!H41-1,0)</f>
        <v>0</v>
      </c>
      <c r="J9" s="51">
        <f>IFERROR(HistoricalFS!J41/HistoricalFS!I41-1,0)</f>
        <v>1.0004887585532747</v>
      </c>
      <c r="K9" s="51">
        <f>IFERROR(HistoricalFS!K41/HistoricalFS!J41-1,0)</f>
        <v>0.19991173874669022</v>
      </c>
      <c r="L9" s="51">
        <f>IFERROR(HistoricalFS!L41/HistoricalFS!K41-1,0)</f>
        <v>0.3335785215152629</v>
      </c>
      <c r="N9" s="51">
        <f t="shared" si="0"/>
        <v>0.35027696811426101</v>
      </c>
      <c r="O9" s="51">
        <f t="shared" si="1"/>
        <v>0.19991173874669022</v>
      </c>
    </row>
    <row r="10" spans="2:15" x14ac:dyDescent="0.25">
      <c r="N10" s="53"/>
      <c r="O10" s="53"/>
    </row>
    <row r="11" spans="2:15" x14ac:dyDescent="0.25">
      <c r="N11" s="53"/>
      <c r="O11" s="53"/>
    </row>
    <row r="12" spans="2:15" x14ac:dyDescent="0.25">
      <c r="B12" s="36" t="s">
        <v>126</v>
      </c>
      <c r="C12" s="37">
        <f>IFERROR(HistoricalFS!C13,0)</f>
        <v>0.235064309941455</v>
      </c>
      <c r="D12" s="37">
        <f>IFERROR(HistoricalFS!D13,0)</f>
        <v>0.14614943427707389</v>
      </c>
      <c r="E12" s="37">
        <f>IFERROR(HistoricalFS!E13,0)</f>
        <v>0.20577633150357738</v>
      </c>
      <c r="F12" s="37">
        <f>IFERROR(HistoricalFS!F13,0)</f>
        <v>0.27968042237043411</v>
      </c>
      <c r="G12" s="37">
        <f>IFERROR(HistoricalFS!G13,0)</f>
        <v>0.31019828779502917</v>
      </c>
      <c r="H12" s="37">
        <f>IFERROR(HistoricalFS!H13,0)</f>
        <v>0.38755831359269871</v>
      </c>
      <c r="I12" s="37">
        <f>IFERROR(HistoricalFS!I13,0)</f>
        <v>0.35040648225161652</v>
      </c>
      <c r="J12" s="37">
        <f>IFERROR(HistoricalFS!J13,0)</f>
        <v>0.33013703067802652</v>
      </c>
      <c r="K12" s="37">
        <f>IFERROR(HistoricalFS!K13,0)</f>
        <v>0.3313156456524034</v>
      </c>
      <c r="L12" s="37">
        <f>IFERROR(HistoricalFS!L13,0)</f>
        <v>0.43037535505270985</v>
      </c>
      <c r="N12" s="37">
        <f>IFERROR(AVERAGE(C12:L12),0)</f>
        <v>0.30066616131150248</v>
      </c>
      <c r="O12" s="37">
        <f>IFERROR(MEDIAN(C12:L12),0)</f>
        <v>0.32016765923652785</v>
      </c>
    </row>
    <row r="13" spans="2:15" x14ac:dyDescent="0.25">
      <c r="B13" s="9" t="s">
        <v>127</v>
      </c>
      <c r="C13" s="38">
        <f>IFERROR(HistoricalFS!C19,0)</f>
        <v>0.15253041988962643</v>
      </c>
      <c r="D13" s="38">
        <f>IFERROR(HistoricalFS!D19,0)</f>
        <v>5.8305959643359932E-2</v>
      </c>
      <c r="E13" s="38">
        <f>IFERROR(HistoricalFS!E19,0)</f>
        <v>8.5943748698901104E-2</v>
      </c>
      <c r="F13" s="38">
        <f>IFERROR(HistoricalFS!F19,0)</f>
        <v>0.13213075084744072</v>
      </c>
      <c r="G13" s="38">
        <f>IFERROR(HistoricalFS!G19,0)</f>
        <v>0.16950123874767464</v>
      </c>
      <c r="H13" s="38">
        <f>IFERROR(HistoricalFS!H19,0)</f>
        <v>0.24679184409016269</v>
      </c>
      <c r="I13" s="38">
        <f>IFERROR(HistoricalFS!I19,0)</f>
        <v>0.17365377907756702</v>
      </c>
      <c r="J13" s="38">
        <f>IFERROR(HistoricalFS!J19,0)</f>
        <v>0.18335007072899456</v>
      </c>
      <c r="K13" s="38">
        <f>IFERROR(HistoricalFS!K19,0)</f>
        <v>0.21060801594554984</v>
      </c>
      <c r="L13" s="38">
        <f>IFERROR(HistoricalFS!L19,0)</f>
        <v>0.20154793449873229</v>
      </c>
      <c r="N13" s="38">
        <f t="shared" si="0"/>
        <v>0.16242592691982033</v>
      </c>
      <c r="O13" s="38">
        <f t="shared" ref="O13:O42" si="2">IFERROR(MEDIAN(C13:L13),0)</f>
        <v>0.17157750891262083</v>
      </c>
    </row>
    <row r="14" spans="2:15" x14ac:dyDescent="0.25">
      <c r="B14" s="9" t="s">
        <v>128</v>
      </c>
      <c r="C14" s="38">
        <f>IFERROR((HistoricalFS!C18-HistoricalFS!C24)/(HistoricalFS!C6),0)</f>
        <v>0.12104149642349411</v>
      </c>
      <c r="D14" s="38">
        <f>IFERROR((HistoricalFS!D18-HistoricalFS!D24)/(HistoricalFS!D6),0)</f>
        <v>1.908337243860473E-2</v>
      </c>
      <c r="E14" s="38">
        <f>IFERROR((HistoricalFS!E18-HistoricalFS!E24)/(HistoricalFS!E6),0)</f>
        <v>5.653617328994516E-2</v>
      </c>
      <c r="F14" s="38">
        <f>IFERROR((HistoricalFS!F18-HistoricalFS!F24)/(HistoricalFS!F6),0)</f>
        <v>0.10933234673572854</v>
      </c>
      <c r="G14" s="38">
        <f>IFERROR((HistoricalFS!G18-HistoricalFS!G24)/(HistoricalFS!G6),0)</f>
        <v>0.14599589141340674</v>
      </c>
      <c r="H14" s="38">
        <f>IFERROR((HistoricalFS!H18-HistoricalFS!H24)/(HistoricalFS!H6),0)</f>
        <v>0.22052347803339689</v>
      </c>
      <c r="I14" s="38">
        <f>IFERROR((HistoricalFS!I18-HistoricalFS!I24)/(HistoricalFS!I6),0)</f>
        <v>0.14361702127659573</v>
      </c>
      <c r="J14" s="38">
        <f>IFERROR((HistoricalFS!J18-HistoricalFS!J24)/(HistoricalFS!J6),0)</f>
        <v>0.15535542669560615</v>
      </c>
      <c r="K14" s="38">
        <f>IFERROR((HistoricalFS!K18-HistoricalFS!K24)/(HistoricalFS!K6),0)</f>
        <v>0.17649868421656909</v>
      </c>
      <c r="L14" s="38">
        <f>IFERROR((HistoricalFS!L18-HistoricalFS!L24)/(HistoricalFS!L6),0)</f>
        <v>0.16975427492994263</v>
      </c>
      <c r="N14" s="38">
        <f t="shared" si="0"/>
        <v>0.13296629655886616</v>
      </c>
      <c r="O14" s="38">
        <f t="shared" si="2"/>
        <v>0.14480645634500122</v>
      </c>
    </row>
    <row r="15" spans="2:15" x14ac:dyDescent="0.25">
      <c r="B15" s="9" t="s">
        <v>129</v>
      </c>
      <c r="C15" s="38">
        <f>IFERROR(HistoricalFS!C28,0)</f>
        <v>0.10966831965790917</v>
      </c>
      <c r="D15" s="38">
        <f>IFERROR(HistoricalFS!D28,0)</f>
        <v>1.0245581104332872E-2</v>
      </c>
      <c r="E15" s="38">
        <f>IFERROR(HistoricalFS!E28,0)</f>
        <v>4.5338504859262233E-2</v>
      </c>
      <c r="F15" s="38">
        <f>IFERROR(HistoricalFS!F28,0)</f>
        <v>9.9673022888397841E-2</v>
      </c>
      <c r="G15" s="38">
        <f>IFERROR(HistoricalFS!G28,0)</f>
        <v>0.13828127066416276</v>
      </c>
      <c r="H15" s="38">
        <f>IFERROR(HistoricalFS!H28,0)</f>
        <v>0.21471755148309096</v>
      </c>
      <c r="I15" s="38">
        <f>IFERROR(HistoricalFS!I28,0)</f>
        <v>0.13794907568887338</v>
      </c>
      <c r="J15" s="38">
        <f>IFERROR(HistoricalFS!J28,0)</f>
        <v>0.15042599371537788</v>
      </c>
      <c r="K15" s="38">
        <f>IFERROR(HistoricalFS!K28,0)</f>
        <v>0.17135495841389528</v>
      </c>
      <c r="L15" s="38">
        <f>IFERROR(HistoricalFS!L28,0)</f>
        <v>0.16530872905427302</v>
      </c>
      <c r="N15" s="38">
        <f t="shared" si="0"/>
        <v>0.12592163198574069</v>
      </c>
      <c r="O15" s="38">
        <f t="shared" si="2"/>
        <v>0.13811517317651806</v>
      </c>
    </row>
    <row r="16" spans="2:15" x14ac:dyDescent="0.25">
      <c r="B16" s="39" t="s">
        <v>130</v>
      </c>
      <c r="C16" s="40">
        <f>IFERROR(HistoricalFS!C34,0)</f>
        <v>8.2690607054503942E-2</v>
      </c>
      <c r="D16" s="40">
        <f>IFERROR(HistoricalFS!D34,0)</f>
        <v>5.6050888993169692E-3</v>
      </c>
      <c r="E16" s="40">
        <f>IFERROR(HistoricalFS!E34,0)</f>
        <v>2.9999233036408914E-2</v>
      </c>
      <c r="F16" s="40">
        <f>IFERROR(HistoricalFS!F34,0)</f>
        <v>7.5814692971492029E-2</v>
      </c>
      <c r="G16" s="40">
        <f>IFERROR(HistoricalFS!G34,0)</f>
        <v>0.10617081492845246</v>
      </c>
      <c r="H16" s="40">
        <f>IFERROR(HistoricalFS!H34,0)</f>
        <v>0.1684881338197039</v>
      </c>
      <c r="I16" s="40">
        <f>IFERROR(HistoricalFS!I34,0)</f>
        <v>9.7233774248074903E-2</v>
      </c>
      <c r="J16" s="40">
        <f>IFERROR(HistoricalFS!J34,0)</f>
        <v>0.11137387022579287</v>
      </c>
      <c r="K16" s="40">
        <f>IFERROR(HistoricalFS!K34,0)</f>
        <v>0.12146541074028304</v>
      </c>
      <c r="L16" s="40">
        <f>IFERROR(HistoricalFS!L34,0)</f>
        <v>0.11904226318699127</v>
      </c>
      <c r="N16" s="40">
        <f t="shared" si="0"/>
        <v>9.2799253561835146E-2</v>
      </c>
      <c r="O16" s="40">
        <f t="shared" si="2"/>
        <v>0.10170229458826369</v>
      </c>
    </row>
    <row r="17" spans="2:15" x14ac:dyDescent="0.25">
      <c r="N17" s="53"/>
      <c r="O17" s="53"/>
    </row>
    <row r="18" spans="2:15" x14ac:dyDescent="0.25">
      <c r="N18" s="53"/>
      <c r="O18" s="53"/>
    </row>
    <row r="19" spans="2:15" x14ac:dyDescent="0.25">
      <c r="B19" s="41" t="s">
        <v>131</v>
      </c>
      <c r="C19" s="42">
        <f>IFERROR(HistoricalFS!C16,0)</f>
        <v>8.2533890051828554E-2</v>
      </c>
      <c r="D19" s="42">
        <f>IFERROR(HistoricalFS!D16,0)</f>
        <v>8.7843474633713961E-2</v>
      </c>
      <c r="E19" s="42">
        <f>IFERROR(HistoricalFS!E16,0)</f>
        <v>0.11983258280467629</v>
      </c>
      <c r="F19" s="42">
        <f>IFERROR(HistoricalFS!F16,0)</f>
        <v>0.14754967152299339</v>
      </c>
      <c r="G19" s="42">
        <f>IFERROR(HistoricalFS!G16,0)</f>
        <v>0.14069704904735453</v>
      </c>
      <c r="H19" s="42">
        <f>IFERROR(HistoricalFS!H16,0)</f>
        <v>0.14076646950253602</v>
      </c>
      <c r="I19" s="42">
        <f>IFERROR(HistoricalFS!I16,0)</f>
        <v>0.17675270317404954</v>
      </c>
      <c r="J19" s="42">
        <f>IFERROR(HistoricalFS!J16,0)</f>
        <v>0.14678695994903193</v>
      </c>
      <c r="K19" s="42">
        <f>IFERROR(HistoricalFS!K16,0)</f>
        <v>0.12070762970685356</v>
      </c>
      <c r="L19" s="42">
        <f>IFERROR(HistoricalFS!L16,0)</f>
        <v>0.22882742055397753</v>
      </c>
      <c r="N19" s="42">
        <f t="shared" si="0"/>
        <v>0.14552932898835408</v>
      </c>
      <c r="O19" s="42">
        <f t="shared" si="2"/>
        <v>0.14073175927494527</v>
      </c>
    </row>
    <row r="20" spans="2:15" x14ac:dyDescent="0.25">
      <c r="B20" s="9" t="s">
        <v>132</v>
      </c>
      <c r="C20" s="38">
        <f>IFERROR(HistoricalFS!C25,0)</f>
        <v>3.1488923466132336E-2</v>
      </c>
      <c r="D20" s="38">
        <f>IFERROR(HistoricalFS!D25,0)</f>
        <v>3.9222587204755202E-2</v>
      </c>
      <c r="E20" s="38">
        <f>IFERROR(HistoricalFS!E25,0)</f>
        <v>2.940757540895594E-2</v>
      </c>
      <c r="F20" s="38">
        <f>IFERROR(HistoricalFS!F25,0)</f>
        <v>2.2798404111712179E-2</v>
      </c>
      <c r="G20" s="38">
        <f>IFERROR(HistoricalFS!G25,0)</f>
        <v>2.3505347334267904E-2</v>
      </c>
      <c r="H20" s="38">
        <f>IFERROR(HistoricalFS!H25,0)</f>
        <v>2.6268366056765829E-2</v>
      </c>
      <c r="I20" s="38">
        <f>IFERROR(HistoricalFS!I25,0)</f>
        <v>3.0036757800971266E-2</v>
      </c>
      <c r="J20" s="38">
        <f>IFERROR(HistoricalFS!J25,0)</f>
        <v>2.7994644033388406E-2</v>
      </c>
      <c r="K20" s="38">
        <f>IFERROR(HistoricalFS!K25,0)</f>
        <v>3.4109331728980764E-2</v>
      </c>
      <c r="L20" s="38">
        <f>IFERROR(HistoricalFS!L25,0)</f>
        <v>3.1793659568789677E-2</v>
      </c>
      <c r="N20" s="38">
        <f t="shared" si="0"/>
        <v>2.9459630360954128E-2</v>
      </c>
      <c r="O20" s="38">
        <f t="shared" si="2"/>
        <v>2.9722166604963601E-2</v>
      </c>
    </row>
    <row r="21" spans="2:15" x14ac:dyDescent="0.25">
      <c r="B21" s="43" t="s">
        <v>133</v>
      </c>
      <c r="C21" s="44">
        <f>C14</f>
        <v>0.12104149642349411</v>
      </c>
      <c r="D21" s="44">
        <f t="shared" ref="D21:L21" si="3">D14</f>
        <v>1.908337243860473E-2</v>
      </c>
      <c r="E21" s="44">
        <f t="shared" si="3"/>
        <v>5.653617328994516E-2</v>
      </c>
      <c r="F21" s="44">
        <f t="shared" si="3"/>
        <v>0.10933234673572854</v>
      </c>
      <c r="G21" s="44">
        <f t="shared" si="3"/>
        <v>0.14599589141340674</v>
      </c>
      <c r="H21" s="44">
        <f t="shared" si="3"/>
        <v>0.22052347803339689</v>
      </c>
      <c r="I21" s="44">
        <f t="shared" si="3"/>
        <v>0.14361702127659573</v>
      </c>
      <c r="J21" s="44">
        <f t="shared" si="3"/>
        <v>0.15535542669560615</v>
      </c>
      <c r="K21" s="44">
        <f t="shared" si="3"/>
        <v>0.17649868421656909</v>
      </c>
      <c r="L21" s="44">
        <f t="shared" si="3"/>
        <v>0.16975427492994263</v>
      </c>
      <c r="N21" s="44">
        <f t="shared" si="0"/>
        <v>0.13296629655886616</v>
      </c>
      <c r="O21" s="44">
        <f t="shared" si="2"/>
        <v>0.14480645634500122</v>
      </c>
    </row>
    <row r="22" spans="2:15" x14ac:dyDescent="0.25">
      <c r="N22" s="53"/>
      <c r="O22" s="53"/>
    </row>
    <row r="23" spans="2:15" x14ac:dyDescent="0.25">
      <c r="B23" s="41" t="s">
        <v>134</v>
      </c>
      <c r="C23" s="42">
        <f>IFERROR((HistoricalFS!C18-HistoricalFS!C24)/(SUM(HistoricalFS!C48:C50)),0)</f>
        <v>0.19942089926598058</v>
      </c>
      <c r="D23" s="42">
        <f>IFERROR((HistoricalFS!D18-HistoricalFS!D24)/(SUM(HistoricalFS!D48:D50)),0)</f>
        <v>2.695437640387378E-2</v>
      </c>
      <c r="E23" s="42">
        <f>IFERROR((HistoricalFS!E18-HistoricalFS!E24)/(SUM(HistoricalFS!E48:E50)),0)</f>
        <v>8.7632892904453058E-2</v>
      </c>
      <c r="F23" s="42">
        <f>IFERROR((HistoricalFS!F18-HistoricalFS!F24)/(SUM(HistoricalFS!F48:F50)),0)</f>
        <v>0.17012603080753078</v>
      </c>
      <c r="G23" s="42">
        <f>IFERROR((HistoricalFS!G18-HistoricalFS!G24)/(SUM(HistoricalFS!G48:G50)),0)</f>
        <v>0.24876062854910927</v>
      </c>
      <c r="H23" s="42">
        <f>IFERROR((HistoricalFS!H18-HistoricalFS!H24)/(SUM(HistoricalFS!H48:H50)),0)</f>
        <v>0.32965815400992859</v>
      </c>
      <c r="I23" s="42">
        <f>IFERROR((HistoricalFS!I18-HistoricalFS!I24)/(SUM(HistoricalFS!I48:I50)),0)</f>
        <v>0.16306309736872168</v>
      </c>
      <c r="J23" s="42">
        <f>IFERROR((HistoricalFS!J18-HistoricalFS!J24)/(SUM(HistoricalFS!J48:J50)),0)</f>
        <v>0.15402650793310924</v>
      </c>
      <c r="K23" s="42">
        <f>IFERROR((HistoricalFS!K18-HistoricalFS!K24)/(SUM(HistoricalFS!K48:K50)),0)</f>
        <v>0.16643136779379145</v>
      </c>
      <c r="L23" s="42">
        <f>IFERROR((HistoricalFS!L18-HistoricalFS!L24)/(SUM(HistoricalFS!L48:L50)),0)</f>
        <v>0.1596511798854717</v>
      </c>
      <c r="N23" s="42">
        <f t="shared" si="0"/>
        <v>0.16736713729510991</v>
      </c>
      <c r="O23" s="42">
        <f t="shared" si="2"/>
        <v>0.16474723258125656</v>
      </c>
    </row>
    <row r="24" spans="2:15" x14ac:dyDescent="0.25">
      <c r="B24" s="9" t="s">
        <v>135</v>
      </c>
      <c r="C24" s="38">
        <f>IFERROR(HistoricalFS!C44,0)</f>
        <v>0.77284418573169078</v>
      </c>
      <c r="D24" s="38">
        <f>IFERROR(HistoricalFS!D44,0)</f>
        <v>0.52325581395348908</v>
      </c>
      <c r="E24" s="38">
        <f>IFERROR(HistoricalFS!E44,0)</f>
        <v>0.92512783053323611</v>
      </c>
      <c r="F24" s="38">
        <f>IFERROR(HistoricalFS!F44,0)</f>
        <v>0.97296227908203636</v>
      </c>
      <c r="G24" s="38">
        <f>IFERROR(HistoricalFS!G44,0)</f>
        <v>0.96603554226872612</v>
      </c>
      <c r="H24" s="38">
        <f>IFERROR(HistoricalFS!H44,0)</f>
        <v>0.95588045025229662</v>
      </c>
      <c r="I24" s="38">
        <f>IFERROR(HistoricalFS!I44,0)</f>
        <v>0.92942880794701987</v>
      </c>
      <c r="J24" s="38">
        <f>IFERROR(HistoricalFS!J44,0)</f>
        <v>0.89014931161528021</v>
      </c>
      <c r="K24" s="38">
        <f>IFERROR(HistoricalFS!K44,0)</f>
        <v>0.89719449485783409</v>
      </c>
      <c r="L24" s="38">
        <f>IFERROR(HistoricalFS!L44,0)</f>
        <v>0.88386766165967401</v>
      </c>
      <c r="N24" s="38">
        <f t="shared" si="0"/>
        <v>0.88265579912995473</v>
      </c>
      <c r="O24" s="38">
        <f t="shared" si="2"/>
        <v>0.91116116269553515</v>
      </c>
    </row>
    <row r="25" spans="2:15" x14ac:dyDescent="0.25">
      <c r="B25" s="9" t="s">
        <v>136</v>
      </c>
      <c r="C25" s="38">
        <f>IFERROR(HistoricalFS!C33/SUM(HistoricalFS!C48:C49),0)</f>
        <v>0.16719478520664524</v>
      </c>
      <c r="D25" s="38">
        <f>IFERROR(HistoricalFS!D33/SUM(HistoricalFS!D48:D49),0)</f>
        <v>9.9208638073045377E-3</v>
      </c>
      <c r="E25" s="38">
        <f>IFERROR(HistoricalFS!E33/SUM(HistoricalFS!E48:E49),0)</f>
        <v>5.8148918999278029E-2</v>
      </c>
      <c r="F25" s="38">
        <f>IFERROR(HistoricalFS!F33/SUM(HistoricalFS!F48:F49),0)</f>
        <v>0.13976552130954142</v>
      </c>
      <c r="G25" s="38">
        <f>IFERROR(HistoricalFS!G33/SUM(HistoricalFS!G48:G49),0)</f>
        <v>0.18933664565022573</v>
      </c>
      <c r="H25" s="38">
        <f>IFERROR(HistoricalFS!H33/SUM(HistoricalFS!H48:H49),0)</f>
        <v>0.26155963406242616</v>
      </c>
      <c r="I25" s="38">
        <f>IFERROR(HistoricalFS!I33/SUM(HistoricalFS!I48:I49),0)</f>
        <v>0.12057191812155338</v>
      </c>
      <c r="J25" s="38">
        <f>IFERROR(HistoricalFS!J33/SUM(HistoricalFS!J48:J49),0)</f>
        <v>0.11820051914713182</v>
      </c>
      <c r="K25" s="38">
        <f>IFERROR(HistoricalFS!K33/SUM(HistoricalFS!K48:K49),0)</f>
        <v>0.12807376056870004</v>
      </c>
      <c r="L25" s="38">
        <f>IFERROR(HistoricalFS!L33/SUM(HistoricalFS!L48:L49),0)</f>
        <v>0.12656673098438539</v>
      </c>
      <c r="N25" s="38">
        <f t="shared" si="0"/>
        <v>0.12801605696117185</v>
      </c>
      <c r="O25" s="38">
        <f t="shared" si="2"/>
        <v>0.12732024577654272</v>
      </c>
    </row>
    <row r="26" spans="2:15" x14ac:dyDescent="0.25">
      <c r="B26" s="9" t="s">
        <v>137</v>
      </c>
      <c r="C26" s="38">
        <f>IFERROR(C24*C25,0)</f>
        <v>0.12921551763161468</v>
      </c>
      <c r="D26" s="38">
        <f t="shared" ref="D26:L26" si="4">IFERROR(D24*D25,0)</f>
        <v>5.1911496666128465E-3</v>
      </c>
      <c r="E26" s="38">
        <f t="shared" si="4"/>
        <v>5.379518328165496E-2</v>
      </c>
      <c r="F26" s="38">
        <f t="shared" si="4"/>
        <v>0.13598658015042034</v>
      </c>
      <c r="G26" s="38">
        <f t="shared" si="4"/>
        <v>0.18290592915205747</v>
      </c>
      <c r="H26" s="38">
        <f t="shared" si="4"/>
        <v>0.25001974077541783</v>
      </c>
      <c r="I26" s="38">
        <f t="shared" si="4"/>
        <v>0.11206301413160104</v>
      </c>
      <c r="J26" s="38">
        <f t="shared" si="4"/>
        <v>0.10521611075138815</v>
      </c>
      <c r="K26" s="38">
        <f t="shared" si="4"/>
        <v>0.11490707291797803</v>
      </c>
      <c r="L26" s="38">
        <f t="shared" si="4"/>
        <v>0.11186824055907774</v>
      </c>
      <c r="N26" s="38">
        <f t="shared" si="0"/>
        <v>0.11910589126513428</v>
      </c>
      <c r="O26" s="38">
        <f t="shared" si="2"/>
        <v>0.11348504352478953</v>
      </c>
    </row>
    <row r="27" spans="2:15" x14ac:dyDescent="0.25">
      <c r="B27" s="43" t="s">
        <v>138</v>
      </c>
      <c r="C27" s="45">
        <f>IFERROR((HistoricalFS!C27-HistoricalFS!C24)/(HistoricalFS!C21),0)</f>
        <v>6.8740157480314963</v>
      </c>
      <c r="D27" s="45">
        <f>IFERROR((HistoricalFS!D27-HistoricalFS!D24)/(HistoricalFS!D21),0)</f>
        <v>-3.2787610619469016</v>
      </c>
      <c r="E27" s="45">
        <f>IFERROR((HistoricalFS!E27-HistoricalFS!E24)/(HistoricalFS!E21),0)</f>
        <v>1.4227005870841538</v>
      </c>
      <c r="F27" s="45">
        <f>IFERROR((HistoricalFS!F27-HistoricalFS!F24)/(HistoricalFS!F21),0)</f>
        <v>7.9585921325051796</v>
      </c>
      <c r="G27" s="45">
        <f>IFERROR((HistoricalFS!G27-HistoricalFS!G24)/(HistoricalFS!G21),0)</f>
        <v>14.877714285714292</v>
      </c>
      <c r="H27" s="45">
        <f>IFERROR((HistoricalFS!H27-HistoricalFS!H24)/(HistoricalFS!H21),0)</f>
        <v>32.458072590738439</v>
      </c>
      <c r="I27" s="45">
        <f>IFERROR((HistoricalFS!I27-HistoricalFS!I24)/(HistoricalFS!I21),0)</f>
        <v>19.039053254437867</v>
      </c>
      <c r="J27" s="45">
        <f>IFERROR((HistoricalFS!J27-HistoricalFS!J24)/(HistoricalFS!J21),0)</f>
        <v>24.836801752464403</v>
      </c>
      <c r="K27" s="45">
        <f>IFERROR((HistoricalFS!K27-HistoricalFS!K24)/(HistoricalFS!K21),0)</f>
        <v>26.682142857142832</v>
      </c>
      <c r="L27" s="45">
        <f>IFERROR((HistoricalFS!L27-HistoricalFS!L24)/(HistoricalFS!L21),0)</f>
        <v>30.033447684391081</v>
      </c>
      <c r="N27" s="45">
        <f t="shared" ref="N27" si="5">IFERROR(AVERAGE(C27:L27),0)</f>
        <v>16.090377983056282</v>
      </c>
      <c r="O27" s="45">
        <f t="shared" si="2"/>
        <v>16.958383770076079</v>
      </c>
    </row>
    <row r="28" spans="2:15" x14ac:dyDescent="0.25">
      <c r="N28" s="53"/>
      <c r="O28" s="53"/>
    </row>
    <row r="29" spans="2:15" x14ac:dyDescent="0.25">
      <c r="B29" s="41" t="s">
        <v>139</v>
      </c>
      <c r="C29" s="46">
        <f>HistoricalFS!C6/HistoricalFS!C49</f>
        <v>2.2283668836838038</v>
      </c>
      <c r="D29" s="46">
        <f>HistoricalFS!D6/HistoricalFS!D49</f>
        <v>1.9545477707006369</v>
      </c>
      <c r="E29" s="46">
        <f>HistoricalFS!E6/HistoricalFS!E49</f>
        <v>2.1228804689135443</v>
      </c>
      <c r="F29" s="46">
        <f>HistoricalFS!F6/HistoricalFS!F49</f>
        <v>1.9939587279433757</v>
      </c>
      <c r="G29" s="46">
        <f>HistoricalFS!G6/HistoricalFS!G49</f>
        <v>1.9059790280298448</v>
      </c>
      <c r="H29" s="46">
        <f>HistoricalFS!H6/HistoricalFS!H49</f>
        <v>1.6275367803585792</v>
      </c>
      <c r="I29" s="46">
        <f>HistoricalFS!I6/HistoricalFS!I49</f>
        <v>1.2837239740299999</v>
      </c>
      <c r="J29" s="46">
        <f>HistoricalFS!J6/HistoricalFS!J49</f>
        <v>1.089590257963938</v>
      </c>
      <c r="K29" s="46">
        <f>HistoricalFS!K6/HistoricalFS!K49</f>
        <v>1.0780645033519165</v>
      </c>
      <c r="L29" s="46">
        <f>HistoricalFS!L6/HistoricalFS!L49</f>
        <v>1.0831062107697391</v>
      </c>
      <c r="N29" s="46">
        <f t="shared" si="0"/>
        <v>1.5710430802290636</v>
      </c>
      <c r="O29" s="46">
        <f t="shared" si="2"/>
        <v>1.7667579041942121</v>
      </c>
    </row>
    <row r="30" spans="2:15" x14ac:dyDescent="0.25">
      <c r="B30" s="9" t="s">
        <v>140</v>
      </c>
      <c r="C30" s="47">
        <f>IFERROR(HistoricalFS!C6/HistoricalFS!C50,0)</f>
        <v>8.8977091633466134</v>
      </c>
      <c r="D30" s="47">
        <f>IFERROR(HistoricalFS!D6/HistoricalFS!D50,0)</f>
        <v>6.9926168990976212</v>
      </c>
      <c r="E30" s="47">
        <f>IFERROR(HistoricalFS!E6/HistoricalFS!E50,0)</f>
        <v>7.7372838250254334</v>
      </c>
      <c r="F30" s="47">
        <f>IFERROR(HistoricalFS!F6/HistoricalFS!F50,0)</f>
        <v>9.9787467571343047</v>
      </c>
      <c r="G30" s="47">
        <f>IFERROR(HistoricalFS!G6/HistoricalFS!G50,0)</f>
        <v>38.253288364249585</v>
      </c>
      <c r="H30" s="47">
        <f>IFERROR(HistoricalFS!H6/HistoricalFS!H50,0)</f>
        <v>40.35718475073314</v>
      </c>
      <c r="I30" s="47">
        <f>IFERROR(HistoricalFS!I6/HistoricalFS!I50,0)</f>
        <v>13.457663838237949</v>
      </c>
      <c r="J30" s="47">
        <f>IFERROR(HistoricalFS!J6/HistoricalFS!J50,0)</f>
        <v>15.064172427816185</v>
      </c>
      <c r="K30" s="47">
        <f>IFERROR(HistoricalFS!K6/HistoricalFS!K50,0)</f>
        <v>8.9216176350077845</v>
      </c>
      <c r="L30" s="47">
        <f>IFERROR(HistoricalFS!L6/HistoricalFS!L50,0)</f>
        <v>8.1477742226088026</v>
      </c>
      <c r="N30" s="47">
        <f t="shared" si="0"/>
        <v>16.545594302212308</v>
      </c>
      <c r="O30" s="47">
        <f t="shared" si="2"/>
        <v>9.4501821960710437</v>
      </c>
    </row>
    <row r="31" spans="2:15" x14ac:dyDescent="0.25">
      <c r="B31" s="9" t="s">
        <v>141</v>
      </c>
      <c r="C31" s="47">
        <f>IFERROR(HistoricalFS!C6/HistoricalFS!C61,0)</f>
        <v>5.3240955956850833</v>
      </c>
      <c r="D31" s="47">
        <f>IFERROR(HistoricalFS!D6/HistoricalFS!D61,0)</f>
        <v>4.0357725288021458</v>
      </c>
      <c r="E31" s="47">
        <f>IFERROR(HistoricalFS!E6/HistoricalFS!E61,0)</f>
        <v>4.1843480652851639</v>
      </c>
      <c r="F31" s="47">
        <f>IFERROR(HistoricalFS!F6/HistoricalFS!F61,0)</f>
        <v>3.4102983802216542</v>
      </c>
      <c r="G31" s="47">
        <f>IFERROR(HistoricalFS!G6/HistoricalFS!G61,0)</f>
        <v>4.6899189546807811</v>
      </c>
      <c r="H31" s="47">
        <f>IFERROR(HistoricalFS!H6/HistoricalFS!H61,0)</f>
        <v>3.4036901464186786</v>
      </c>
      <c r="I31" s="47">
        <f>IFERROR(HistoricalFS!I6/HistoricalFS!I61,0)</f>
        <v>3.5124870417491283</v>
      </c>
      <c r="J31" s="47">
        <f>IFERROR(HistoricalFS!J6/HistoricalFS!J61,0)</f>
        <v>3.8208936749597724</v>
      </c>
      <c r="K31" s="47">
        <f>IFERROR(HistoricalFS!K6/HistoricalFS!K61,0)</f>
        <v>3.523659254943845</v>
      </c>
      <c r="L31" s="47">
        <f>IFERROR(HistoricalFS!L6/HistoricalFS!L61,0)</f>
        <v>3.1020555397861669</v>
      </c>
      <c r="N31" s="47">
        <f t="shared" si="0"/>
        <v>3.7425692874274819</v>
      </c>
      <c r="O31" s="47">
        <f t="shared" si="2"/>
        <v>3.6722764649518087</v>
      </c>
    </row>
    <row r="32" spans="2:15" x14ac:dyDescent="0.25">
      <c r="B32" s="9" t="s">
        <v>142</v>
      </c>
      <c r="C32" s="47">
        <f>IFERROR(HistoricalFS!C6/HistoricalFS!C54,0)</f>
        <v>3.3129241609493794</v>
      </c>
      <c r="D32" s="47">
        <f>IFERROR(HistoricalFS!D6/HistoricalFS!D54,0)</f>
        <v>2.873473668439583</v>
      </c>
      <c r="E32" s="47">
        <f>IFERROR(HistoricalFS!E6/HistoricalFS!E54,0)</f>
        <v>3.2668408619085119</v>
      </c>
      <c r="F32" s="47">
        <f>IFERROR(HistoricalFS!F6/HistoricalFS!F54,0)</f>
        <v>3.7076706335965595</v>
      </c>
      <c r="G32" s="47">
        <f>IFERROR(HistoricalFS!G6/HistoricalFS!G54,0)</f>
        <v>3.7467296511627906</v>
      </c>
      <c r="H32" s="47">
        <f>IFERROR(HistoricalFS!H6/HistoricalFS!H54,0)</f>
        <v>4.4484742694595294</v>
      </c>
      <c r="I32" s="47">
        <f>IFERROR(HistoricalFS!I6/HistoricalFS!I54,0)</f>
        <v>3.4807499241203801</v>
      </c>
      <c r="J32" s="47">
        <f>IFERROR(HistoricalFS!J6/HistoricalFS!J54,0)</f>
        <v>3.8085583269930705</v>
      </c>
      <c r="K32" s="47">
        <f>IFERROR(HistoricalFS!K6/HistoricalFS!K54,0)</f>
        <v>2.806157692605098</v>
      </c>
      <c r="L32" s="47">
        <f>IFERROR(HistoricalFS!L6/HistoricalFS!L54,0)</f>
        <v>2.6226664133510651</v>
      </c>
      <c r="N32" s="47">
        <f t="shared" ref="N32" si="6">IFERROR(AVERAGE(C32:L32),0)</f>
        <v>3.4074245602585966</v>
      </c>
      <c r="O32" s="47">
        <f t="shared" si="2"/>
        <v>3.3968370425348797</v>
      </c>
    </row>
    <row r="33" spans="2:15" x14ac:dyDescent="0.25">
      <c r="B33" s="43" t="s">
        <v>143</v>
      </c>
      <c r="C33" s="45">
        <f>IFERROR(HistoricalFS!C6/SUM(HistoricalFS!C48:C49),0)</f>
        <v>2.021932008510253</v>
      </c>
      <c r="D33" s="45">
        <f>IFERROR(HistoricalFS!D6/SUM(HistoricalFS!D48:D49),0)</f>
        <v>1.7699743903283112</v>
      </c>
      <c r="E33" s="45">
        <f>IFERROR(HistoricalFS!E6/SUM(HistoricalFS!E48:E49),0)</f>
        <v>1.9383468546914158</v>
      </c>
      <c r="F33" s="45">
        <f>IFERROR(HistoricalFS!F6/SUM(HistoricalFS!F48:F49),0)</f>
        <v>1.8435149682937619</v>
      </c>
      <c r="G33" s="45">
        <f>IFERROR(HistoricalFS!G6/SUM(HistoricalFS!G48:G49),0)</f>
        <v>1.7833210169651421</v>
      </c>
      <c r="H33" s="45">
        <f>IFERROR(HistoricalFS!H6/SUM(HistoricalFS!H48:H49),0)</f>
        <v>1.5523920179584656</v>
      </c>
      <c r="I33" s="45">
        <f>IFERROR(HistoricalFS!I6/SUM(HistoricalFS!I48:I49),0)</f>
        <v>1.2400209603500045</v>
      </c>
      <c r="J33" s="45">
        <f>IFERROR(HistoricalFS!J6/SUM(HistoricalFS!J48:J49),0)</f>
        <v>1.0612948881770832</v>
      </c>
      <c r="K33" s="45">
        <f>IFERROR(HistoricalFS!K6/SUM(HistoricalFS!K48:K49),0)</f>
        <v>1.0544051988804199</v>
      </c>
      <c r="L33" s="45">
        <f>IFERROR(HistoricalFS!L6/SUM(HistoricalFS!L48:L49),0)</f>
        <v>1.0632083731941042</v>
      </c>
      <c r="N33" s="45">
        <f t="shared" si="0"/>
        <v>1.4784976298709678</v>
      </c>
      <c r="O33" s="45">
        <f t="shared" si="2"/>
        <v>1.6611832041433883</v>
      </c>
    </row>
    <row r="34" spans="2:15" x14ac:dyDescent="0.25">
      <c r="N34" s="53"/>
      <c r="O34" s="53"/>
    </row>
    <row r="35" spans="2:15" x14ac:dyDescent="0.25">
      <c r="B35" s="41" t="s">
        <v>144</v>
      </c>
      <c r="C35" s="48">
        <f t="shared" ref="C35:L35" si="7">IFERROR(365/C29,0)</f>
        <v>163.79708506375022</v>
      </c>
      <c r="D35" s="48">
        <f t="shared" si="7"/>
        <v>186.74396475311539</v>
      </c>
      <c r="E35" s="48">
        <f t="shared" si="7"/>
        <v>171.93619958583963</v>
      </c>
      <c r="F35" s="48">
        <f t="shared" si="7"/>
        <v>183.05293629445939</v>
      </c>
      <c r="G35" s="48">
        <f t="shared" si="7"/>
        <v>191.50263178776416</v>
      </c>
      <c r="H35" s="48">
        <f t="shared" si="7"/>
        <v>224.26528506445374</v>
      </c>
      <c r="I35" s="48">
        <f t="shared" si="7"/>
        <v>284.32903597971608</v>
      </c>
      <c r="J35" s="48">
        <f t="shared" si="7"/>
        <v>334.98831081883657</v>
      </c>
      <c r="K35" s="48">
        <f t="shared" si="7"/>
        <v>338.56972274399402</v>
      </c>
      <c r="L35" s="48">
        <f t="shared" si="7"/>
        <v>336.99372819642753</v>
      </c>
      <c r="N35" s="48">
        <f t="shared" si="0"/>
        <v>250.26464613606743</v>
      </c>
      <c r="O35" s="48">
        <f t="shared" si="2"/>
        <v>207.88395842610896</v>
      </c>
    </row>
    <row r="36" spans="2:15" x14ac:dyDescent="0.25">
      <c r="B36" s="9" t="s">
        <v>145</v>
      </c>
      <c r="C36" s="49">
        <f t="shared" ref="C36:L36" si="8">IFERROR(365/C30,0)</f>
        <v>41.021794857443496</v>
      </c>
      <c r="D36" s="49">
        <f t="shared" si="8"/>
        <v>52.197911778507745</v>
      </c>
      <c r="E36" s="49">
        <f t="shared" si="8"/>
        <v>47.174177431548493</v>
      </c>
      <c r="F36" s="49">
        <f t="shared" si="8"/>
        <v>36.577739558230924</v>
      </c>
      <c r="G36" s="49">
        <f t="shared" si="8"/>
        <v>9.54166336040063</v>
      </c>
      <c r="H36" s="49">
        <f t="shared" si="8"/>
        <v>9.0442383990466357</v>
      </c>
      <c r="I36" s="49">
        <f t="shared" si="8"/>
        <v>27.122092243299083</v>
      </c>
      <c r="J36" s="49">
        <f t="shared" si="8"/>
        <v>24.229674862591381</v>
      </c>
      <c r="K36" s="49">
        <f t="shared" si="8"/>
        <v>40.911863176893654</v>
      </c>
      <c r="L36" s="49">
        <f t="shared" si="8"/>
        <v>44.797510341803772</v>
      </c>
      <c r="N36" s="49">
        <f t="shared" si="0"/>
        <v>32.399652350258037</v>
      </c>
      <c r="O36" s="49">
        <f t="shared" si="2"/>
        <v>38.744801367562289</v>
      </c>
    </row>
    <row r="37" spans="2:15" x14ac:dyDescent="0.25">
      <c r="B37" s="9" t="s">
        <v>146</v>
      </c>
      <c r="C37" s="49">
        <f t="shared" ref="C37:L37" si="9">IFERROR(365/C31,0)</f>
        <v>68.556244612853021</v>
      </c>
      <c r="D37" s="49">
        <f t="shared" si="9"/>
        <v>90.441172636738116</v>
      </c>
      <c r="E37" s="49">
        <f t="shared" si="9"/>
        <v>87.229837075020001</v>
      </c>
      <c r="F37" s="49">
        <f t="shared" si="9"/>
        <v>107.0287579869409</v>
      </c>
      <c r="G37" s="49">
        <f t="shared" si="9"/>
        <v>77.826504791881561</v>
      </c>
      <c r="H37" s="49">
        <f t="shared" si="9"/>
        <v>107.23655335784562</v>
      </c>
      <c r="I37" s="49">
        <f t="shared" si="9"/>
        <v>103.91497410855625</v>
      </c>
      <c r="J37" s="49">
        <f t="shared" si="9"/>
        <v>95.527389938125623</v>
      </c>
      <c r="K37" s="49">
        <f t="shared" si="9"/>
        <v>103.58549836732634</v>
      </c>
      <c r="L37" s="49">
        <f t="shared" si="9"/>
        <v>117.66391520674077</v>
      </c>
      <c r="N37" s="49">
        <f t="shared" ref="N37" si="10">IFERROR(AVERAGE(C37:L37),0)</f>
        <v>95.901084808202825</v>
      </c>
      <c r="O37" s="49">
        <f t="shared" si="2"/>
        <v>99.556444152725987</v>
      </c>
    </row>
    <row r="38" spans="2:15" x14ac:dyDescent="0.25">
      <c r="B38" s="43" t="s">
        <v>150</v>
      </c>
      <c r="C38" s="50">
        <f>SUM(C35,C37)-C36</f>
        <v>191.33153481915974</v>
      </c>
      <c r="D38" s="50">
        <f t="shared" ref="D38:L38" si="11">SUM(D35,D37)-D36</f>
        <v>224.98722561134574</v>
      </c>
      <c r="E38" s="50">
        <f t="shared" si="11"/>
        <v>211.99185922931113</v>
      </c>
      <c r="F38" s="50">
        <f t="shared" si="11"/>
        <v>253.50395472316939</v>
      </c>
      <c r="G38" s="50">
        <f t="shared" si="11"/>
        <v>259.7874732192451</v>
      </c>
      <c r="H38" s="50">
        <f t="shared" si="11"/>
        <v>322.45760002325267</v>
      </c>
      <c r="I38" s="50">
        <f t="shared" si="11"/>
        <v>361.12191784497321</v>
      </c>
      <c r="J38" s="50">
        <f t="shared" si="11"/>
        <v>406.28602589437082</v>
      </c>
      <c r="K38" s="50">
        <f t="shared" si="11"/>
        <v>401.24335793442674</v>
      </c>
      <c r="L38" s="50">
        <f t="shared" si="11"/>
        <v>409.86013306136454</v>
      </c>
      <c r="N38" s="50">
        <f t="shared" si="0"/>
        <v>316.80439417127332</v>
      </c>
      <c r="O38" s="50">
        <f t="shared" si="2"/>
        <v>291.12253662124886</v>
      </c>
    </row>
    <row r="39" spans="2:15" x14ac:dyDescent="0.25">
      <c r="N39" s="53"/>
      <c r="O39" s="53"/>
    </row>
    <row r="40" spans="2:15" x14ac:dyDescent="0.25">
      <c r="B40" s="41" t="s">
        <v>147</v>
      </c>
      <c r="C40" s="42">
        <f>IFERROR(HistoricalFS!C80/HistoricalFS!C6,0)</f>
        <v>-6.4925615394087283E-2</v>
      </c>
      <c r="D40" s="42">
        <f>IFERROR(HistoricalFS!D80/HistoricalFS!D6,0)</f>
        <v>-1.6945617602586161E-2</v>
      </c>
      <c r="E40" s="42">
        <f>IFERROR(HistoricalFS!E80/HistoricalFS!E6,0)</f>
        <v>1.6434934095914275E-2</v>
      </c>
      <c r="F40" s="42">
        <f>IFERROR(HistoricalFS!F80/HistoricalFS!F6,0)</f>
        <v>-5.4996150269481132E-2</v>
      </c>
      <c r="G40" s="42">
        <f>IFERROR(HistoricalFS!G80/HistoricalFS!G6,0)</f>
        <v>0.25744791528905581</v>
      </c>
      <c r="H40" s="42">
        <f>IFERROR(HistoricalFS!H80/HistoricalFS!H6,0)</f>
        <v>3.4152509119446582E-2</v>
      </c>
      <c r="I40" s="42">
        <f>IFERROR(HistoricalFS!I80/HistoricalFS!I6,0)</f>
        <v>-8.0491534973571952E-3</v>
      </c>
      <c r="J40" s="42">
        <f>IFERROR(HistoricalFS!J80/HistoricalFS!J6,0)</f>
        <v>6.802941462308465E-2</v>
      </c>
      <c r="K40" s="42">
        <f>IFERROR(HistoricalFS!K80/HistoricalFS!K6,0)</f>
        <v>4.8222429400067053E-2</v>
      </c>
      <c r="L40" s="42">
        <f>IFERROR(HistoricalFS!L80/HistoricalFS!L6,0)</f>
        <v>-1.296299826524582E-2</v>
      </c>
      <c r="N40" s="42">
        <f t="shared" si="0"/>
        <v>3.6814809210322014E-2</v>
      </c>
      <c r="O40" s="42">
        <f t="shared" si="2"/>
        <v>4.1928902992785389E-3</v>
      </c>
    </row>
    <row r="41" spans="2:15" x14ac:dyDescent="0.25">
      <c r="B41" s="9" t="s">
        <v>148</v>
      </c>
      <c r="C41" s="38">
        <f>IFERROR(HistoricalFS!C80/HistoricalFS!C65,0)</f>
        <v>-8.0319060543953907E-2</v>
      </c>
      <c r="D41" s="38">
        <f>IFERROR(HistoricalFS!D80/HistoricalFS!D65,0)</f>
        <v>-1.7291602931591758E-2</v>
      </c>
      <c r="E41" s="38">
        <f>IFERROR(HistoricalFS!E80/HistoricalFS!E65,0)</f>
        <v>2.0527136874948681E-2</v>
      </c>
      <c r="F41" s="38">
        <f>IFERROR(HistoricalFS!F80/HistoricalFS!F65,0)</f>
        <v>-6.8539241831368544E-2</v>
      </c>
      <c r="G41" s="38">
        <f>IFERROR(HistoricalFS!G80/HistoricalFS!G65,0)</f>
        <v>0.32371428888174453</v>
      </c>
      <c r="H41" s="38">
        <f>IFERROR(HistoricalFS!H80/HistoricalFS!H65,0)</f>
        <v>3.82729922965424E-2</v>
      </c>
      <c r="I41" s="38">
        <f>IFERROR(HistoricalFS!I80/HistoricalFS!I65,0)</f>
        <v>-7.3338426279602751E-3</v>
      </c>
      <c r="J41" s="38">
        <f>IFERROR(HistoricalFS!J80/HistoricalFS!J65,0)</f>
        <v>5.7524002574883916E-2</v>
      </c>
      <c r="K41" s="38">
        <f>IFERROR(HistoricalFS!K80/HistoricalFS!K65,0)</f>
        <v>3.9165075196944378E-2</v>
      </c>
      <c r="L41" s="38">
        <f>IFERROR(HistoricalFS!L80/HistoricalFS!L65,0)</f>
        <v>-1.0495025666511299E-2</v>
      </c>
      <c r="N41" s="38">
        <f t="shared" si="0"/>
        <v>4.1727086974181343E-2</v>
      </c>
      <c r="O41" s="38">
        <f t="shared" si="2"/>
        <v>6.5966471234942025E-3</v>
      </c>
    </row>
    <row r="42" spans="2:15" x14ac:dyDescent="0.25">
      <c r="B42" s="43" t="s">
        <v>149</v>
      </c>
      <c r="C42" s="51">
        <f>IFERROR(HistoricalFS!C80/HistoricalFS!C50,0)</f>
        <v>-0.57768924302788838</v>
      </c>
      <c r="D42" s="51">
        <f>IFERROR(HistoricalFS!D80/HistoricalFS!D50,0)</f>
        <v>-0.11849421201349011</v>
      </c>
      <c r="E42" s="51">
        <f>IFERROR(HistoricalFS!E80/HistoricalFS!E50,0)</f>
        <v>0.12716174974567651</v>
      </c>
      <c r="F42" s="51">
        <f>IFERROR(HistoricalFS!F80/HistoricalFS!F50,0)</f>
        <v>-0.54879265615645578</v>
      </c>
      <c r="G42" s="51">
        <f>IFERROR(HistoricalFS!G80/HistoricalFS!G50,0)</f>
        <v>9.8482293423271514</v>
      </c>
      <c r="H42" s="51">
        <f>IFERROR(HistoricalFS!H80/HistoricalFS!H50,0)</f>
        <v>1.378299120234604</v>
      </c>
      <c r="I42" s="51">
        <f>IFERROR(HistoricalFS!I80/HistoricalFS!I50,0)</f>
        <v>-0.10832280194981043</v>
      </c>
      <c r="J42" s="51">
        <f>IFERROR(HistoricalFS!J80/HistoricalFS!J50,0)</f>
        <v>1.024806832045547</v>
      </c>
      <c r="K42" s="51">
        <f>IFERROR(HistoricalFS!K80/HistoricalFS!K50,0)</f>
        <v>0.4302220765385561</v>
      </c>
      <c r="L42" s="51">
        <f>IFERROR(HistoricalFS!L80/HistoricalFS!L50,0)</f>
        <v>-0.10561958311329253</v>
      </c>
      <c r="N42" s="51">
        <f t="shared" ref="N42" si="12">IFERROR(AVERAGE(C42:L42),0)</f>
        <v>1.1349800624630597</v>
      </c>
      <c r="O42" s="51">
        <f t="shared" si="2"/>
        <v>1.077108331619199E-2</v>
      </c>
    </row>
  </sheetData>
  <mergeCells count="1">
    <mergeCell ref="B2:O2"/>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markers="1" xr2:uid="{D48D67D4-B23B-429B-B327-DDFF14F41B13}">
          <x14:colorSeries rgb="FF376092"/>
          <x14:colorNegative rgb="FFD00000"/>
          <x14:colorAxis rgb="FF000000"/>
          <x14:colorMarkers theme="1"/>
          <x14:colorFirst rgb="FFD00000"/>
          <x14:colorLast rgb="FFD00000"/>
          <x14:colorHigh rgb="FFD00000"/>
          <x14:colorLow rgb="FFD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 displayEmptyCellsAs="gap" markers="1" xr2:uid="{AFA4613A-3FD9-48C1-9A8A-AEAA92C4B2C3}">
          <x14:colorSeries rgb="FF376092"/>
          <x14:colorNegative rgb="FFD00000"/>
          <x14:colorAxis rgb="FF000000"/>
          <x14:colorMarkers theme="1"/>
          <x14:colorFirst rgb="FFD00000"/>
          <x14:colorLast rgb="FFD00000"/>
          <x14:colorHigh rgb="FFD00000"/>
          <x14:colorLow rgb="FFD00000"/>
          <x14:sparklines>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
              <xm:f>'Ratio Analysis'!C16:L16</xm:f>
              <xm:sqref>M16</xm:sqref>
            </x14:sparkline>
            <x14:sparkline>
              <xm:f>'Ratio Analysis'!C17:L17</xm:f>
              <xm:sqref>M17</xm:sqref>
            </x14:sparkline>
            <x14:sparkline>
              <xm:f>'Ratio Analysis'!C18:L18</xm:f>
              <xm:sqref>M18</xm:sqref>
            </x14:sparkline>
            <x14:sparkline>
              <xm:f>'Ratio Analysis'!C19:L19</xm:f>
              <xm:sqref>M19</xm:sqref>
            </x14:sparkline>
            <x14:sparkline>
              <xm:f>'Ratio Analysis'!C20:L20</xm:f>
              <xm:sqref>M20</xm:sqref>
            </x14:sparkline>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
              <xm:f>'Ratio Analysis'!C41:L41</xm:f>
              <xm:sqref>M41</xm:sqref>
            </x14:sparkline>
            <x14:sparkline>
              <xm:f>'Ratio Analysis'!C42:L42</xm:f>
              <xm:sqref>M42</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52298-6110-4E4F-9119-B423EDB25291}">
  <dimension ref="B4:O28"/>
  <sheetViews>
    <sheetView topLeftCell="B1" workbookViewId="0">
      <selection activeCell="D5" sqref="D5"/>
    </sheetView>
  </sheetViews>
  <sheetFormatPr defaultRowHeight="15" x14ac:dyDescent="0.25"/>
  <cols>
    <col min="1" max="1" width="1.85546875" style="9" customWidth="1"/>
    <col min="2" max="2" width="9.140625" style="9"/>
    <col min="3" max="3" width="9.85546875" style="9" bestFit="1" customWidth="1"/>
    <col min="4" max="4" width="9.140625" style="9"/>
    <col min="5" max="5" width="13.28515625" style="9" bestFit="1" customWidth="1"/>
    <col min="6" max="6" width="5.7109375" style="9" customWidth="1"/>
    <col min="7" max="7" width="10.28515625" style="9" bestFit="1" customWidth="1"/>
    <col min="8" max="8" width="6.28515625" style="9" bestFit="1" customWidth="1"/>
    <col min="9" max="9" width="8.7109375" style="9" bestFit="1" customWidth="1"/>
    <col min="10" max="10" width="16.28515625" style="9" customWidth="1"/>
    <col min="11" max="11" width="5.7109375" style="9" customWidth="1"/>
    <col min="12" max="12" width="10.28515625" style="9" bestFit="1" customWidth="1"/>
    <col min="13" max="13" width="6.28515625" style="9" bestFit="1" customWidth="1"/>
    <col min="14" max="14" width="7.140625" style="9" bestFit="1" customWidth="1"/>
    <col min="15" max="15" width="27.42578125" style="9" customWidth="1"/>
    <col min="16" max="16384" width="9.140625" style="9"/>
  </cols>
  <sheetData>
    <row r="4" spans="2:15" x14ac:dyDescent="0.25">
      <c r="B4" s="219" t="str">
        <f>'Data Sheet'!B1&amp;" - "&amp;'Data Sheet'!A17&amp; " Forecasting"</f>
        <v>MARKSANS PHARMA LTD - Sales Forecasting</v>
      </c>
      <c r="C4" s="219"/>
      <c r="D4" s="219"/>
      <c r="E4" s="219"/>
      <c r="G4" s="219" t="str">
        <f>'Data Sheet'!B1&amp;" - "&amp;HistoricalFS!B18&amp; "Forecasting"</f>
        <v>MARKSANS PHARMA LTD - EBITDA Forecasting</v>
      </c>
      <c r="H4" s="219"/>
      <c r="I4" s="219"/>
      <c r="J4" s="219"/>
      <c r="L4" s="219" t="str">
        <f>'Data Sheet'!B1&amp;" - "&amp;HistoricalFS!B38&amp; " Forecasting"</f>
        <v>MARKSANS PHARMA LTD - Earnings Per Share Forecasting</v>
      </c>
      <c r="M4" s="219"/>
      <c r="N4" s="219"/>
      <c r="O4" s="219"/>
    </row>
    <row r="5" spans="2:15" x14ac:dyDescent="0.25">
      <c r="B5" s="55" t="s">
        <v>154</v>
      </c>
      <c r="C5" s="56" t="s">
        <v>155</v>
      </c>
      <c r="D5" s="56" t="s">
        <v>12</v>
      </c>
      <c r="E5" s="56" t="s">
        <v>156</v>
      </c>
      <c r="G5" s="55" t="s">
        <v>154</v>
      </c>
      <c r="H5" s="56" t="s">
        <v>155</v>
      </c>
      <c r="I5" s="56" t="s">
        <v>12</v>
      </c>
      <c r="J5" s="56" t="s">
        <v>156</v>
      </c>
      <c r="L5" s="55" t="s">
        <v>154</v>
      </c>
      <c r="M5" s="56" t="s">
        <v>155</v>
      </c>
      <c r="N5" s="56" t="s">
        <v>12</v>
      </c>
      <c r="O5" s="56" t="s">
        <v>156</v>
      </c>
    </row>
    <row r="6" spans="2:15" x14ac:dyDescent="0.25">
      <c r="B6" s="57">
        <v>1</v>
      </c>
      <c r="C6" s="61">
        <f>'Data Sheet'!B16</f>
        <v>42460</v>
      </c>
      <c r="D6" s="12">
        <f t="array" ref="D6:D15">TRANSPOSE('Data Sheet'!B17:K17)</f>
        <v>893.33</v>
      </c>
      <c r="G6" s="57">
        <v>1</v>
      </c>
      <c r="H6" s="61">
        <f>C6</f>
        <v>42460</v>
      </c>
      <c r="I6" s="12">
        <f t="array" ref="I6:I15">TRANSPOSE(HistoricalFS!C18:L18)</f>
        <v>136.26</v>
      </c>
      <c r="L6" s="57">
        <v>1</v>
      </c>
      <c r="M6" s="61">
        <f>H6</f>
        <v>42460</v>
      </c>
      <c r="N6" s="12">
        <f t="array" ref="N6:N15">TRANSPOSE(HistoricalFS!C38:L38)</f>
        <v>1.8047886635719523</v>
      </c>
    </row>
    <row r="7" spans="2:15" x14ac:dyDescent="0.25">
      <c r="B7" s="57">
        <v>2</v>
      </c>
      <c r="C7" s="61">
        <f>C6+365</f>
        <v>42825</v>
      </c>
      <c r="D7" s="12">
        <v>767.16</v>
      </c>
      <c r="E7" s="14">
        <f>D7/D6-1</f>
        <v>-0.14123560162537929</v>
      </c>
      <c r="G7" s="57">
        <v>2</v>
      </c>
      <c r="H7" s="61">
        <f>H6+365</f>
        <v>42825</v>
      </c>
      <c r="I7" s="12">
        <v>44.730000000000004</v>
      </c>
      <c r="J7" s="14">
        <f>I7/I6-1</f>
        <v>-0.67173051519154559</v>
      </c>
      <c r="L7" s="57">
        <v>2</v>
      </c>
      <c r="M7" s="61">
        <f>M6+365</f>
        <v>42825</v>
      </c>
      <c r="N7" s="12">
        <v>0.10505741509894957</v>
      </c>
      <c r="O7" s="14">
        <f>N7/N6-1</f>
        <v>-0.94178963043183961</v>
      </c>
    </row>
    <row r="8" spans="2:15" x14ac:dyDescent="0.25">
      <c r="B8" s="57">
        <v>3</v>
      </c>
      <c r="C8" s="61">
        <f t="shared" ref="C8:C20" si="0">C7+365</f>
        <v>43190</v>
      </c>
      <c r="D8" s="12">
        <v>912.69</v>
      </c>
      <c r="E8" s="14">
        <f t="shared" ref="E8:E20" si="1">D8/D7-1</f>
        <v>0.18969967151572042</v>
      </c>
      <c r="G8" s="57">
        <v>3</v>
      </c>
      <c r="H8" s="61">
        <f t="shared" ref="H8:H20" si="2">H7+365</f>
        <v>43190</v>
      </c>
      <c r="I8" s="12">
        <v>78.440000000000055</v>
      </c>
      <c r="J8" s="14">
        <f t="shared" ref="J8:J20" si="3">I8/I7-1</f>
        <v>0.7536329085624871</v>
      </c>
      <c r="L8" s="57">
        <v>3</v>
      </c>
      <c r="M8" s="61">
        <f t="shared" ref="M8:M20" si="4">M7+365</f>
        <v>43190</v>
      </c>
      <c r="N8" s="12">
        <v>0.66894698265331176</v>
      </c>
      <c r="O8" s="14">
        <f t="shared" ref="O8:O20" si="5">N8/N7-1</f>
        <v>5.3674418604651191</v>
      </c>
    </row>
    <row r="9" spans="2:15" x14ac:dyDescent="0.25">
      <c r="B9" s="57">
        <v>4</v>
      </c>
      <c r="C9" s="61">
        <f t="shared" si="0"/>
        <v>43555</v>
      </c>
      <c r="D9" s="12">
        <v>1000.07</v>
      </c>
      <c r="E9" s="14">
        <f t="shared" si="1"/>
        <v>9.5738969420065878E-2</v>
      </c>
      <c r="G9" s="57">
        <v>4</v>
      </c>
      <c r="H9" s="61">
        <f t="shared" si="2"/>
        <v>43555</v>
      </c>
      <c r="I9" s="12">
        <v>132.14000000000004</v>
      </c>
      <c r="J9" s="14">
        <f t="shared" si="3"/>
        <v>0.68459969403365561</v>
      </c>
      <c r="L9" s="57">
        <v>4</v>
      </c>
      <c r="M9" s="61">
        <f t="shared" si="4"/>
        <v>43555</v>
      </c>
      <c r="N9" s="12">
        <v>1.8524309797214766</v>
      </c>
      <c r="O9" s="14">
        <f t="shared" si="5"/>
        <v>1.7691745799853873</v>
      </c>
    </row>
    <row r="10" spans="2:15" x14ac:dyDescent="0.25">
      <c r="B10" s="57">
        <v>5</v>
      </c>
      <c r="C10" s="61">
        <f t="shared" si="0"/>
        <v>43920</v>
      </c>
      <c r="D10" s="12">
        <v>1134.21</v>
      </c>
      <c r="E10" s="14">
        <f t="shared" si="1"/>
        <v>0.13413061085723998</v>
      </c>
      <c r="G10" s="57">
        <v>5</v>
      </c>
      <c r="H10" s="61">
        <f t="shared" si="2"/>
        <v>43920</v>
      </c>
      <c r="I10" s="12">
        <v>192.25000000000006</v>
      </c>
      <c r="J10" s="14">
        <f t="shared" si="3"/>
        <v>0.45489632208263964</v>
      </c>
      <c r="L10" s="57">
        <v>5</v>
      </c>
      <c r="M10" s="61">
        <f t="shared" si="4"/>
        <v>43920</v>
      </c>
      <c r="N10" s="12">
        <v>2.9420962619105806</v>
      </c>
      <c r="O10" s="14">
        <f t="shared" si="5"/>
        <v>0.58823529411764719</v>
      </c>
    </row>
    <row r="11" spans="2:15" x14ac:dyDescent="0.25">
      <c r="B11" s="57">
        <v>6</v>
      </c>
      <c r="C11" s="61">
        <f t="shared" si="0"/>
        <v>44285</v>
      </c>
      <c r="D11" s="12">
        <v>1376.18</v>
      </c>
      <c r="E11" s="14">
        <f t="shared" si="1"/>
        <v>0.21333791802223567</v>
      </c>
      <c r="G11" s="57">
        <v>6</v>
      </c>
      <c r="H11" s="61">
        <f t="shared" si="2"/>
        <v>44285</v>
      </c>
      <c r="I11" s="12">
        <v>339.63000000000011</v>
      </c>
      <c r="J11" s="14">
        <f t="shared" si="3"/>
        <v>0.76660598179453832</v>
      </c>
      <c r="L11" s="57">
        <v>6</v>
      </c>
      <c r="M11" s="61">
        <f t="shared" si="4"/>
        <v>44285</v>
      </c>
      <c r="N11" s="12">
        <v>5.6650378695333528</v>
      </c>
      <c r="O11" s="14">
        <f t="shared" si="5"/>
        <v>0.92551071250622829</v>
      </c>
    </row>
    <row r="12" spans="2:15" x14ac:dyDescent="0.25">
      <c r="B12" s="57">
        <v>7</v>
      </c>
      <c r="C12" s="61">
        <f t="shared" si="0"/>
        <v>44650</v>
      </c>
      <c r="D12" s="12">
        <v>1490.84</v>
      </c>
      <c r="E12" s="14">
        <f t="shared" si="1"/>
        <v>8.3317589268845582E-2</v>
      </c>
      <c r="G12" s="57">
        <v>7</v>
      </c>
      <c r="H12" s="61">
        <f t="shared" si="2"/>
        <v>44650</v>
      </c>
      <c r="I12" s="12">
        <v>258.89</v>
      </c>
      <c r="J12" s="14">
        <f t="shared" si="3"/>
        <v>-0.23772929364308248</v>
      </c>
      <c r="L12" s="57">
        <v>7</v>
      </c>
      <c r="M12" s="61">
        <f t="shared" si="4"/>
        <v>44650</v>
      </c>
      <c r="N12" s="12">
        <v>3.541656486684583</v>
      </c>
      <c r="O12" s="14">
        <f t="shared" si="5"/>
        <v>-0.37482209858972737</v>
      </c>
    </row>
    <row r="13" spans="2:15" x14ac:dyDescent="0.25">
      <c r="B13" s="57">
        <v>8</v>
      </c>
      <c r="C13" s="61">
        <f t="shared" si="0"/>
        <v>45015</v>
      </c>
      <c r="D13" s="12">
        <v>1852.14</v>
      </c>
      <c r="E13" s="14">
        <f t="shared" si="1"/>
        <v>0.24234659654959634</v>
      </c>
      <c r="G13" s="57">
        <v>8</v>
      </c>
      <c r="H13" s="61">
        <f t="shared" si="2"/>
        <v>45015</v>
      </c>
      <c r="I13" s="12">
        <v>339.59000000000003</v>
      </c>
      <c r="J13" s="14">
        <f t="shared" si="3"/>
        <v>0.31171540036308887</v>
      </c>
      <c r="L13" s="57">
        <v>8</v>
      </c>
      <c r="M13" s="61">
        <f t="shared" si="4"/>
        <v>45015</v>
      </c>
      <c r="N13" s="12">
        <v>4.5516328331862317</v>
      </c>
      <c r="O13" s="14">
        <f t="shared" si="5"/>
        <v>0.28517061163295043</v>
      </c>
    </row>
    <row r="14" spans="2:15" x14ac:dyDescent="0.25">
      <c r="B14" s="57">
        <v>9</v>
      </c>
      <c r="C14" s="61">
        <f t="shared" si="0"/>
        <v>45380</v>
      </c>
      <c r="D14" s="12">
        <v>2177.41</v>
      </c>
      <c r="E14" s="14">
        <f t="shared" si="1"/>
        <v>0.17561847376548201</v>
      </c>
      <c r="G14" s="57">
        <v>9</v>
      </c>
      <c r="H14" s="61">
        <f t="shared" si="2"/>
        <v>45380</v>
      </c>
      <c r="I14" s="12">
        <v>458.57999999999964</v>
      </c>
      <c r="J14" s="14">
        <f t="shared" si="3"/>
        <v>0.35039312111663956</v>
      </c>
      <c r="L14" s="57">
        <v>9</v>
      </c>
      <c r="M14" s="61">
        <f t="shared" si="4"/>
        <v>45380</v>
      </c>
      <c r="N14" s="12">
        <v>5.83583406884377</v>
      </c>
      <c r="O14" s="14">
        <f t="shared" si="5"/>
        <v>0.28214077952297667</v>
      </c>
    </row>
    <row r="15" spans="2:15" x14ac:dyDescent="0.25">
      <c r="B15" s="57">
        <v>10</v>
      </c>
      <c r="C15" s="61">
        <f t="shared" si="0"/>
        <v>45745</v>
      </c>
      <c r="D15" s="12">
        <v>2622.85</v>
      </c>
      <c r="E15" s="14">
        <f t="shared" si="1"/>
        <v>0.20457332335205591</v>
      </c>
      <c r="G15" s="57">
        <v>10</v>
      </c>
      <c r="H15" s="61">
        <f t="shared" si="2"/>
        <v>45745</v>
      </c>
      <c r="I15" s="12">
        <v>528.63</v>
      </c>
      <c r="J15" s="14">
        <f t="shared" si="3"/>
        <v>0.15275415412796112</v>
      </c>
      <c r="L15" s="57">
        <v>10</v>
      </c>
      <c r="M15" s="61">
        <f t="shared" si="4"/>
        <v>45745</v>
      </c>
      <c r="N15" s="12">
        <v>6.8894527802294796</v>
      </c>
      <c r="O15" s="14">
        <f t="shared" si="5"/>
        <v>0.18054295220810812</v>
      </c>
    </row>
    <row r="16" spans="2:15" x14ac:dyDescent="0.25">
      <c r="B16" s="57">
        <v>11</v>
      </c>
      <c r="C16" s="62">
        <f t="shared" si="0"/>
        <v>46110</v>
      </c>
      <c r="D16" s="12">
        <f>FORECAST(B16,$D$6:$D$15,$B$6:$B$15)</f>
        <v>2484.3200000000002</v>
      </c>
      <c r="E16" s="14">
        <f t="shared" si="1"/>
        <v>-5.281659263777938E-2</v>
      </c>
      <c r="G16" s="57">
        <v>11</v>
      </c>
      <c r="H16" s="62">
        <f t="shared" si="2"/>
        <v>46110</v>
      </c>
      <c r="I16" s="12">
        <f>FORECAST(G16,$I$6:$I$15,$G$6:$G$15)</f>
        <v>526.30266666666648</v>
      </c>
      <c r="J16" s="14">
        <f t="shared" si="3"/>
        <v>-4.4025752101347626E-3</v>
      </c>
      <c r="L16" s="57">
        <v>11</v>
      </c>
      <c r="M16" s="62">
        <f t="shared" si="4"/>
        <v>46110</v>
      </c>
      <c r="N16" s="12">
        <f>FORECAST(L16,$N$6:$N$15,$L$6:$L$15)</f>
        <v>7.1550754677203079</v>
      </c>
      <c r="O16" s="14">
        <f t="shared" si="5"/>
        <v>3.8554976130046326E-2</v>
      </c>
    </row>
    <row r="17" spans="2:15" x14ac:dyDescent="0.25">
      <c r="B17" s="57">
        <v>12</v>
      </c>
      <c r="C17" s="62">
        <f t="shared" si="0"/>
        <v>46475</v>
      </c>
      <c r="D17" s="12">
        <f t="shared" ref="D17:D20" si="6">FORECAST(B17,$D$6:$D$15,$B$6:$B$15)</f>
        <v>2677.3440000000001</v>
      </c>
      <c r="E17" s="14">
        <f t="shared" si="1"/>
        <v>7.7696915051201021E-2</v>
      </c>
      <c r="G17" s="57">
        <v>12</v>
      </c>
      <c r="H17" s="62">
        <f t="shared" si="2"/>
        <v>46475</v>
      </c>
      <c r="I17" s="12">
        <f t="shared" ref="I17:I20" si="7">FORECAST(G17,$I$6:$I$15,$G$6:$G$15)</f>
        <v>576.37333333333322</v>
      </c>
      <c r="J17" s="14">
        <f t="shared" si="3"/>
        <v>9.5136638740192847E-2</v>
      </c>
      <c r="L17" s="57">
        <v>12</v>
      </c>
      <c r="M17" s="62">
        <f t="shared" si="4"/>
        <v>46475</v>
      </c>
      <c r="N17" s="12">
        <f t="shared" ref="N17:N20" si="8">FORECAST(L17,$N$6:$N$15,$L$6:$L$15)</f>
        <v>7.8404176556433871</v>
      </c>
      <c r="O17" s="14">
        <f t="shared" si="5"/>
        <v>9.5784061400185028E-2</v>
      </c>
    </row>
    <row r="18" spans="2:15" x14ac:dyDescent="0.25">
      <c r="B18" s="57">
        <v>13</v>
      </c>
      <c r="C18" s="62">
        <f t="shared" si="0"/>
        <v>46840</v>
      </c>
      <c r="D18" s="12">
        <f t="shared" si="6"/>
        <v>2870.3679999999999</v>
      </c>
      <c r="E18" s="14">
        <f t="shared" si="1"/>
        <v>7.2095330297488713E-2</v>
      </c>
      <c r="G18" s="57">
        <v>13</v>
      </c>
      <c r="H18" s="62">
        <f t="shared" si="2"/>
        <v>46840</v>
      </c>
      <c r="I18" s="12">
        <f t="shared" si="7"/>
        <v>626.44399999999973</v>
      </c>
      <c r="J18" s="14">
        <f t="shared" si="3"/>
        <v>8.6871934857036814E-2</v>
      </c>
      <c r="L18" s="57">
        <v>13</v>
      </c>
      <c r="M18" s="62">
        <f t="shared" si="4"/>
        <v>46840</v>
      </c>
      <c r="N18" s="12">
        <f t="shared" si="8"/>
        <v>8.5257598435664672</v>
      </c>
      <c r="O18" s="14">
        <f t="shared" si="5"/>
        <v>8.7411438780915285E-2</v>
      </c>
    </row>
    <row r="19" spans="2:15" x14ac:dyDescent="0.25">
      <c r="B19" s="57">
        <v>14</v>
      </c>
      <c r="C19" s="62">
        <f t="shared" si="0"/>
        <v>47205</v>
      </c>
      <c r="D19" s="12">
        <f t="shared" si="6"/>
        <v>3063.3920000000003</v>
      </c>
      <c r="E19" s="14">
        <f t="shared" si="1"/>
        <v>6.7247126500852961E-2</v>
      </c>
      <c r="G19" s="57">
        <v>14</v>
      </c>
      <c r="H19" s="62">
        <f t="shared" si="2"/>
        <v>47205</v>
      </c>
      <c r="I19" s="12">
        <f t="shared" si="7"/>
        <v>676.51466666666647</v>
      </c>
      <c r="J19" s="14">
        <f t="shared" si="3"/>
        <v>7.9928400091096252E-2</v>
      </c>
      <c r="L19" s="57">
        <v>14</v>
      </c>
      <c r="M19" s="62">
        <f t="shared" si="4"/>
        <v>47205</v>
      </c>
      <c r="N19" s="12">
        <f t="shared" si="8"/>
        <v>9.2111020314895473</v>
      </c>
      <c r="O19" s="14">
        <f t="shared" si="5"/>
        <v>8.03848807024794E-2</v>
      </c>
    </row>
    <row r="20" spans="2:15" x14ac:dyDescent="0.25">
      <c r="B20" s="57">
        <v>15</v>
      </c>
      <c r="C20" s="62">
        <f t="shared" si="0"/>
        <v>47570</v>
      </c>
      <c r="D20" s="12">
        <f t="shared" si="6"/>
        <v>3256.4160000000002</v>
      </c>
      <c r="E20" s="14">
        <f t="shared" si="1"/>
        <v>6.3009892302388959E-2</v>
      </c>
      <c r="G20" s="57">
        <v>15</v>
      </c>
      <c r="H20" s="62">
        <f t="shared" si="2"/>
        <v>47570</v>
      </c>
      <c r="I20" s="12">
        <f t="shared" si="7"/>
        <v>726.58533333333321</v>
      </c>
      <c r="J20" s="14">
        <f t="shared" si="3"/>
        <v>7.40126846227529E-2</v>
      </c>
      <c r="L20" s="57">
        <v>15</v>
      </c>
      <c r="M20" s="62">
        <f t="shared" si="4"/>
        <v>47570</v>
      </c>
      <c r="N20" s="12">
        <f t="shared" si="8"/>
        <v>9.8964442194126274</v>
      </c>
      <c r="O20" s="14">
        <f t="shared" si="5"/>
        <v>7.4403929690511905E-2</v>
      </c>
    </row>
    <row r="21" spans="2:15" x14ac:dyDescent="0.25">
      <c r="B21" s="57"/>
      <c r="C21" s="60"/>
      <c r="D21" s="59"/>
      <c r="E21" s="14"/>
    </row>
    <row r="22" spans="2:15" x14ac:dyDescent="0.25">
      <c r="B22" s="57"/>
      <c r="C22" s="60"/>
      <c r="D22" s="59"/>
      <c r="E22" s="14"/>
    </row>
    <row r="24" spans="2:15" x14ac:dyDescent="0.25">
      <c r="B24" s="57"/>
      <c r="C24" s="58"/>
      <c r="D24" s="59"/>
      <c r="E24" s="14"/>
    </row>
    <row r="25" spans="2:15" x14ac:dyDescent="0.25">
      <c r="B25" s="57"/>
      <c r="C25" s="58"/>
      <c r="D25" s="59"/>
      <c r="E25" s="14"/>
    </row>
    <row r="26" spans="2:15" x14ac:dyDescent="0.25">
      <c r="B26" s="57"/>
      <c r="C26" s="58"/>
      <c r="D26" s="59"/>
      <c r="E26" s="14"/>
    </row>
    <row r="27" spans="2:15" x14ac:dyDescent="0.25">
      <c r="B27" s="57"/>
      <c r="C27" s="58"/>
      <c r="D27" s="59"/>
      <c r="E27" s="14"/>
    </row>
    <row r="28" spans="2:15" x14ac:dyDescent="0.25">
      <c r="B28" s="57"/>
      <c r="C28" s="58"/>
      <c r="D28" s="59"/>
      <c r="E28" s="14"/>
    </row>
  </sheetData>
  <mergeCells count="3">
    <mergeCell ref="B4:E4"/>
    <mergeCell ref="G4:J4"/>
    <mergeCell ref="L4:O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9D81A-5C84-4D95-AEED-860A17D87E4D}">
  <dimension ref="A1:K93"/>
  <sheetViews>
    <sheetView zoomScale="120" zoomScaleNormal="120" zoomScalePageLayoutView="120" workbookViewId="0">
      <pane xSplit="1" ySplit="1" topLeftCell="B8" activePane="bottomRight" state="frozen"/>
      <selection activeCell="C4" sqref="C4"/>
      <selection pane="topRight" activeCell="C4" sqref="C4"/>
      <selection pane="bottomLeft" activeCell="C4" sqref="C4"/>
      <selection pane="bottomRight" activeCell="K42" sqref="K42"/>
    </sheetView>
  </sheetViews>
  <sheetFormatPr defaultColWidth="8.85546875" defaultRowHeight="15" x14ac:dyDescent="0.25"/>
  <cols>
    <col min="1" max="1" width="27.7109375" style="2" bestFit="1" customWidth="1"/>
    <col min="2" max="11" width="13.42578125" style="2" bestFit="1" customWidth="1"/>
    <col min="12" max="12" width="9.5703125" style="2" bestFit="1" customWidth="1"/>
    <col min="13" max="16384" width="8.85546875" style="2"/>
  </cols>
  <sheetData>
    <row r="1" spans="1:11" s="1" customFormat="1" x14ac:dyDescent="0.25">
      <c r="A1" s="1" t="s">
        <v>0</v>
      </c>
      <c r="B1" s="1" t="s">
        <v>1</v>
      </c>
      <c r="E1" s="220" t="str">
        <f>IF(B2&lt;&gt;B3, "A NEW VERSION OF THE WORKSHEET IS AVAILABLE", "")</f>
        <v/>
      </c>
      <c r="F1" s="220"/>
      <c r="G1" s="220"/>
      <c r="H1" s="220"/>
      <c r="I1" s="220"/>
      <c r="J1" s="220"/>
      <c r="K1" s="220"/>
    </row>
    <row r="2" spans="1:11" x14ac:dyDescent="0.25">
      <c r="A2" s="1" t="s">
        <v>2</v>
      </c>
      <c r="B2" s="2">
        <v>2.1</v>
      </c>
      <c r="E2" s="221" t="s">
        <v>3</v>
      </c>
      <c r="F2" s="221"/>
      <c r="G2" s="221"/>
      <c r="H2" s="221"/>
      <c r="I2" s="221"/>
      <c r="J2" s="221"/>
      <c r="K2" s="221"/>
    </row>
    <row r="3" spans="1:11" x14ac:dyDescent="0.25">
      <c r="A3" s="1" t="s">
        <v>4</v>
      </c>
      <c r="B3" s="2">
        <v>2.1</v>
      </c>
    </row>
    <row r="4" spans="1:11" x14ac:dyDescent="0.25">
      <c r="A4" s="1"/>
    </row>
    <row r="5" spans="1:11" x14ac:dyDescent="0.25">
      <c r="A5" s="1" t="s">
        <v>5</v>
      </c>
    </row>
    <row r="6" spans="1:11" x14ac:dyDescent="0.25">
      <c r="A6" s="2" t="s">
        <v>6</v>
      </c>
      <c r="B6" s="2">
        <f>IF(B9&gt;0, B9/B8, 0)</f>
        <v>45.316425809077955</v>
      </c>
    </row>
    <row r="7" spans="1:11" x14ac:dyDescent="0.25">
      <c r="A7" s="2" t="s">
        <v>7</v>
      </c>
      <c r="B7" s="3">
        <v>1</v>
      </c>
    </row>
    <row r="8" spans="1:11" x14ac:dyDescent="0.25">
      <c r="A8" s="2" t="s">
        <v>8</v>
      </c>
      <c r="B8" s="3">
        <v>245.65</v>
      </c>
    </row>
    <row r="9" spans="1:11" x14ac:dyDescent="0.25">
      <c r="A9" s="2" t="s">
        <v>9</v>
      </c>
      <c r="B9" s="3">
        <v>11131.98</v>
      </c>
    </row>
    <row r="15" spans="1:11" x14ac:dyDescent="0.25">
      <c r="A15" s="1" t="s">
        <v>10</v>
      </c>
    </row>
    <row r="16" spans="1:11" s="6" customFormat="1" x14ac:dyDescent="0.25">
      <c r="A16" s="4" t="s">
        <v>11</v>
      </c>
      <c r="B16" s="5">
        <v>42460</v>
      </c>
      <c r="C16" s="5">
        <v>42825</v>
      </c>
      <c r="D16" s="5">
        <v>43190</v>
      </c>
      <c r="E16" s="5">
        <v>43555</v>
      </c>
      <c r="F16" s="5">
        <v>43921</v>
      </c>
      <c r="G16" s="5">
        <v>44286</v>
      </c>
      <c r="H16" s="5">
        <v>44651</v>
      </c>
      <c r="I16" s="5">
        <v>45016</v>
      </c>
      <c r="J16" s="5">
        <v>45382</v>
      </c>
      <c r="K16" s="5">
        <v>45747</v>
      </c>
    </row>
    <row r="17" spans="1:11" s="7" customFormat="1" x14ac:dyDescent="0.25">
      <c r="A17" s="7" t="s">
        <v>12</v>
      </c>
      <c r="B17" s="3">
        <v>893.33</v>
      </c>
      <c r="C17" s="3">
        <v>767.16</v>
      </c>
      <c r="D17" s="3">
        <v>912.69</v>
      </c>
      <c r="E17" s="3">
        <v>1000.07</v>
      </c>
      <c r="F17" s="3">
        <v>1134.21</v>
      </c>
      <c r="G17" s="3">
        <v>1376.18</v>
      </c>
      <c r="H17" s="3">
        <v>1490.84</v>
      </c>
      <c r="I17" s="3">
        <v>1852.14</v>
      </c>
      <c r="J17" s="3">
        <v>2177.41</v>
      </c>
      <c r="K17" s="3">
        <v>2622.85</v>
      </c>
    </row>
    <row r="18" spans="1:11" s="7" customFormat="1" x14ac:dyDescent="0.25">
      <c r="A18" s="2" t="s">
        <v>13</v>
      </c>
      <c r="B18" s="3">
        <v>504.85</v>
      </c>
      <c r="C18" s="3">
        <v>506.68</v>
      </c>
      <c r="D18" s="3">
        <v>502.58</v>
      </c>
      <c r="E18" s="3">
        <v>517.91</v>
      </c>
      <c r="F18" s="3">
        <v>514.88</v>
      </c>
      <c r="G18" s="3">
        <v>731.33</v>
      </c>
      <c r="H18" s="3">
        <v>703.92</v>
      </c>
      <c r="I18" s="3">
        <v>927.75</v>
      </c>
      <c r="J18" s="3">
        <v>1111.98</v>
      </c>
      <c r="K18" s="3">
        <v>1327.5</v>
      </c>
    </row>
    <row r="19" spans="1:11" s="7" customFormat="1" x14ac:dyDescent="0.25">
      <c r="A19" s="2" t="s">
        <v>14</v>
      </c>
      <c r="B19" s="3">
        <v>-4.84</v>
      </c>
      <c r="C19" s="3">
        <v>47.94</v>
      </c>
      <c r="D19" s="3">
        <v>-20.55</v>
      </c>
      <c r="E19" s="3">
        <v>19.899999999999999</v>
      </c>
      <c r="F19" s="3">
        <v>-52.95</v>
      </c>
      <c r="G19" s="3">
        <v>136.28</v>
      </c>
      <c r="H19" s="3">
        <v>-12.9</v>
      </c>
      <c r="I19" s="3">
        <v>6.39</v>
      </c>
      <c r="J19" s="3">
        <v>73.86</v>
      </c>
      <c r="K19" s="3">
        <v>183.76</v>
      </c>
    </row>
    <row r="20" spans="1:11" s="7" customFormat="1" x14ac:dyDescent="0.25">
      <c r="A20" s="2" t="s">
        <v>15</v>
      </c>
      <c r="B20" s="3">
        <v>12.58</v>
      </c>
      <c r="C20" s="3">
        <v>12.97</v>
      </c>
      <c r="D20" s="3">
        <v>11.55</v>
      </c>
      <c r="E20" s="3">
        <v>13.99</v>
      </c>
      <c r="F20" s="3">
        <v>14</v>
      </c>
      <c r="G20" s="3">
        <v>16.420000000000002</v>
      </c>
      <c r="H20" s="3">
        <v>18.59</v>
      </c>
      <c r="I20" s="3">
        <v>24.5</v>
      </c>
      <c r="J20" s="3">
        <v>36.94</v>
      </c>
    </row>
    <row r="21" spans="1:11" s="7" customFormat="1" x14ac:dyDescent="0.25">
      <c r="A21" s="2" t="s">
        <v>16</v>
      </c>
      <c r="B21" s="3">
        <v>38.65</v>
      </c>
      <c r="C21" s="3">
        <v>33.630000000000003</v>
      </c>
      <c r="D21" s="3">
        <v>42.45</v>
      </c>
      <c r="E21" s="3">
        <v>49.3</v>
      </c>
      <c r="F21" s="3">
        <v>32.130000000000003</v>
      </c>
      <c r="G21" s="3">
        <v>34.04</v>
      </c>
      <c r="H21" s="3">
        <v>12.73</v>
      </c>
      <c r="I21" s="3">
        <v>55.45</v>
      </c>
      <c r="J21" s="3">
        <v>87.3</v>
      </c>
    </row>
    <row r="22" spans="1:11" s="7" customFormat="1" x14ac:dyDescent="0.25">
      <c r="A22" s="2" t="s">
        <v>17</v>
      </c>
      <c r="B22" s="3">
        <v>122.42</v>
      </c>
      <c r="C22" s="3">
        <v>149.69999999999999</v>
      </c>
      <c r="D22" s="3">
        <v>147.75</v>
      </c>
      <c r="E22" s="3">
        <v>159.07</v>
      </c>
      <c r="F22" s="3">
        <v>168.42</v>
      </c>
      <c r="G22" s="3">
        <v>197.32</v>
      </c>
      <c r="H22" s="3">
        <v>220.3</v>
      </c>
      <c r="I22" s="3">
        <v>239.37</v>
      </c>
      <c r="J22" s="3">
        <v>293.64</v>
      </c>
      <c r="K22" s="3">
        <v>350.3</v>
      </c>
    </row>
    <row r="23" spans="1:11" s="7" customFormat="1" x14ac:dyDescent="0.25">
      <c r="A23" s="2" t="s">
        <v>18</v>
      </c>
      <c r="B23" s="3">
        <v>65.78</v>
      </c>
      <c r="C23" s="3">
        <v>65.180000000000007</v>
      </c>
      <c r="D23" s="3">
        <v>88.83</v>
      </c>
      <c r="E23" s="3">
        <v>109.58</v>
      </c>
      <c r="F23" s="3">
        <v>120.38</v>
      </c>
      <c r="G23" s="3">
        <v>154.55000000000001</v>
      </c>
      <c r="H23" s="3">
        <v>148.41</v>
      </c>
      <c r="I23" s="3">
        <v>227</v>
      </c>
      <c r="J23" s="3">
        <v>236.41</v>
      </c>
    </row>
    <row r="24" spans="1:11" s="7" customFormat="1" x14ac:dyDescent="0.25">
      <c r="A24" s="2" t="s">
        <v>19</v>
      </c>
      <c r="B24" s="3">
        <v>7.95</v>
      </c>
      <c r="C24" s="3">
        <v>2.21</v>
      </c>
      <c r="D24" s="3">
        <v>20.54</v>
      </c>
      <c r="E24" s="3">
        <v>37.979999999999997</v>
      </c>
      <c r="F24" s="3">
        <v>39.200000000000003</v>
      </c>
      <c r="G24" s="3">
        <v>39.17</v>
      </c>
      <c r="H24" s="3">
        <v>115.1</v>
      </c>
      <c r="I24" s="3">
        <v>44.87</v>
      </c>
      <c r="J24" s="3">
        <v>26.42</v>
      </c>
      <c r="K24" s="3">
        <v>600.17999999999995</v>
      </c>
    </row>
    <row r="25" spans="1:11" s="7" customFormat="1" x14ac:dyDescent="0.25">
      <c r="A25" s="7" t="s">
        <v>20</v>
      </c>
      <c r="B25" s="3">
        <v>8.8800000000000008</v>
      </c>
      <c r="C25" s="3">
        <v>7.04</v>
      </c>
      <c r="D25" s="3">
        <v>8.42</v>
      </c>
      <c r="E25" s="3">
        <v>4.63</v>
      </c>
      <c r="F25" s="3">
        <v>0.33</v>
      </c>
      <c r="G25" s="3">
        <v>6.68</v>
      </c>
      <c r="H25" s="3">
        <v>41.85</v>
      </c>
      <c r="I25" s="3">
        <v>59.05</v>
      </c>
      <c r="J25" s="3">
        <v>50.42</v>
      </c>
      <c r="K25" s="3">
        <v>70.38</v>
      </c>
    </row>
    <row r="26" spans="1:11" s="7" customFormat="1" x14ac:dyDescent="0.25">
      <c r="A26" s="7" t="s">
        <v>21</v>
      </c>
      <c r="B26" s="3">
        <v>28.13</v>
      </c>
      <c r="C26" s="3">
        <v>30.09</v>
      </c>
      <c r="D26" s="3">
        <v>26.84</v>
      </c>
      <c r="E26" s="3">
        <v>22.8</v>
      </c>
      <c r="F26" s="3">
        <v>26.66</v>
      </c>
      <c r="G26" s="3">
        <v>36.15</v>
      </c>
      <c r="H26" s="3">
        <v>44.78</v>
      </c>
      <c r="I26" s="3">
        <v>51.85</v>
      </c>
      <c r="J26" s="3">
        <v>74.27</v>
      </c>
      <c r="K26" s="3">
        <v>83.39</v>
      </c>
    </row>
    <row r="27" spans="1:11" s="7" customFormat="1" x14ac:dyDescent="0.25">
      <c r="A27" s="7" t="s">
        <v>22</v>
      </c>
      <c r="B27" s="3">
        <v>10.16</v>
      </c>
      <c r="C27" s="3">
        <v>6.78</v>
      </c>
      <c r="D27" s="3">
        <v>10.220000000000001</v>
      </c>
      <c r="E27" s="3">
        <v>9.66</v>
      </c>
      <c r="F27" s="3">
        <v>8.75</v>
      </c>
      <c r="G27" s="3">
        <v>7.99</v>
      </c>
      <c r="H27" s="3">
        <v>8.4499999999999993</v>
      </c>
      <c r="I27" s="3">
        <v>9.1300000000000008</v>
      </c>
      <c r="J27" s="3">
        <v>11.2</v>
      </c>
      <c r="K27" s="3">
        <v>11.66</v>
      </c>
    </row>
    <row r="28" spans="1:11" s="7" customFormat="1" x14ac:dyDescent="0.25">
      <c r="A28" s="7" t="s">
        <v>23</v>
      </c>
      <c r="B28" s="3">
        <v>106.85</v>
      </c>
      <c r="C28" s="3">
        <v>14.9</v>
      </c>
      <c r="D28" s="3">
        <v>49.8</v>
      </c>
      <c r="E28" s="3">
        <v>104.31</v>
      </c>
      <c r="F28" s="3">
        <v>157.16999999999999</v>
      </c>
      <c r="G28" s="3">
        <v>302.17</v>
      </c>
      <c r="H28" s="3">
        <v>247.51</v>
      </c>
      <c r="I28" s="3">
        <v>337.66</v>
      </c>
      <c r="J28" s="3">
        <v>423.53</v>
      </c>
      <c r="K28" s="3">
        <v>503.96</v>
      </c>
    </row>
    <row r="29" spans="1:11" s="7" customFormat="1" x14ac:dyDescent="0.25">
      <c r="A29" s="7" t="s">
        <v>24</v>
      </c>
      <c r="B29" s="3">
        <v>24.1</v>
      </c>
      <c r="C29" s="3">
        <v>3.56</v>
      </c>
      <c r="D29" s="3">
        <v>14</v>
      </c>
      <c r="E29" s="3">
        <v>23.86</v>
      </c>
      <c r="F29" s="3">
        <v>36.42</v>
      </c>
      <c r="G29" s="3">
        <v>63.62</v>
      </c>
      <c r="H29" s="3">
        <v>60.7</v>
      </c>
      <c r="I29" s="3">
        <v>72.33</v>
      </c>
      <c r="J29" s="3">
        <v>108.63</v>
      </c>
      <c r="K29" s="3">
        <v>121.35</v>
      </c>
    </row>
    <row r="30" spans="1:11" s="7" customFormat="1" x14ac:dyDescent="0.25">
      <c r="A30" s="7" t="s">
        <v>25</v>
      </c>
      <c r="B30" s="3">
        <v>78.510000000000005</v>
      </c>
      <c r="C30" s="3">
        <v>8.84</v>
      </c>
      <c r="D30" s="3">
        <v>32.94</v>
      </c>
      <c r="E30" s="3">
        <v>76.459999999999994</v>
      </c>
      <c r="F30" s="3">
        <v>120.75</v>
      </c>
      <c r="G30" s="3">
        <v>235.94</v>
      </c>
      <c r="H30" s="3">
        <v>184.57</v>
      </c>
      <c r="I30" s="3">
        <v>266.31</v>
      </c>
      <c r="J30" s="3">
        <v>313.7</v>
      </c>
      <c r="K30" s="3">
        <v>380.58</v>
      </c>
    </row>
    <row r="31" spans="1:11" s="7" customFormat="1" x14ac:dyDescent="0.25">
      <c r="A31" s="7" t="s">
        <v>26</v>
      </c>
      <c r="B31" s="3">
        <v>16.78</v>
      </c>
      <c r="C31" s="3">
        <v>2.0499999999999998</v>
      </c>
      <c r="D31" s="3">
        <v>2.0499999999999998</v>
      </c>
      <c r="E31" s="3">
        <v>2.0499999999999998</v>
      </c>
      <c r="F31" s="3">
        <v>4.09</v>
      </c>
      <c r="G31" s="3">
        <v>10.23</v>
      </c>
      <c r="H31" s="3">
        <v>10.23</v>
      </c>
      <c r="I31" s="3">
        <v>22.66</v>
      </c>
      <c r="J31" s="3">
        <v>27.19</v>
      </c>
      <c r="K31" s="3">
        <v>36.26</v>
      </c>
    </row>
    <row r="32" spans="1:11" s="7" customFormat="1" x14ac:dyDescent="0.25"/>
    <row r="33" spans="1:11" x14ac:dyDescent="0.25">
      <c r="A33" s="7"/>
    </row>
    <row r="34" spans="1:11" x14ac:dyDescent="0.25">
      <c r="A34" s="7" t="s">
        <v>325</v>
      </c>
      <c r="B34" s="2">
        <f>SUM(B26:B27,B29:B30)</f>
        <v>140.9</v>
      </c>
      <c r="C34" s="2">
        <f t="shared" ref="C34:K34" si="0">SUM(C26:C27,C29:C30)</f>
        <v>49.269999999999996</v>
      </c>
      <c r="D34" s="2">
        <f t="shared" si="0"/>
        <v>84</v>
      </c>
      <c r="E34" s="2">
        <f t="shared" si="0"/>
        <v>132.78</v>
      </c>
      <c r="F34" s="2">
        <f t="shared" si="0"/>
        <v>192.57999999999998</v>
      </c>
      <c r="G34" s="2">
        <f t="shared" si="0"/>
        <v>343.7</v>
      </c>
      <c r="H34" s="2">
        <f t="shared" si="0"/>
        <v>298.5</v>
      </c>
      <c r="I34" s="2">
        <f t="shared" si="0"/>
        <v>399.62</v>
      </c>
      <c r="J34" s="2">
        <f t="shared" si="0"/>
        <v>507.79999999999995</v>
      </c>
      <c r="K34" s="2">
        <f t="shared" si="0"/>
        <v>596.98</v>
      </c>
    </row>
    <row r="35" spans="1:11" x14ac:dyDescent="0.25">
      <c r="A35" s="7"/>
    </row>
    <row r="36" spans="1:11" x14ac:dyDescent="0.25">
      <c r="A36" s="7"/>
    </row>
    <row r="37" spans="1:11" x14ac:dyDescent="0.25">
      <c r="A37" s="7"/>
    </row>
    <row r="38" spans="1:11" x14ac:dyDescent="0.25">
      <c r="A38" s="7"/>
    </row>
    <row r="39" spans="1:11" x14ac:dyDescent="0.25">
      <c r="A39" s="7"/>
    </row>
    <row r="40" spans="1:11" x14ac:dyDescent="0.25">
      <c r="A40" s="1" t="s">
        <v>27</v>
      </c>
    </row>
    <row r="41" spans="1:11" s="6" customFormat="1" x14ac:dyDescent="0.25">
      <c r="A41" s="4" t="s">
        <v>11</v>
      </c>
      <c r="B41" s="5">
        <v>44926</v>
      </c>
      <c r="C41" s="5">
        <v>45016</v>
      </c>
      <c r="D41" s="5">
        <v>45107</v>
      </c>
      <c r="E41" s="5">
        <v>45199</v>
      </c>
      <c r="F41" s="5">
        <v>45291</v>
      </c>
      <c r="G41" s="5">
        <v>45382</v>
      </c>
      <c r="H41" s="5">
        <v>45473</v>
      </c>
      <c r="I41" s="5">
        <v>45565</v>
      </c>
      <c r="J41" s="5">
        <v>45657</v>
      </c>
      <c r="K41" s="5">
        <v>45747</v>
      </c>
    </row>
    <row r="42" spans="1:11" s="7" customFormat="1" x14ac:dyDescent="0.25">
      <c r="A42" s="7" t="s">
        <v>12</v>
      </c>
      <c r="B42" s="3">
        <v>479.83</v>
      </c>
      <c r="C42" s="3">
        <v>485.98</v>
      </c>
      <c r="D42" s="3">
        <v>500.03</v>
      </c>
      <c r="E42" s="3">
        <v>531.24</v>
      </c>
      <c r="F42" s="3">
        <v>586.13</v>
      </c>
      <c r="G42" s="3">
        <v>560.01</v>
      </c>
      <c r="H42" s="3">
        <v>590.62</v>
      </c>
      <c r="I42" s="3">
        <v>641.91999999999996</v>
      </c>
      <c r="J42" s="3">
        <v>681.85</v>
      </c>
      <c r="K42" s="3">
        <v>708.46</v>
      </c>
    </row>
    <row r="43" spans="1:11" s="7" customFormat="1" x14ac:dyDescent="0.25">
      <c r="A43" s="7" t="s">
        <v>28</v>
      </c>
      <c r="B43" s="3">
        <v>403.19</v>
      </c>
      <c r="C43" s="3">
        <v>376.43</v>
      </c>
      <c r="D43" s="3">
        <v>398.06</v>
      </c>
      <c r="E43" s="3">
        <v>417.29</v>
      </c>
      <c r="F43" s="3">
        <v>453.11</v>
      </c>
      <c r="G43" s="3">
        <v>450.37</v>
      </c>
      <c r="H43" s="3">
        <v>462.19</v>
      </c>
      <c r="I43" s="3">
        <v>506.24</v>
      </c>
      <c r="J43" s="3">
        <v>543.08000000000004</v>
      </c>
      <c r="K43" s="3">
        <v>582.70000000000005</v>
      </c>
    </row>
    <row r="44" spans="1:11" s="7" customFormat="1" x14ac:dyDescent="0.25">
      <c r="A44" s="7" t="s">
        <v>20</v>
      </c>
      <c r="B44" s="3">
        <v>17.649999999999999</v>
      </c>
      <c r="C44" s="3">
        <v>11.01</v>
      </c>
      <c r="D44" s="3">
        <v>10.1</v>
      </c>
      <c r="E44" s="3">
        <v>19</v>
      </c>
      <c r="F44" s="3">
        <v>4.8</v>
      </c>
      <c r="G44" s="3">
        <v>16.53</v>
      </c>
      <c r="H44" s="3">
        <v>14.95</v>
      </c>
      <c r="I44" s="3">
        <v>11.06</v>
      </c>
      <c r="J44" s="3">
        <v>27.85</v>
      </c>
      <c r="K44" s="3">
        <v>16.52</v>
      </c>
    </row>
    <row r="45" spans="1:11" s="7" customFormat="1" x14ac:dyDescent="0.25">
      <c r="A45" s="7" t="s">
        <v>21</v>
      </c>
      <c r="B45" s="3">
        <v>12.74</v>
      </c>
      <c r="C45" s="3">
        <v>13.94</v>
      </c>
      <c r="D45" s="3">
        <v>13.66</v>
      </c>
      <c r="E45" s="3">
        <v>17.55</v>
      </c>
      <c r="F45" s="3">
        <v>22</v>
      </c>
      <c r="G45" s="3">
        <v>21.06</v>
      </c>
      <c r="H45" s="3">
        <v>20.440000000000001</v>
      </c>
      <c r="I45" s="3">
        <v>19.510000000000002</v>
      </c>
      <c r="J45" s="3">
        <v>20.69</v>
      </c>
      <c r="K45" s="3">
        <v>22.74</v>
      </c>
    </row>
    <row r="46" spans="1:11" s="7" customFormat="1" x14ac:dyDescent="0.25">
      <c r="A46" s="7" t="s">
        <v>22</v>
      </c>
      <c r="B46" s="3">
        <v>2.35</v>
      </c>
      <c r="C46" s="3">
        <v>2.44</v>
      </c>
      <c r="D46" s="3">
        <v>1.58</v>
      </c>
      <c r="E46" s="3">
        <v>1.63</v>
      </c>
      <c r="F46" s="3">
        <v>3.16</v>
      </c>
      <c r="G46" s="3">
        <v>4.84</v>
      </c>
      <c r="H46" s="3">
        <v>2.92</v>
      </c>
      <c r="I46" s="3">
        <v>2.63</v>
      </c>
      <c r="J46" s="3">
        <v>2.67</v>
      </c>
      <c r="K46" s="3">
        <v>3.44</v>
      </c>
    </row>
    <row r="47" spans="1:11" s="7" customFormat="1" x14ac:dyDescent="0.25">
      <c r="A47" s="7" t="s">
        <v>23</v>
      </c>
      <c r="B47" s="3">
        <v>79.2</v>
      </c>
      <c r="C47" s="3">
        <v>104.18</v>
      </c>
      <c r="D47" s="3">
        <v>96.83</v>
      </c>
      <c r="E47" s="3">
        <v>113.77</v>
      </c>
      <c r="F47" s="3">
        <v>112.66</v>
      </c>
      <c r="G47" s="3">
        <v>100.27</v>
      </c>
      <c r="H47" s="3">
        <v>120.02</v>
      </c>
      <c r="I47" s="3">
        <v>124.6</v>
      </c>
      <c r="J47" s="3">
        <v>143.26</v>
      </c>
      <c r="K47" s="3">
        <v>116.1</v>
      </c>
    </row>
    <row r="48" spans="1:11" s="7" customFormat="1" x14ac:dyDescent="0.25">
      <c r="A48" s="7" t="s">
        <v>24</v>
      </c>
      <c r="B48" s="3">
        <v>16.899999999999999</v>
      </c>
      <c r="C48" s="3">
        <v>21.47</v>
      </c>
      <c r="D48" s="3">
        <v>26.38</v>
      </c>
      <c r="E48" s="3">
        <v>29.91</v>
      </c>
      <c r="F48" s="3">
        <v>29.7</v>
      </c>
      <c r="G48" s="3">
        <v>22.63</v>
      </c>
      <c r="H48" s="3">
        <v>30.95</v>
      </c>
      <c r="I48" s="3">
        <v>26.84</v>
      </c>
      <c r="J48" s="3">
        <v>38.19</v>
      </c>
      <c r="K48" s="3">
        <v>25.37</v>
      </c>
    </row>
    <row r="49" spans="1:11" s="7" customFormat="1" x14ac:dyDescent="0.25">
      <c r="A49" s="7" t="s">
        <v>25</v>
      </c>
      <c r="B49" s="3">
        <v>63.41</v>
      </c>
      <c r="C49" s="3">
        <v>81.93</v>
      </c>
      <c r="D49" s="3">
        <v>68.66</v>
      </c>
      <c r="E49" s="3">
        <v>83.52</v>
      </c>
      <c r="F49" s="3">
        <v>83.24</v>
      </c>
      <c r="G49" s="3">
        <v>78.290000000000006</v>
      </c>
      <c r="H49" s="3">
        <v>88.75</v>
      </c>
      <c r="I49" s="3">
        <v>96.72</v>
      </c>
      <c r="J49" s="3">
        <v>104.56</v>
      </c>
      <c r="K49" s="3">
        <v>90.55</v>
      </c>
    </row>
    <row r="50" spans="1:11" x14ac:dyDescent="0.25">
      <c r="A50" s="7" t="s">
        <v>29</v>
      </c>
      <c r="B50" s="3">
        <v>76.64</v>
      </c>
      <c r="C50" s="3">
        <v>109.55</v>
      </c>
      <c r="D50" s="3">
        <v>101.97</v>
      </c>
      <c r="E50" s="3">
        <v>113.95</v>
      </c>
      <c r="F50" s="3">
        <v>133.02000000000001</v>
      </c>
      <c r="G50" s="3">
        <v>109.64</v>
      </c>
      <c r="H50" s="3">
        <v>128.43</v>
      </c>
      <c r="I50" s="3">
        <v>135.68</v>
      </c>
      <c r="J50" s="3">
        <v>138.77000000000001</v>
      </c>
      <c r="K50" s="3">
        <v>125.76</v>
      </c>
    </row>
    <row r="51" spans="1:11" x14ac:dyDescent="0.25">
      <c r="A51" s="7"/>
    </row>
    <row r="52" spans="1:11" x14ac:dyDescent="0.25">
      <c r="A52" s="7"/>
    </row>
    <row r="53" spans="1:11" x14ac:dyDescent="0.25">
      <c r="A53" s="7"/>
    </row>
    <row r="54" spans="1:11" x14ac:dyDescent="0.25">
      <c r="A54" s="7"/>
    </row>
    <row r="55" spans="1:11" x14ac:dyDescent="0.25">
      <c r="A55" s="1" t="s">
        <v>30</v>
      </c>
    </row>
    <row r="56" spans="1:11" s="6" customFormat="1" x14ac:dyDescent="0.25">
      <c r="A56" s="4" t="s">
        <v>11</v>
      </c>
      <c r="B56" s="5">
        <v>42460</v>
      </c>
      <c r="C56" s="5">
        <v>42825</v>
      </c>
      <c r="D56" s="5">
        <v>43190</v>
      </c>
      <c r="E56" s="5">
        <v>43555</v>
      </c>
      <c r="F56" s="5">
        <v>43921</v>
      </c>
      <c r="G56" s="5">
        <v>44286</v>
      </c>
      <c r="H56" s="5">
        <v>44651</v>
      </c>
      <c r="I56" s="5">
        <v>45016</v>
      </c>
      <c r="J56" s="5">
        <v>45382</v>
      </c>
      <c r="K56" s="5">
        <v>45747</v>
      </c>
    </row>
    <row r="57" spans="1:11" x14ac:dyDescent="0.25">
      <c r="A57" s="7" t="s">
        <v>31</v>
      </c>
      <c r="B57" s="3">
        <v>40.93</v>
      </c>
      <c r="C57" s="3">
        <v>40.93</v>
      </c>
      <c r="D57" s="3">
        <v>40.93</v>
      </c>
      <c r="E57" s="3">
        <v>40.93</v>
      </c>
      <c r="F57" s="3">
        <v>40.93</v>
      </c>
      <c r="G57" s="3">
        <v>40.93</v>
      </c>
      <c r="H57" s="3">
        <v>40.93</v>
      </c>
      <c r="I57" s="3">
        <v>45.32</v>
      </c>
      <c r="J57" s="3">
        <v>45.32</v>
      </c>
      <c r="K57" s="3">
        <v>45.32</v>
      </c>
    </row>
    <row r="58" spans="1:11" x14ac:dyDescent="0.25">
      <c r="A58" s="7" t="s">
        <v>32</v>
      </c>
      <c r="B58" s="3">
        <v>400.89</v>
      </c>
      <c r="C58" s="3">
        <v>392.5</v>
      </c>
      <c r="D58" s="3">
        <v>429.93</v>
      </c>
      <c r="E58" s="3">
        <v>501.55</v>
      </c>
      <c r="F58" s="3">
        <v>595.08000000000004</v>
      </c>
      <c r="G58" s="3">
        <v>845.56</v>
      </c>
      <c r="H58" s="3">
        <v>1161.3399999999999</v>
      </c>
      <c r="I58" s="3">
        <v>1699.85</v>
      </c>
      <c r="J58" s="3">
        <v>2019.74</v>
      </c>
      <c r="K58" s="3">
        <v>2421.6</v>
      </c>
    </row>
    <row r="59" spans="1:11" x14ac:dyDescent="0.25">
      <c r="A59" s="7" t="s">
        <v>33</v>
      </c>
      <c r="B59" s="3">
        <v>100.4</v>
      </c>
      <c r="C59" s="3">
        <v>109.71</v>
      </c>
      <c r="D59" s="3">
        <v>117.96</v>
      </c>
      <c r="E59" s="3">
        <v>100.22</v>
      </c>
      <c r="F59" s="3">
        <v>29.65</v>
      </c>
      <c r="G59" s="3">
        <v>34.1</v>
      </c>
      <c r="H59" s="3">
        <v>110.78</v>
      </c>
      <c r="I59" s="3">
        <v>122.95</v>
      </c>
      <c r="J59" s="3">
        <v>244.06</v>
      </c>
      <c r="K59" s="3">
        <v>321.91000000000003</v>
      </c>
    </row>
    <row r="60" spans="1:11" x14ac:dyDescent="0.25">
      <c r="A60" s="7" t="s">
        <v>34</v>
      </c>
      <c r="B60" s="3">
        <v>179.9</v>
      </c>
      <c r="C60" s="3">
        <v>208.67</v>
      </c>
      <c r="D60" s="3">
        <v>141.91999999999999</v>
      </c>
      <c r="E60" s="3">
        <v>159.76</v>
      </c>
      <c r="F60" s="3">
        <v>236.37</v>
      </c>
      <c r="G60" s="3">
        <v>307.43</v>
      </c>
      <c r="H60" s="3">
        <v>323.2</v>
      </c>
      <c r="I60" s="3">
        <v>322.27</v>
      </c>
      <c r="J60" s="3">
        <v>371.84</v>
      </c>
      <c r="K60" s="3">
        <v>450.8</v>
      </c>
    </row>
    <row r="61" spans="1:11" s="1" customFormat="1" x14ac:dyDescent="0.25">
      <c r="A61" s="1" t="s">
        <v>35</v>
      </c>
      <c r="B61" s="3">
        <v>722.12</v>
      </c>
      <c r="C61" s="3">
        <v>751.81</v>
      </c>
      <c r="D61" s="3">
        <v>730.74</v>
      </c>
      <c r="E61" s="3">
        <v>802.46</v>
      </c>
      <c r="F61" s="3">
        <v>902.03</v>
      </c>
      <c r="G61" s="3">
        <v>1228.02</v>
      </c>
      <c r="H61" s="3">
        <v>1636.25</v>
      </c>
      <c r="I61" s="3">
        <v>2190.39</v>
      </c>
      <c r="J61" s="3">
        <v>2680.96</v>
      </c>
      <c r="K61" s="3">
        <v>3239.63</v>
      </c>
    </row>
    <row r="62" spans="1:11" x14ac:dyDescent="0.25">
      <c r="A62" s="7" t="s">
        <v>36</v>
      </c>
      <c r="B62" s="3">
        <v>269.64999999999998</v>
      </c>
      <c r="C62" s="3">
        <v>266.98</v>
      </c>
      <c r="D62" s="3">
        <v>279.38</v>
      </c>
      <c r="E62" s="3">
        <v>269.73</v>
      </c>
      <c r="F62" s="3">
        <v>302.72000000000003</v>
      </c>
      <c r="G62" s="3">
        <v>309.36</v>
      </c>
      <c r="H62" s="3">
        <v>428.31</v>
      </c>
      <c r="I62" s="3">
        <v>486.31</v>
      </c>
      <c r="J62" s="3">
        <v>775.94</v>
      </c>
      <c r="K62" s="3">
        <v>1000.07</v>
      </c>
    </row>
    <row r="63" spans="1:11" x14ac:dyDescent="0.25">
      <c r="A63" s="7" t="s">
        <v>37</v>
      </c>
      <c r="C63" s="3">
        <v>0.36</v>
      </c>
      <c r="G63" s="3">
        <v>11.68</v>
      </c>
      <c r="H63" s="3">
        <v>2.57</v>
      </c>
      <c r="I63" s="3">
        <v>9.8699999999999992</v>
      </c>
      <c r="J63" s="3">
        <v>9.42</v>
      </c>
      <c r="K63" s="3">
        <v>9</v>
      </c>
    </row>
    <row r="64" spans="1:11" x14ac:dyDescent="0.25">
      <c r="A64" s="7" t="s">
        <v>38</v>
      </c>
      <c r="G64" s="3">
        <v>0.26</v>
      </c>
      <c r="H64" s="3">
        <v>0.44</v>
      </c>
      <c r="I64" s="3">
        <v>0.54</v>
      </c>
      <c r="J64" s="3">
        <v>26.99</v>
      </c>
      <c r="K64" s="3">
        <v>0.74</v>
      </c>
    </row>
    <row r="65" spans="1:11" x14ac:dyDescent="0.25">
      <c r="A65" s="7" t="s">
        <v>39</v>
      </c>
      <c r="B65" s="3">
        <v>452.47</v>
      </c>
      <c r="C65" s="3">
        <v>484.47</v>
      </c>
      <c r="D65" s="3">
        <v>451.36</v>
      </c>
      <c r="E65" s="3">
        <v>532.73</v>
      </c>
      <c r="F65" s="3">
        <v>599.30999999999995</v>
      </c>
      <c r="G65" s="3">
        <v>906.72</v>
      </c>
      <c r="H65" s="3">
        <v>1204.93</v>
      </c>
      <c r="I65" s="3">
        <v>1693.67</v>
      </c>
      <c r="J65" s="3">
        <v>1868.61</v>
      </c>
      <c r="K65" s="3">
        <v>2229.8200000000002</v>
      </c>
    </row>
    <row r="66" spans="1:11" s="1" customFormat="1" x14ac:dyDescent="0.25">
      <c r="A66" s="1" t="s">
        <v>35</v>
      </c>
      <c r="B66" s="3">
        <v>722.12</v>
      </c>
      <c r="C66" s="3">
        <v>751.81</v>
      </c>
      <c r="D66" s="3">
        <v>730.74</v>
      </c>
      <c r="E66" s="3">
        <v>802.46</v>
      </c>
      <c r="F66" s="3">
        <v>902.03</v>
      </c>
      <c r="G66" s="3">
        <v>1228.02</v>
      </c>
      <c r="H66" s="3">
        <v>1636.25</v>
      </c>
      <c r="I66" s="3">
        <v>2190.39</v>
      </c>
      <c r="J66" s="3">
        <v>2680.96</v>
      </c>
      <c r="K66" s="3">
        <v>3239.63</v>
      </c>
    </row>
    <row r="67" spans="1:11" s="7" customFormat="1" x14ac:dyDescent="0.25">
      <c r="A67" s="7" t="s">
        <v>40</v>
      </c>
      <c r="B67" s="3">
        <v>217.29</v>
      </c>
      <c r="C67" s="3">
        <v>247.58</v>
      </c>
      <c r="D67" s="3">
        <v>176.91</v>
      </c>
      <c r="E67" s="3">
        <v>176.6</v>
      </c>
      <c r="F67" s="3">
        <v>243.35</v>
      </c>
      <c r="G67" s="3">
        <v>271.95</v>
      </c>
      <c r="H67" s="3">
        <v>394.78</v>
      </c>
      <c r="I67" s="3">
        <v>416.85</v>
      </c>
      <c r="J67" s="3">
        <v>453.18</v>
      </c>
      <c r="K67" s="3">
        <v>540.04</v>
      </c>
    </row>
    <row r="68" spans="1:11" x14ac:dyDescent="0.25">
      <c r="A68" s="7" t="s">
        <v>41</v>
      </c>
      <c r="B68" s="3">
        <v>167.79</v>
      </c>
      <c r="C68" s="3">
        <v>190.09</v>
      </c>
      <c r="D68" s="3">
        <v>218.12</v>
      </c>
      <c r="E68" s="3">
        <v>293.25</v>
      </c>
      <c r="F68" s="3">
        <v>241.84</v>
      </c>
      <c r="G68" s="3">
        <v>404.32</v>
      </c>
      <c r="H68" s="3">
        <v>424.44</v>
      </c>
      <c r="I68" s="3">
        <v>484.74</v>
      </c>
      <c r="J68" s="3">
        <v>617.94000000000005</v>
      </c>
      <c r="K68" s="3">
        <v>845.52</v>
      </c>
    </row>
    <row r="69" spans="1:11" x14ac:dyDescent="0.25">
      <c r="A69" s="2" t="s">
        <v>42</v>
      </c>
      <c r="B69" s="3">
        <v>35.299999999999997</v>
      </c>
      <c r="C69" s="3">
        <v>25.16</v>
      </c>
      <c r="D69" s="3">
        <v>39.880000000000003</v>
      </c>
      <c r="E69" s="3">
        <v>33.54</v>
      </c>
      <c r="F69" s="3">
        <v>93.73</v>
      </c>
      <c r="G69" s="3">
        <v>212.18</v>
      </c>
      <c r="H69" s="3">
        <v>349.27</v>
      </c>
      <c r="I69" s="3">
        <v>714.96</v>
      </c>
      <c r="J69" s="3">
        <v>673.58</v>
      </c>
      <c r="K69" s="3">
        <v>704.21</v>
      </c>
    </row>
    <row r="70" spans="1:11" x14ac:dyDescent="0.25">
      <c r="A70" s="2" t="s">
        <v>43</v>
      </c>
      <c r="B70" s="3">
        <v>409313698</v>
      </c>
      <c r="C70" s="3">
        <v>409313698</v>
      </c>
      <c r="D70" s="3">
        <v>409313698</v>
      </c>
      <c r="E70" s="3">
        <v>409313698</v>
      </c>
      <c r="F70" s="3">
        <v>409313698</v>
      </c>
      <c r="G70" s="3">
        <v>409313698</v>
      </c>
      <c r="H70" s="3">
        <v>409313698</v>
      </c>
      <c r="I70" s="3">
        <v>453163746</v>
      </c>
      <c r="J70" s="3">
        <v>453163746</v>
      </c>
    </row>
    <row r="71" spans="1:11" x14ac:dyDescent="0.25">
      <c r="A71" s="2" t="s">
        <v>44</v>
      </c>
    </row>
    <row r="72" spans="1:11" x14ac:dyDescent="0.25">
      <c r="A72" s="2" t="s">
        <v>45</v>
      </c>
      <c r="B72" s="3">
        <v>1</v>
      </c>
      <c r="C72" s="3">
        <v>1</v>
      </c>
      <c r="D72" s="3">
        <v>1</v>
      </c>
      <c r="E72" s="3">
        <v>1</v>
      </c>
      <c r="F72" s="3">
        <v>1</v>
      </c>
      <c r="G72" s="3">
        <v>1</v>
      </c>
      <c r="H72" s="3">
        <v>1</v>
      </c>
      <c r="I72" s="3">
        <v>1</v>
      </c>
      <c r="J72" s="3">
        <v>1</v>
      </c>
      <c r="K72" s="3">
        <v>1</v>
      </c>
    </row>
    <row r="74" spans="1:11" x14ac:dyDescent="0.25">
      <c r="A74" s="7"/>
    </row>
    <row r="75" spans="1:11" x14ac:dyDescent="0.25">
      <c r="A75" s="7" t="s">
        <v>266</v>
      </c>
      <c r="B75" s="2">
        <f>B65-SUM(B67:B69)</f>
        <v>32.090000000000032</v>
      </c>
      <c r="C75" s="2">
        <f t="shared" ref="C75:K75" si="1">C65-SUM(C67:C69)</f>
        <v>21.639999999999986</v>
      </c>
      <c r="D75" s="2">
        <f t="shared" si="1"/>
        <v>16.450000000000045</v>
      </c>
      <c r="E75" s="2">
        <f t="shared" si="1"/>
        <v>29.339999999999975</v>
      </c>
      <c r="F75" s="2">
        <f t="shared" si="1"/>
        <v>20.389999999999986</v>
      </c>
      <c r="G75" s="2">
        <f t="shared" si="1"/>
        <v>18.269999999999982</v>
      </c>
      <c r="H75" s="2">
        <f t="shared" si="1"/>
        <v>36.440000000000055</v>
      </c>
      <c r="I75" s="2">
        <f t="shared" si="1"/>
        <v>77.119999999999891</v>
      </c>
      <c r="J75" s="2">
        <f t="shared" si="1"/>
        <v>123.90999999999963</v>
      </c>
      <c r="K75" s="2">
        <f t="shared" si="1"/>
        <v>140.05000000000018</v>
      </c>
    </row>
    <row r="76" spans="1:11" x14ac:dyDescent="0.25">
      <c r="A76" s="7"/>
    </row>
    <row r="77" spans="1:11" x14ac:dyDescent="0.25">
      <c r="A77" s="7" t="s">
        <v>265</v>
      </c>
      <c r="B77" s="2">
        <f>B61</f>
        <v>722.12</v>
      </c>
      <c r="C77" s="2">
        <f t="shared" ref="C77:K77" si="2">C61</f>
        <v>751.81</v>
      </c>
      <c r="D77" s="2">
        <f t="shared" si="2"/>
        <v>730.74</v>
      </c>
      <c r="E77" s="2">
        <f t="shared" si="2"/>
        <v>802.46</v>
      </c>
      <c r="F77" s="2">
        <f t="shared" si="2"/>
        <v>902.03</v>
      </c>
      <c r="G77" s="2">
        <f t="shared" si="2"/>
        <v>1228.02</v>
      </c>
      <c r="H77" s="2">
        <f t="shared" si="2"/>
        <v>1636.25</v>
      </c>
      <c r="I77" s="2">
        <f t="shared" si="2"/>
        <v>2190.39</v>
      </c>
      <c r="J77" s="2">
        <f t="shared" si="2"/>
        <v>2680.96</v>
      </c>
      <c r="K77" s="2">
        <f t="shared" si="2"/>
        <v>3239.63</v>
      </c>
    </row>
    <row r="78" spans="1:11" x14ac:dyDescent="0.25">
      <c r="A78" s="7"/>
    </row>
    <row r="79" spans="1:11" x14ac:dyDescent="0.25">
      <c r="A79" s="7"/>
    </row>
    <row r="80" spans="1:11" x14ac:dyDescent="0.25">
      <c r="A80" s="1" t="s">
        <v>46</v>
      </c>
    </row>
    <row r="81" spans="1:11" s="6" customFormat="1" x14ac:dyDescent="0.25">
      <c r="A81" s="4" t="s">
        <v>11</v>
      </c>
      <c r="B81" s="5">
        <v>42460</v>
      </c>
      <c r="C81" s="5">
        <v>42825</v>
      </c>
      <c r="D81" s="5">
        <v>43190</v>
      </c>
      <c r="E81" s="5">
        <v>43555</v>
      </c>
      <c r="F81" s="5">
        <v>43921</v>
      </c>
      <c r="G81" s="5">
        <v>44286</v>
      </c>
      <c r="H81" s="5">
        <v>44651</v>
      </c>
      <c r="I81" s="5">
        <v>45016</v>
      </c>
      <c r="J81" s="5">
        <v>45382</v>
      </c>
      <c r="K81" s="5">
        <v>45747</v>
      </c>
    </row>
    <row r="82" spans="1:11" s="1" customFormat="1" x14ac:dyDescent="0.25">
      <c r="A82" s="7" t="s">
        <v>47</v>
      </c>
      <c r="B82" s="3">
        <v>30.8</v>
      </c>
      <c r="C82" s="3">
        <v>14.06</v>
      </c>
      <c r="D82" s="3">
        <v>50.09</v>
      </c>
      <c r="E82" s="3">
        <v>27.4</v>
      </c>
      <c r="F82" s="3">
        <v>233.33</v>
      </c>
      <c r="G82" s="3">
        <v>178.59</v>
      </c>
      <c r="H82" s="3">
        <v>99.26</v>
      </c>
      <c r="I82" s="3">
        <v>237.41</v>
      </c>
      <c r="J82" s="3">
        <v>230.41</v>
      </c>
      <c r="K82" s="3">
        <v>206.66</v>
      </c>
    </row>
    <row r="83" spans="1:11" s="7" customFormat="1" x14ac:dyDescent="0.25">
      <c r="A83" s="7" t="s">
        <v>48</v>
      </c>
      <c r="B83" s="3">
        <v>-123.01</v>
      </c>
      <c r="C83" s="3">
        <v>-20.73</v>
      </c>
      <c r="D83" s="3">
        <v>-38.81</v>
      </c>
      <c r="E83" s="3">
        <v>-13.48</v>
      </c>
      <c r="F83" s="3">
        <v>-59.58</v>
      </c>
      <c r="G83" s="3">
        <v>-44.85</v>
      </c>
      <c r="H83" s="3">
        <v>-84.39</v>
      </c>
      <c r="I83" s="3">
        <v>-259.20999999999998</v>
      </c>
      <c r="J83" s="3">
        <v>-140.84</v>
      </c>
      <c r="K83" s="3">
        <v>-49.01</v>
      </c>
    </row>
    <row r="84" spans="1:11" s="7" customFormat="1" x14ac:dyDescent="0.25">
      <c r="A84" s="7" t="s">
        <v>49</v>
      </c>
      <c r="B84" s="3">
        <v>-57.75</v>
      </c>
      <c r="C84" s="3">
        <v>-3.47</v>
      </c>
      <c r="D84" s="3">
        <v>3.38</v>
      </c>
      <c r="E84" s="3">
        <v>-20.78</v>
      </c>
      <c r="F84" s="3">
        <v>-113.55</v>
      </c>
      <c r="G84" s="3">
        <v>-15.29</v>
      </c>
      <c r="H84" s="3">
        <v>79.510000000000005</v>
      </c>
      <c r="I84" s="3">
        <v>197.83</v>
      </c>
      <c r="J84" s="3">
        <v>-68.73</v>
      </c>
      <c r="K84" s="3">
        <v>-65.150000000000006</v>
      </c>
    </row>
    <row r="85" spans="1:11" s="1" customFormat="1" x14ac:dyDescent="0.25">
      <c r="A85" s="7" t="s">
        <v>50</v>
      </c>
      <c r="B85" s="3">
        <v>-149.96</v>
      </c>
      <c r="C85" s="3">
        <v>-10.14</v>
      </c>
      <c r="D85" s="3">
        <v>14.67</v>
      </c>
      <c r="E85" s="3">
        <v>-6.86</v>
      </c>
      <c r="F85" s="3">
        <v>60.19</v>
      </c>
      <c r="G85" s="3">
        <v>118.46</v>
      </c>
      <c r="H85" s="3">
        <v>94.38</v>
      </c>
      <c r="I85" s="3">
        <v>176.03</v>
      </c>
      <c r="J85" s="3">
        <v>20.84</v>
      </c>
      <c r="K85" s="3">
        <v>92.51</v>
      </c>
    </row>
    <row r="86" spans="1:11" x14ac:dyDescent="0.25">
      <c r="A86" s="7"/>
    </row>
    <row r="87" spans="1:11" x14ac:dyDescent="0.25">
      <c r="A87" s="7"/>
    </row>
    <row r="88" spans="1:11" x14ac:dyDescent="0.25">
      <c r="A88" s="7"/>
    </row>
    <row r="89" spans="1:11" x14ac:dyDescent="0.25">
      <c r="A89" s="7"/>
    </row>
    <row r="90" spans="1:11" s="1" customFormat="1" x14ac:dyDescent="0.25">
      <c r="A90" s="1" t="s">
        <v>51</v>
      </c>
      <c r="B90" s="3">
        <v>46.3</v>
      </c>
      <c r="C90" s="3">
        <v>47.15</v>
      </c>
      <c r="D90" s="3">
        <v>31.65</v>
      </c>
      <c r="E90" s="3">
        <v>24.95</v>
      </c>
      <c r="F90" s="3">
        <v>13.9</v>
      </c>
      <c r="G90" s="3">
        <v>49.95</v>
      </c>
      <c r="H90" s="3">
        <v>45.5</v>
      </c>
      <c r="I90" s="3">
        <v>70.400000000000006</v>
      </c>
      <c r="J90" s="3">
        <v>151.9</v>
      </c>
      <c r="K90" s="3">
        <v>222.47</v>
      </c>
    </row>
    <row r="92" spans="1:11" s="1" customFormat="1" x14ac:dyDescent="0.25">
      <c r="A92" s="1" t="s">
        <v>52</v>
      </c>
    </row>
    <row r="93" spans="1:11" x14ac:dyDescent="0.25">
      <c r="A93" s="2" t="s">
        <v>53</v>
      </c>
      <c r="B93" s="8">
        <v>40.93</v>
      </c>
      <c r="C93" s="8">
        <v>40.93</v>
      </c>
      <c r="D93" s="8">
        <v>40.93</v>
      </c>
      <c r="E93" s="8">
        <v>40.93</v>
      </c>
      <c r="F93" s="8">
        <v>40.93</v>
      </c>
      <c r="G93" s="8">
        <v>40.93</v>
      </c>
      <c r="H93" s="8">
        <v>40.93</v>
      </c>
      <c r="I93" s="8">
        <v>45.32</v>
      </c>
      <c r="J93" s="8">
        <v>45.32</v>
      </c>
      <c r="K93" s="8">
        <v>45.32</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28F34A75-905E-4B96-AEC2-E5573F1EB3E9}"/>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C9A8-CFDF-4EC6-AC3C-865A833403E4}">
  <dimension ref="B2:N29"/>
  <sheetViews>
    <sheetView workbookViewId="0">
      <selection activeCell="P30" sqref="P30"/>
    </sheetView>
  </sheetViews>
  <sheetFormatPr defaultRowHeight="15" x14ac:dyDescent="0.25"/>
  <cols>
    <col min="2" max="2" width="36.85546875" bestFit="1" customWidth="1"/>
  </cols>
  <sheetData>
    <row r="2" spans="2:14" ht="15.75" thickBot="1" x14ac:dyDescent="0.3">
      <c r="C2" s="23"/>
      <c r="D2" s="23"/>
      <c r="E2" s="23">
        <v>42430</v>
      </c>
      <c r="F2" s="23">
        <v>42795</v>
      </c>
      <c r="G2" s="23">
        <v>43160</v>
      </c>
      <c r="H2" s="23">
        <v>43525</v>
      </c>
      <c r="I2" s="23">
        <v>43891</v>
      </c>
      <c r="J2" s="23">
        <v>44256</v>
      </c>
      <c r="K2" s="23">
        <v>44621</v>
      </c>
      <c r="L2" s="23">
        <v>44986</v>
      </c>
      <c r="M2" s="23">
        <v>45352</v>
      </c>
      <c r="N2" s="23">
        <v>45717</v>
      </c>
    </row>
    <row r="3" spans="2:14" ht="16.5" thickTop="1" thickBot="1" x14ac:dyDescent="0.3">
      <c r="B3" s="24" t="s">
        <v>90</v>
      </c>
      <c r="C3" s="25"/>
      <c r="D3" s="25"/>
      <c r="E3" s="25">
        <v>31</v>
      </c>
      <c r="F3" s="25">
        <v>14</v>
      </c>
      <c r="G3" s="25">
        <v>50</v>
      </c>
      <c r="H3" s="25">
        <v>27</v>
      </c>
      <c r="I3" s="25">
        <v>233</v>
      </c>
      <c r="J3" s="25">
        <v>179</v>
      </c>
      <c r="K3" s="25">
        <v>99</v>
      </c>
      <c r="L3" s="25">
        <v>237</v>
      </c>
      <c r="M3" s="25">
        <v>230</v>
      </c>
      <c r="N3" s="25">
        <v>207</v>
      </c>
    </row>
    <row r="4" spans="2:14" ht="15.75" thickTop="1" x14ac:dyDescent="0.25">
      <c r="B4" s="26" t="s">
        <v>91</v>
      </c>
      <c r="C4" s="25"/>
      <c r="D4" s="25"/>
      <c r="E4" s="25">
        <v>146</v>
      </c>
      <c r="F4" s="25">
        <v>41</v>
      </c>
      <c r="G4" s="25">
        <v>94</v>
      </c>
      <c r="H4" s="25">
        <v>136</v>
      </c>
      <c r="I4" s="25">
        <v>199</v>
      </c>
      <c r="J4" s="25">
        <v>359</v>
      </c>
      <c r="K4" s="25">
        <v>283</v>
      </c>
      <c r="L4" s="25">
        <v>412</v>
      </c>
      <c r="M4" s="25">
        <v>479</v>
      </c>
      <c r="N4" s="25">
        <v>573</v>
      </c>
    </row>
    <row r="5" spans="2:14" x14ac:dyDescent="0.25">
      <c r="B5" s="27" t="s">
        <v>40</v>
      </c>
      <c r="C5" s="28"/>
      <c r="D5" s="28"/>
      <c r="E5" s="28">
        <v>-34</v>
      </c>
      <c r="F5" s="28">
        <v>-30</v>
      </c>
      <c r="G5" s="28">
        <v>71</v>
      </c>
      <c r="H5" s="28">
        <v>0</v>
      </c>
      <c r="I5" s="28">
        <v>-67</v>
      </c>
      <c r="J5" s="28">
        <v>-37</v>
      </c>
      <c r="K5" s="28">
        <v>-104</v>
      </c>
      <c r="L5" s="28">
        <v>-28</v>
      </c>
      <c r="M5" s="28">
        <v>-37</v>
      </c>
      <c r="N5" s="28">
        <v>-78</v>
      </c>
    </row>
    <row r="6" spans="2:14" x14ac:dyDescent="0.25">
      <c r="B6" s="27" t="s">
        <v>41</v>
      </c>
      <c r="C6" s="28"/>
      <c r="D6" s="28"/>
      <c r="E6" s="28">
        <v>-38</v>
      </c>
      <c r="F6" s="28">
        <v>-22</v>
      </c>
      <c r="G6" s="28">
        <v>-28</v>
      </c>
      <c r="H6" s="28">
        <v>-75</v>
      </c>
      <c r="I6" s="28">
        <v>51</v>
      </c>
      <c r="J6" s="28">
        <v>-139</v>
      </c>
      <c r="K6" s="28">
        <v>-18</v>
      </c>
      <c r="L6" s="28">
        <v>-45</v>
      </c>
      <c r="M6" s="28">
        <v>-113</v>
      </c>
      <c r="N6" s="28">
        <v>-195</v>
      </c>
    </row>
    <row r="7" spans="2:14" x14ac:dyDescent="0.25">
      <c r="B7" s="27" t="s">
        <v>92</v>
      </c>
      <c r="C7" s="28"/>
      <c r="D7" s="28"/>
      <c r="E7" s="28">
        <v>7</v>
      </c>
      <c r="F7" s="28">
        <v>43</v>
      </c>
      <c r="G7" s="28">
        <v>-84</v>
      </c>
      <c r="H7" s="28">
        <v>9</v>
      </c>
      <c r="I7" s="28">
        <v>67</v>
      </c>
      <c r="J7" s="28">
        <v>42</v>
      </c>
      <c r="K7" s="28">
        <v>28</v>
      </c>
      <c r="L7" s="28">
        <v>0</v>
      </c>
      <c r="M7" s="28">
        <v>0</v>
      </c>
      <c r="N7" s="28">
        <v>50</v>
      </c>
    </row>
    <row r="8" spans="2:14" x14ac:dyDescent="0.25">
      <c r="B8" s="27" t="s">
        <v>93</v>
      </c>
      <c r="C8" s="28"/>
      <c r="D8" s="28"/>
      <c r="E8" s="28">
        <v>-19</v>
      </c>
      <c r="F8" s="28">
        <v>0</v>
      </c>
      <c r="G8" s="28">
        <v>0</v>
      </c>
      <c r="H8" s="28">
        <v>0</v>
      </c>
      <c r="I8" s="28">
        <v>0</v>
      </c>
      <c r="J8" s="28">
        <v>0</v>
      </c>
      <c r="K8" s="28">
        <v>0</v>
      </c>
      <c r="L8" s="28">
        <v>0</v>
      </c>
      <c r="M8" s="28">
        <v>0</v>
      </c>
      <c r="N8" s="28">
        <v>0</v>
      </c>
    </row>
    <row r="9" spans="2:14" ht="15.75" thickBot="1" x14ac:dyDescent="0.3">
      <c r="B9" s="27" t="s">
        <v>94</v>
      </c>
      <c r="C9" s="28"/>
      <c r="D9" s="28"/>
      <c r="E9" s="28">
        <v>-4</v>
      </c>
      <c r="F9" s="28">
        <v>-18</v>
      </c>
      <c r="G9" s="28">
        <v>5</v>
      </c>
      <c r="H9" s="28">
        <v>-16</v>
      </c>
      <c r="I9" s="28">
        <v>8</v>
      </c>
      <c r="J9" s="28">
        <v>3</v>
      </c>
      <c r="K9" s="28">
        <v>-17</v>
      </c>
      <c r="L9" s="28">
        <v>-39</v>
      </c>
      <c r="M9" s="28">
        <v>24</v>
      </c>
      <c r="N9" s="28">
        <v>-17</v>
      </c>
    </row>
    <row r="10" spans="2:14" ht="15.75" thickTop="1" x14ac:dyDescent="0.25">
      <c r="B10" s="26" t="s">
        <v>95</v>
      </c>
      <c r="C10" s="25"/>
      <c r="D10" s="25"/>
      <c r="E10" s="25">
        <v>-88</v>
      </c>
      <c r="F10" s="25">
        <v>-27</v>
      </c>
      <c r="G10" s="25">
        <v>-36</v>
      </c>
      <c r="H10" s="25">
        <v>-82</v>
      </c>
      <c r="I10" s="25">
        <v>59</v>
      </c>
      <c r="J10" s="25">
        <v>-132</v>
      </c>
      <c r="K10" s="25">
        <v>-111</v>
      </c>
      <c r="L10" s="25">
        <v>-111</v>
      </c>
      <c r="M10" s="25">
        <v>-126</v>
      </c>
      <c r="N10" s="25">
        <v>-241</v>
      </c>
    </row>
    <row r="11" spans="2:14" ht="15.75" thickBot="1" x14ac:dyDescent="0.3">
      <c r="B11" s="27" t="s">
        <v>96</v>
      </c>
      <c r="C11" s="28"/>
      <c r="D11" s="28"/>
      <c r="E11" s="28">
        <v>-28</v>
      </c>
      <c r="F11" s="28">
        <v>0</v>
      </c>
      <c r="G11" s="28">
        <v>-7</v>
      </c>
      <c r="H11" s="28">
        <v>-27</v>
      </c>
      <c r="I11" s="28">
        <v>-25</v>
      </c>
      <c r="J11" s="28">
        <v>-49</v>
      </c>
      <c r="K11" s="28">
        <v>-73</v>
      </c>
      <c r="L11" s="28">
        <v>-63</v>
      </c>
      <c r="M11" s="28">
        <v>-122</v>
      </c>
      <c r="N11" s="28">
        <v>-126</v>
      </c>
    </row>
    <row r="12" spans="2:14" ht="15.75" thickTop="1" x14ac:dyDescent="0.25">
      <c r="B12" s="29" t="s">
        <v>97</v>
      </c>
      <c r="C12" s="30"/>
      <c r="D12" s="30"/>
      <c r="E12" s="30">
        <v>-123</v>
      </c>
      <c r="F12" s="30">
        <v>-21</v>
      </c>
      <c r="G12" s="30">
        <v>-39</v>
      </c>
      <c r="H12" s="30">
        <v>-13</v>
      </c>
      <c r="I12" s="30">
        <v>-60</v>
      </c>
      <c r="J12" s="30">
        <v>-45</v>
      </c>
      <c r="K12" s="30">
        <v>-84</v>
      </c>
      <c r="L12" s="30">
        <v>-259</v>
      </c>
      <c r="M12" s="30">
        <v>-141</v>
      </c>
      <c r="N12" s="30">
        <v>-49</v>
      </c>
    </row>
    <row r="13" spans="2:14" x14ac:dyDescent="0.25">
      <c r="B13" s="31" t="s">
        <v>98</v>
      </c>
      <c r="C13" s="32"/>
      <c r="D13" s="32"/>
      <c r="E13" s="32">
        <v>-132</v>
      </c>
      <c r="F13" s="32">
        <v>-28</v>
      </c>
      <c r="G13" s="32">
        <v>-39</v>
      </c>
      <c r="H13" s="32">
        <v>-13</v>
      </c>
      <c r="I13" s="32">
        <v>-60</v>
      </c>
      <c r="J13" s="32">
        <v>-46</v>
      </c>
      <c r="K13" s="32">
        <v>-46</v>
      </c>
      <c r="L13" s="32">
        <v>-54</v>
      </c>
      <c r="M13" s="32">
        <v>-209</v>
      </c>
      <c r="N13" s="32">
        <v>-173</v>
      </c>
    </row>
    <row r="14" spans="2:14" x14ac:dyDescent="0.25">
      <c r="B14" s="31" t="s">
        <v>99</v>
      </c>
      <c r="C14" s="32"/>
      <c r="D14" s="32"/>
      <c r="E14" s="32">
        <v>0</v>
      </c>
      <c r="F14" s="32">
        <v>0</v>
      </c>
      <c r="G14" s="32">
        <v>0</v>
      </c>
      <c r="H14" s="32">
        <v>0</v>
      </c>
      <c r="I14" s="32">
        <v>0</v>
      </c>
      <c r="J14" s="32">
        <v>1</v>
      </c>
      <c r="K14" s="32">
        <v>0</v>
      </c>
      <c r="L14" s="32">
        <v>0</v>
      </c>
      <c r="M14" s="32">
        <v>1</v>
      </c>
      <c r="N14" s="32">
        <v>1</v>
      </c>
    </row>
    <row r="15" spans="2:14" x14ac:dyDescent="0.25">
      <c r="B15" s="31" t="s">
        <v>100</v>
      </c>
      <c r="C15" s="32"/>
      <c r="D15" s="32"/>
      <c r="E15" s="32">
        <v>0</v>
      </c>
      <c r="F15" s="32">
        <v>0</v>
      </c>
      <c r="G15" s="32">
        <v>0</v>
      </c>
      <c r="H15" s="32">
        <v>0</v>
      </c>
      <c r="I15" s="32">
        <v>0</v>
      </c>
      <c r="J15" s="32">
        <v>0</v>
      </c>
      <c r="K15" s="32">
        <v>0</v>
      </c>
      <c r="L15" s="32">
        <v>0</v>
      </c>
      <c r="M15" s="32">
        <v>-37</v>
      </c>
      <c r="N15" s="32">
        <v>0</v>
      </c>
    </row>
    <row r="16" spans="2:14" x14ac:dyDescent="0.25">
      <c r="B16" s="31" t="s">
        <v>101</v>
      </c>
      <c r="C16" s="32"/>
      <c r="D16" s="32"/>
      <c r="E16" s="32">
        <v>0</v>
      </c>
      <c r="F16" s="32">
        <v>0</v>
      </c>
      <c r="G16" s="32">
        <v>0</v>
      </c>
      <c r="H16" s="32">
        <v>0</v>
      </c>
      <c r="I16" s="32">
        <v>0</v>
      </c>
      <c r="J16" s="32">
        <v>0</v>
      </c>
      <c r="K16" s="32">
        <v>0</v>
      </c>
      <c r="L16" s="32">
        <v>0</v>
      </c>
      <c r="M16" s="32">
        <v>11</v>
      </c>
      <c r="N16" s="32">
        <v>27</v>
      </c>
    </row>
    <row r="17" spans="2:14" x14ac:dyDescent="0.25">
      <c r="B17" s="31" t="s">
        <v>102</v>
      </c>
      <c r="C17" s="32"/>
      <c r="D17" s="32"/>
      <c r="E17" s="32">
        <v>2</v>
      </c>
      <c r="F17" s="32">
        <v>0</v>
      </c>
      <c r="G17" s="32">
        <v>0</v>
      </c>
      <c r="H17" s="32">
        <v>0</v>
      </c>
      <c r="I17" s="32">
        <v>0</v>
      </c>
      <c r="J17" s="32">
        <v>1</v>
      </c>
      <c r="K17" s="32">
        <v>5</v>
      </c>
      <c r="L17" s="32">
        <v>10</v>
      </c>
      <c r="M17" s="32">
        <v>31</v>
      </c>
      <c r="N17" s="32">
        <v>34</v>
      </c>
    </row>
    <row r="18" spans="2:14" x14ac:dyDescent="0.25">
      <c r="B18" s="31" t="s">
        <v>103</v>
      </c>
      <c r="C18" s="32"/>
      <c r="D18" s="32"/>
      <c r="E18" s="32">
        <v>6</v>
      </c>
      <c r="F18" s="32">
        <v>7</v>
      </c>
      <c r="G18" s="32">
        <v>0</v>
      </c>
      <c r="H18" s="32">
        <v>0</v>
      </c>
      <c r="I18" s="32">
        <v>0</v>
      </c>
      <c r="J18" s="32">
        <v>0</v>
      </c>
      <c r="K18" s="32">
        <v>0</v>
      </c>
      <c r="L18" s="32">
        <v>0</v>
      </c>
      <c r="M18" s="32">
        <v>0</v>
      </c>
      <c r="N18" s="32">
        <v>0</v>
      </c>
    </row>
    <row r="19" spans="2:14" x14ac:dyDescent="0.25">
      <c r="B19" s="31" t="s">
        <v>104</v>
      </c>
      <c r="C19" s="32"/>
      <c r="D19" s="32"/>
      <c r="E19" s="32">
        <v>0</v>
      </c>
      <c r="F19" s="32">
        <v>0</v>
      </c>
      <c r="G19" s="32">
        <v>0</v>
      </c>
      <c r="H19" s="32">
        <v>0</v>
      </c>
      <c r="I19" s="32">
        <v>0</v>
      </c>
      <c r="J19" s="32">
        <v>0</v>
      </c>
      <c r="K19" s="32">
        <v>0</v>
      </c>
      <c r="L19" s="32">
        <v>-27</v>
      </c>
      <c r="M19" s="32">
        <v>0</v>
      </c>
      <c r="N19" s="32">
        <v>0</v>
      </c>
    </row>
    <row r="20" spans="2:14" ht="15.75" thickBot="1" x14ac:dyDescent="0.3">
      <c r="B20" s="31" t="s">
        <v>105</v>
      </c>
      <c r="C20" s="32"/>
      <c r="D20" s="32"/>
      <c r="E20" s="32">
        <v>0</v>
      </c>
      <c r="F20" s="32">
        <v>0</v>
      </c>
      <c r="G20" s="32">
        <v>0</v>
      </c>
      <c r="H20" s="32">
        <v>0</v>
      </c>
      <c r="I20" s="32">
        <v>0</v>
      </c>
      <c r="J20" s="32">
        <v>0</v>
      </c>
      <c r="K20" s="32">
        <v>-43</v>
      </c>
      <c r="L20" s="32">
        <v>-190</v>
      </c>
      <c r="M20" s="32">
        <v>62</v>
      </c>
      <c r="N20" s="32">
        <v>62</v>
      </c>
    </row>
    <row r="21" spans="2:14" ht="15.75" thickTop="1" x14ac:dyDescent="0.25">
      <c r="B21" s="24" t="s">
        <v>106</v>
      </c>
      <c r="C21" s="25"/>
      <c r="D21" s="25"/>
      <c r="E21" s="25">
        <v>-58</v>
      </c>
      <c r="F21" s="25">
        <v>-3</v>
      </c>
      <c r="G21" s="25">
        <v>3</v>
      </c>
      <c r="H21" s="25">
        <v>-21</v>
      </c>
      <c r="I21" s="25">
        <v>-114</v>
      </c>
      <c r="J21" s="25">
        <v>-15</v>
      </c>
      <c r="K21" s="25">
        <v>80</v>
      </c>
      <c r="L21" s="25">
        <v>198</v>
      </c>
      <c r="M21" s="25">
        <v>-69</v>
      </c>
      <c r="N21" s="25">
        <v>-65</v>
      </c>
    </row>
    <row r="22" spans="2:14" x14ac:dyDescent="0.25">
      <c r="B22" s="27" t="s">
        <v>107</v>
      </c>
      <c r="C22" s="28"/>
      <c r="D22" s="28"/>
      <c r="E22" s="28">
        <v>0</v>
      </c>
      <c r="F22" s="28">
        <v>0</v>
      </c>
      <c r="G22" s="28">
        <v>0</v>
      </c>
      <c r="H22" s="28">
        <v>0</v>
      </c>
      <c r="I22" s="28">
        <v>0</v>
      </c>
      <c r="J22" s="28">
        <v>0</v>
      </c>
      <c r="K22" s="28">
        <v>0</v>
      </c>
      <c r="L22" s="28">
        <v>0</v>
      </c>
      <c r="M22" s="28">
        <v>0</v>
      </c>
      <c r="N22" s="28">
        <v>0</v>
      </c>
    </row>
    <row r="23" spans="2:14" x14ac:dyDescent="0.25">
      <c r="B23" s="27" t="s">
        <v>108</v>
      </c>
      <c r="C23" s="28"/>
      <c r="D23" s="28"/>
      <c r="E23" s="28">
        <v>0</v>
      </c>
      <c r="F23" s="28">
        <v>0</v>
      </c>
      <c r="G23" s="28">
        <v>0</v>
      </c>
      <c r="H23" s="28">
        <v>0</v>
      </c>
      <c r="I23" s="28">
        <v>11</v>
      </c>
      <c r="J23" s="28">
        <v>0</v>
      </c>
      <c r="K23" s="28">
        <v>23</v>
      </c>
      <c r="L23" s="28">
        <v>5</v>
      </c>
      <c r="M23" s="28">
        <v>0</v>
      </c>
      <c r="N23" s="28">
        <v>0</v>
      </c>
    </row>
    <row r="24" spans="2:14" x14ac:dyDescent="0.25">
      <c r="B24" s="27" t="s">
        <v>109</v>
      </c>
      <c r="C24" s="28"/>
      <c r="D24" s="28"/>
      <c r="E24" s="28">
        <v>0</v>
      </c>
      <c r="F24" s="28">
        <v>0</v>
      </c>
      <c r="G24" s="28">
        <v>0</v>
      </c>
      <c r="H24" s="28">
        <v>-7</v>
      </c>
      <c r="I24" s="28">
        <v>-81</v>
      </c>
      <c r="J24" s="28">
        <v>0</v>
      </c>
      <c r="K24" s="28">
        <v>0</v>
      </c>
      <c r="L24" s="28">
        <v>0</v>
      </c>
      <c r="M24" s="28">
        <v>-12</v>
      </c>
      <c r="N24" s="28">
        <v>-6</v>
      </c>
    </row>
    <row r="25" spans="2:14" x14ac:dyDescent="0.25">
      <c r="B25" s="27" t="s">
        <v>110</v>
      </c>
      <c r="C25" s="28"/>
      <c r="D25" s="28"/>
      <c r="E25" s="28">
        <v>-6</v>
      </c>
      <c r="F25" s="28">
        <v>-7</v>
      </c>
      <c r="G25" s="28">
        <v>-10</v>
      </c>
      <c r="H25" s="28">
        <v>-10</v>
      </c>
      <c r="I25" s="28">
        <v>-9</v>
      </c>
      <c r="J25" s="28">
        <v>-8</v>
      </c>
      <c r="K25" s="28">
        <v>-4</v>
      </c>
      <c r="L25" s="28">
        <v>-6</v>
      </c>
      <c r="M25" s="28">
        <v>-5</v>
      </c>
      <c r="N25" s="28">
        <v>-2</v>
      </c>
    </row>
    <row r="26" spans="2:14" x14ac:dyDescent="0.25">
      <c r="B26" s="27" t="s">
        <v>111</v>
      </c>
      <c r="C26" s="28"/>
      <c r="D26" s="28"/>
      <c r="E26" s="28">
        <v>-18</v>
      </c>
      <c r="F26" s="28">
        <v>-17</v>
      </c>
      <c r="G26" s="28">
        <v>-2</v>
      </c>
      <c r="H26" s="28">
        <v>-4</v>
      </c>
      <c r="I26" s="28">
        <v>-30</v>
      </c>
      <c r="J26" s="28">
        <v>-4</v>
      </c>
      <c r="K26" s="28">
        <v>-11</v>
      </c>
      <c r="L26" s="28">
        <v>-10</v>
      </c>
      <c r="M26" s="28">
        <v>-23</v>
      </c>
      <c r="N26" s="28">
        <v>-27</v>
      </c>
    </row>
    <row r="27" spans="2:14" x14ac:dyDescent="0.25">
      <c r="B27" s="27" t="s">
        <v>112</v>
      </c>
      <c r="C27" s="28"/>
      <c r="D27" s="28"/>
      <c r="E27" s="28">
        <v>0</v>
      </c>
      <c r="F27" s="28">
        <v>0</v>
      </c>
      <c r="G27" s="28">
        <v>0</v>
      </c>
      <c r="H27" s="28">
        <v>0</v>
      </c>
      <c r="I27" s="28">
        <v>0</v>
      </c>
      <c r="J27" s="28">
        <v>-3</v>
      </c>
      <c r="K27" s="28">
        <v>-19</v>
      </c>
      <c r="L27" s="28">
        <v>-21</v>
      </c>
      <c r="M27" s="28">
        <v>-28</v>
      </c>
      <c r="N27" s="28">
        <v>-59</v>
      </c>
    </row>
    <row r="28" spans="2:14" ht="15.75" thickBot="1" x14ac:dyDescent="0.3">
      <c r="B28" s="27" t="s">
        <v>113</v>
      </c>
      <c r="C28" s="28"/>
      <c r="D28" s="28"/>
      <c r="E28" s="28">
        <v>-34</v>
      </c>
      <c r="F28" s="28">
        <v>20</v>
      </c>
      <c r="G28" s="28">
        <v>16</v>
      </c>
      <c r="H28" s="28">
        <v>0</v>
      </c>
      <c r="I28" s="28">
        <v>-5</v>
      </c>
      <c r="J28" s="28">
        <v>0</v>
      </c>
      <c r="K28" s="28">
        <v>91</v>
      </c>
      <c r="L28" s="28">
        <v>230</v>
      </c>
      <c r="M28" s="28">
        <v>0</v>
      </c>
      <c r="N28" s="28">
        <v>30</v>
      </c>
    </row>
    <row r="29" spans="2:14" ht="15.75" thickTop="1" x14ac:dyDescent="0.25">
      <c r="B29" s="29" t="s">
        <v>50</v>
      </c>
      <c r="C29" s="30"/>
      <c r="D29" s="30"/>
      <c r="E29" s="30">
        <v>-150</v>
      </c>
      <c r="F29" s="30">
        <v>-10</v>
      </c>
      <c r="G29" s="30">
        <v>15</v>
      </c>
      <c r="H29" s="30">
        <v>-7</v>
      </c>
      <c r="I29" s="30">
        <v>60</v>
      </c>
      <c r="J29" s="30">
        <v>118</v>
      </c>
      <c r="K29" s="30">
        <v>94</v>
      </c>
      <c r="L29" s="30">
        <v>176</v>
      </c>
      <c r="M29" s="30">
        <v>21</v>
      </c>
      <c r="N29" s="30">
        <v>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7D37-4402-4517-BFCA-5137BB941804}">
  <dimension ref="B2:P46"/>
  <sheetViews>
    <sheetView topLeftCell="A18" workbookViewId="0">
      <selection activeCell="O28" sqref="O28"/>
    </sheetView>
  </sheetViews>
  <sheetFormatPr defaultRowHeight="15" x14ac:dyDescent="0.25"/>
  <cols>
    <col min="1" max="1" width="1.85546875" style="9" customWidth="1"/>
    <col min="2" max="2" width="30" style="9" customWidth="1"/>
    <col min="3" max="3" width="9.7109375" style="9" bestFit="1" customWidth="1"/>
    <col min="4" max="4" width="10.140625" style="9" bestFit="1" customWidth="1"/>
    <col min="5" max="6" width="11.42578125" style="9" bestFit="1" customWidth="1"/>
    <col min="7" max="7" width="9.5703125" style="9" bestFit="1" customWidth="1"/>
    <col min="8" max="8" width="7.140625" style="9" bestFit="1" customWidth="1"/>
    <col min="9" max="9" width="8.5703125" style="9" bestFit="1" customWidth="1"/>
    <col min="10" max="10" width="10.7109375" style="9" bestFit="1" customWidth="1"/>
    <col min="11" max="11" width="7.140625" style="9" bestFit="1" customWidth="1"/>
    <col min="12" max="16384" width="9.140625" style="9"/>
  </cols>
  <sheetData>
    <row r="2" spans="2:16" ht="18.75" x14ac:dyDescent="0.3">
      <c r="B2" s="63" t="s">
        <v>157</v>
      </c>
      <c r="C2" s="63"/>
      <c r="D2" s="63"/>
      <c r="E2" s="63"/>
      <c r="F2" s="63"/>
      <c r="G2" s="63"/>
      <c r="H2" s="63"/>
      <c r="I2" s="63"/>
      <c r="J2" s="63"/>
      <c r="K2" s="89"/>
      <c r="L2" s="89"/>
      <c r="M2" s="89"/>
      <c r="N2" s="89"/>
      <c r="O2" s="89"/>
      <c r="P2" s="89"/>
    </row>
    <row r="3" spans="2:16" x14ac:dyDescent="0.25">
      <c r="B3" s="64" t="s">
        <v>158</v>
      </c>
    </row>
    <row r="5" spans="2:16" x14ac:dyDescent="0.25">
      <c r="B5" s="20" t="s">
        <v>159</v>
      </c>
    </row>
    <row r="6" spans="2:16" x14ac:dyDescent="0.25">
      <c r="B6" s="65"/>
      <c r="C6" s="65"/>
      <c r="D6" s="65"/>
      <c r="E6" s="65"/>
      <c r="F6" s="65"/>
      <c r="G6" s="65" t="s">
        <v>166</v>
      </c>
      <c r="H6" s="65" t="s">
        <v>166</v>
      </c>
      <c r="I6" s="65" t="s">
        <v>169</v>
      </c>
      <c r="J6" s="65" t="s">
        <v>170</v>
      </c>
    </row>
    <row r="7" spans="2:16" ht="17.25" x14ac:dyDescent="0.25">
      <c r="B7" s="66" t="s">
        <v>161</v>
      </c>
      <c r="C7" s="66" t="s">
        <v>160</v>
      </c>
      <c r="D7" s="66" t="s">
        <v>162</v>
      </c>
      <c r="E7" s="66" t="s">
        <v>163</v>
      </c>
      <c r="F7" s="105" t="s">
        <v>165</v>
      </c>
      <c r="G7" s="66" t="s">
        <v>167</v>
      </c>
      <c r="H7" s="66" t="s">
        <v>168</v>
      </c>
      <c r="I7" s="66" t="s">
        <v>171</v>
      </c>
      <c r="J7" s="66" t="s">
        <v>172</v>
      </c>
    </row>
    <row r="9" spans="2:16" x14ac:dyDescent="0.25">
      <c r="B9" s="67" t="s">
        <v>253</v>
      </c>
      <c r="C9" s="67" t="s">
        <v>173</v>
      </c>
      <c r="D9" s="84">
        <f>'Beta Comps'!F17</f>
        <v>321.91000000000003</v>
      </c>
      <c r="E9" s="84">
        <f>'Beta Comps'!E17</f>
        <v>11342.74</v>
      </c>
      <c r="F9" s="70">
        <v>0.3</v>
      </c>
      <c r="G9" s="68">
        <f t="shared" ref="G9:G19" si="0">D9/E9</f>
        <v>2.8380267907048916E-2</v>
      </c>
      <c r="H9" s="68">
        <f t="shared" ref="H9:H19" si="1">D9/(D9+E9)</f>
        <v>2.7597056062547958E-2</v>
      </c>
      <c r="I9" s="100">
        <f>Beta!K6</f>
        <v>3.5405823205326196E-2</v>
      </c>
      <c r="J9" s="69">
        <f t="shared" ref="J9:J19" si="2">I9/(1+(1-F9)*H9)</f>
        <v>3.4734818099633601E-2</v>
      </c>
    </row>
    <row r="10" spans="2:16" x14ac:dyDescent="0.25">
      <c r="B10" s="67" t="s">
        <v>243</v>
      </c>
      <c r="C10" s="67" t="s">
        <v>173</v>
      </c>
      <c r="D10" s="84">
        <f>'Beta Comps'!F7</f>
        <v>942.44</v>
      </c>
      <c r="E10" s="84">
        <f>'Beta Comps'!E7</f>
        <v>20497.189999999999</v>
      </c>
      <c r="F10" s="70">
        <v>0.3</v>
      </c>
      <c r="G10" s="68">
        <f t="shared" si="0"/>
        <v>4.597898541214674E-2</v>
      </c>
      <c r="H10" s="68">
        <f t="shared" si="1"/>
        <v>4.3957848153163101E-2</v>
      </c>
      <c r="I10" s="67">
        <v>1.37</v>
      </c>
      <c r="J10" s="69">
        <f t="shared" si="2"/>
        <v>1.329102849144169</v>
      </c>
    </row>
    <row r="11" spans="2:16" x14ac:dyDescent="0.25">
      <c r="B11" s="67" t="s">
        <v>244</v>
      </c>
      <c r="C11" s="67" t="s">
        <v>173</v>
      </c>
      <c r="D11" s="84">
        <f>'Beta Comps'!F8</f>
        <v>17.12</v>
      </c>
      <c r="E11" s="84">
        <f>'Beta Comps'!E8</f>
        <v>19865.88</v>
      </c>
      <c r="F11" s="70">
        <v>0.3</v>
      </c>
      <c r="G11" s="68">
        <f t="shared" si="0"/>
        <v>8.6177909058143918E-4</v>
      </c>
      <c r="H11" s="68">
        <f t="shared" si="1"/>
        <v>8.6103706684102007E-4</v>
      </c>
      <c r="I11" s="67">
        <v>1.02</v>
      </c>
      <c r="J11" s="69">
        <f t="shared" si="2"/>
        <v>1.0193855898552118</v>
      </c>
    </row>
    <row r="12" spans="2:16" x14ac:dyDescent="0.25">
      <c r="B12" s="67" t="s">
        <v>245</v>
      </c>
      <c r="C12" s="67" t="s">
        <v>173</v>
      </c>
      <c r="D12" s="84">
        <f>'Beta Comps'!F9</f>
        <v>1257.5</v>
      </c>
      <c r="E12" s="84">
        <f>'Beta Comps'!E9</f>
        <v>19449.93</v>
      </c>
      <c r="F12" s="70">
        <v>0.3</v>
      </c>
      <c r="G12" s="68">
        <f t="shared" si="0"/>
        <v>6.4653188983199425E-2</v>
      </c>
      <c r="H12" s="68">
        <f t="shared" si="1"/>
        <v>6.072699509306563E-2</v>
      </c>
      <c r="I12" s="67">
        <v>0.91</v>
      </c>
      <c r="J12" s="69">
        <f t="shared" si="2"/>
        <v>0.8728942294864479</v>
      </c>
    </row>
    <row r="13" spans="2:16" x14ac:dyDescent="0.25">
      <c r="B13" s="67" t="s">
        <v>246</v>
      </c>
      <c r="C13" s="67" t="s">
        <v>173</v>
      </c>
      <c r="D13" s="84">
        <f>'Beta Comps'!F10</f>
        <v>2731</v>
      </c>
      <c r="E13" s="84">
        <f>'Beta Comps'!E10</f>
        <v>17927.57</v>
      </c>
      <c r="F13" s="70">
        <v>0.3</v>
      </c>
      <c r="G13" s="68">
        <f t="shared" si="0"/>
        <v>0.15233520214953838</v>
      </c>
      <c r="H13" s="68">
        <f t="shared" si="1"/>
        <v>0.13219695264483455</v>
      </c>
      <c r="I13" s="100">
        <v>0.7</v>
      </c>
      <c r="J13" s="69">
        <f t="shared" si="2"/>
        <v>0.64071005796563352</v>
      </c>
    </row>
    <row r="14" spans="2:16" x14ac:dyDescent="0.25">
      <c r="B14" s="67" t="s">
        <v>247</v>
      </c>
      <c r="C14" s="67" t="s">
        <v>173</v>
      </c>
      <c r="D14" s="84">
        <f>'Beta Comps'!F11</f>
        <v>5.0199999999999996</v>
      </c>
      <c r="E14" s="84">
        <f>'Beta Comps'!E11</f>
        <v>16608.53</v>
      </c>
      <c r="F14" s="70">
        <v>0.3</v>
      </c>
      <c r="G14" s="68">
        <f t="shared" si="0"/>
        <v>3.0225432353134203E-4</v>
      </c>
      <c r="H14" s="68">
        <f t="shared" si="1"/>
        <v>3.0216299346015753E-4</v>
      </c>
      <c r="I14" s="67">
        <v>0.89</v>
      </c>
      <c r="J14" s="69">
        <f t="shared" si="2"/>
        <v>0.88981179226366336</v>
      </c>
    </row>
    <row r="15" spans="2:16" x14ac:dyDescent="0.25">
      <c r="B15" s="67" t="s">
        <v>248</v>
      </c>
      <c r="C15" s="67" t="s">
        <v>173</v>
      </c>
      <c r="D15" s="84">
        <f>'Beta Comps'!F12</f>
        <v>3.43</v>
      </c>
      <c r="E15" s="84">
        <f>'Beta Comps'!E12</f>
        <v>16099.39</v>
      </c>
      <c r="F15" s="70">
        <v>0.3</v>
      </c>
      <c r="G15" s="68">
        <f t="shared" si="0"/>
        <v>2.1305155040035679E-4</v>
      </c>
      <c r="H15" s="68">
        <f t="shared" si="1"/>
        <v>2.1300616910578397E-4</v>
      </c>
      <c r="I15" s="67">
        <v>1.65</v>
      </c>
      <c r="J15" s="69">
        <f t="shared" si="2"/>
        <v>1.6497540145521752</v>
      </c>
    </row>
    <row r="16" spans="2:16" x14ac:dyDescent="0.25">
      <c r="B16" s="67" t="s">
        <v>249</v>
      </c>
      <c r="C16" s="67" t="s">
        <v>173</v>
      </c>
      <c r="D16" s="84">
        <f>'Beta Comps'!F13</f>
        <v>208.4</v>
      </c>
      <c r="E16" s="84">
        <f>'Beta Comps'!E13</f>
        <v>15759.89</v>
      </c>
      <c r="F16" s="70">
        <v>0.3</v>
      </c>
      <c r="G16" s="68">
        <f t="shared" si="0"/>
        <v>1.3223442549408658E-2</v>
      </c>
      <c r="H16" s="68">
        <f t="shared" si="1"/>
        <v>1.3050865183435421E-2</v>
      </c>
      <c r="I16" s="67">
        <v>1.07</v>
      </c>
      <c r="J16" s="69">
        <f t="shared" si="2"/>
        <v>1.0603133949809391</v>
      </c>
    </row>
    <row r="17" spans="2:10" x14ac:dyDescent="0.25">
      <c r="B17" s="67" t="s">
        <v>250</v>
      </c>
      <c r="C17" s="67" t="s">
        <v>173</v>
      </c>
      <c r="D17" s="84">
        <f>'Beta Comps'!F14</f>
        <v>287.18</v>
      </c>
      <c r="E17" s="84">
        <f>'Beta Comps'!E14</f>
        <v>15267.23</v>
      </c>
      <c r="F17" s="70">
        <v>0.3</v>
      </c>
      <c r="G17" s="68">
        <f t="shared" si="0"/>
        <v>1.8810222941555214E-2</v>
      </c>
      <c r="H17" s="68">
        <f t="shared" si="1"/>
        <v>1.8462931091568244E-2</v>
      </c>
      <c r="I17" s="100">
        <v>1.3</v>
      </c>
      <c r="J17" s="69">
        <f t="shared" si="2"/>
        <v>1.2834131026269282</v>
      </c>
    </row>
    <row r="18" spans="2:10" x14ac:dyDescent="0.25">
      <c r="B18" s="67" t="s">
        <v>251</v>
      </c>
      <c r="C18" s="67" t="s">
        <v>173</v>
      </c>
      <c r="D18" s="84">
        <f>'Beta Comps'!F15</f>
        <v>19.3</v>
      </c>
      <c r="E18" s="84">
        <f>'Beta Comps'!E15</f>
        <v>14489.19</v>
      </c>
      <c r="F18" s="70">
        <v>0.3</v>
      </c>
      <c r="G18" s="68">
        <f t="shared" si="0"/>
        <v>1.3320275322499049E-3</v>
      </c>
      <c r="H18" s="68">
        <f t="shared" si="1"/>
        <v>1.330255595172206E-3</v>
      </c>
      <c r="I18" s="67">
        <v>0.44</v>
      </c>
      <c r="J18" s="69">
        <f t="shared" si="2"/>
        <v>0.43959066244318962</v>
      </c>
    </row>
    <row r="19" spans="2:10" x14ac:dyDescent="0.25">
      <c r="B19" s="67" t="s">
        <v>252</v>
      </c>
      <c r="C19" s="67" t="s">
        <v>173</v>
      </c>
      <c r="D19" s="84">
        <f>'Beta Comps'!F16</f>
        <v>157.13999999999999</v>
      </c>
      <c r="E19" s="84">
        <f>'Beta Comps'!E16</f>
        <v>14446.08</v>
      </c>
      <c r="F19" s="70">
        <v>0.3</v>
      </c>
      <c r="G19" s="68">
        <f t="shared" si="0"/>
        <v>1.0877691387559807E-2</v>
      </c>
      <c r="H19" s="68">
        <f t="shared" si="1"/>
        <v>1.076064046148726E-2</v>
      </c>
      <c r="I19" s="67">
        <v>0.86</v>
      </c>
      <c r="J19" s="69">
        <f t="shared" si="2"/>
        <v>0.85357052413686796</v>
      </c>
    </row>
    <row r="21" spans="2:10" x14ac:dyDescent="0.25">
      <c r="E21" s="108" t="s">
        <v>174</v>
      </c>
      <c r="F21" s="71">
        <f>AVERAGE(F9:F19)</f>
        <v>0.29999999999999993</v>
      </c>
      <c r="G21" s="72">
        <f>AVERAGE(G9:G19)</f>
        <v>3.0633464893383647E-2</v>
      </c>
      <c r="H21" s="72">
        <f>AVERAGE(H9:H19)</f>
        <v>2.8132704592243759E-2</v>
      </c>
      <c r="I21" s="72">
        <f>AVERAGE(I9:I19)</f>
        <v>0.93140052938230233</v>
      </c>
      <c r="J21" s="72">
        <f>AVERAGE(J9:J19)</f>
        <v>0.91575282141407821</v>
      </c>
    </row>
    <row r="22" spans="2:10" x14ac:dyDescent="0.25">
      <c r="E22" s="77" t="s">
        <v>152</v>
      </c>
      <c r="F22" s="74">
        <f>MEDIAN(F9:F19)</f>
        <v>0.3</v>
      </c>
      <c r="G22" s="73">
        <f>MEDIAN(G9:G19)</f>
        <v>1.3223442549408658E-2</v>
      </c>
      <c r="H22" s="73">
        <f>MEDIAN(H9:H19)</f>
        <v>1.3050865183435421E-2</v>
      </c>
      <c r="I22" s="73">
        <f>MEDIAN(I9:I19)</f>
        <v>0.91</v>
      </c>
      <c r="J22" s="73">
        <f>MEDIAN(J9:J19)</f>
        <v>0.88981179226366336</v>
      </c>
    </row>
    <row r="24" spans="2:10" x14ac:dyDescent="0.25">
      <c r="B24" s="77" t="s">
        <v>175</v>
      </c>
      <c r="C24" s="77"/>
      <c r="D24" s="66"/>
      <c r="E24" s="66"/>
      <c r="G24" s="77" t="s">
        <v>178</v>
      </c>
      <c r="H24" s="77"/>
      <c r="I24" s="77"/>
      <c r="J24" s="77"/>
    </row>
    <row r="26" spans="2:10" x14ac:dyDescent="0.25">
      <c r="B26" s="9" t="s">
        <v>176</v>
      </c>
      <c r="E26" s="79">
        <f>9/322</f>
        <v>2.7950310559006212E-2</v>
      </c>
      <c r="G26" s="9" t="s">
        <v>179</v>
      </c>
      <c r="J26" s="79">
        <v>6.2199999999999998E-2</v>
      </c>
    </row>
    <row r="27" spans="2:10" x14ac:dyDescent="0.25">
      <c r="B27" s="39" t="s">
        <v>164</v>
      </c>
      <c r="C27" s="39"/>
      <c r="D27" s="39"/>
      <c r="E27" s="80">
        <f>F22</f>
        <v>0.3</v>
      </c>
      <c r="G27" s="9" t="s">
        <v>180</v>
      </c>
      <c r="J27" s="79">
        <f>Rm!G7-WACC!J26</f>
        <v>9.1147999999999979E-2</v>
      </c>
    </row>
    <row r="28" spans="2:10" ht="17.25" x14ac:dyDescent="0.25">
      <c r="B28" s="9" t="s">
        <v>177</v>
      </c>
      <c r="E28" s="75">
        <f>E26*(1-E27)</f>
        <v>1.9565217391304346E-2</v>
      </c>
      <c r="G28" s="39" t="s">
        <v>182</v>
      </c>
      <c r="H28" s="39"/>
      <c r="I28" s="39"/>
      <c r="J28" s="82">
        <f>J36</f>
        <v>0.90784199935974863</v>
      </c>
    </row>
    <row r="29" spans="2:10" x14ac:dyDescent="0.25">
      <c r="G29" s="9" t="s">
        <v>183</v>
      </c>
      <c r="J29" s="75">
        <f>J26+(J27*J28)</f>
        <v>0.14494798255764235</v>
      </c>
    </row>
    <row r="31" spans="2:10" x14ac:dyDescent="0.25">
      <c r="B31" s="77" t="s">
        <v>184</v>
      </c>
      <c r="C31" s="77"/>
      <c r="D31" s="66"/>
      <c r="E31" s="66"/>
      <c r="G31" s="77" t="s">
        <v>189</v>
      </c>
      <c r="H31" s="66"/>
      <c r="I31" s="66"/>
      <c r="J31" s="66"/>
    </row>
    <row r="33" spans="2:10" x14ac:dyDescent="0.25">
      <c r="D33" s="78" t="s">
        <v>185</v>
      </c>
      <c r="E33" s="78" t="s">
        <v>186</v>
      </c>
      <c r="G33" s="9" t="s">
        <v>190</v>
      </c>
      <c r="J33" s="81">
        <f>J22</f>
        <v>0.88981179226366336</v>
      </c>
    </row>
    <row r="34" spans="2:10" x14ac:dyDescent="0.25">
      <c r="B34" s="9" t="s">
        <v>162</v>
      </c>
      <c r="C34" s="84">
        <f>D9</f>
        <v>321.91000000000003</v>
      </c>
      <c r="D34" s="14">
        <f>C34/$C$36</f>
        <v>2.7597056062547958E-2</v>
      </c>
      <c r="E34" s="79">
        <f>H21</f>
        <v>2.8132704592243759E-2</v>
      </c>
      <c r="G34" s="9" t="s">
        <v>191</v>
      </c>
      <c r="J34" s="75">
        <f>E38</f>
        <v>2.8947063786564E-2</v>
      </c>
    </row>
    <row r="35" spans="2:10" x14ac:dyDescent="0.25">
      <c r="B35" s="39" t="s">
        <v>187</v>
      </c>
      <c r="C35" s="101">
        <f>E9</f>
        <v>11342.74</v>
      </c>
      <c r="D35" s="40">
        <f t="shared" ref="D35:D36" si="3">C35/$C$36</f>
        <v>0.97240294393745208</v>
      </c>
      <c r="E35" s="80">
        <f>E36-E34</f>
        <v>0.97186729540775629</v>
      </c>
      <c r="G35" s="39" t="s">
        <v>164</v>
      </c>
      <c r="H35" s="39"/>
      <c r="I35" s="39"/>
      <c r="J35" s="76">
        <f>E27</f>
        <v>0.3</v>
      </c>
    </row>
    <row r="36" spans="2:10" x14ac:dyDescent="0.25">
      <c r="B36" s="9" t="s">
        <v>188</v>
      </c>
      <c r="C36" s="9">
        <f>SUM(C34:C35)</f>
        <v>11664.65</v>
      </c>
      <c r="D36" s="14">
        <f t="shared" si="3"/>
        <v>1</v>
      </c>
      <c r="E36" s="14">
        <f>D36</f>
        <v>1</v>
      </c>
      <c r="G36" s="9" t="s">
        <v>181</v>
      </c>
      <c r="J36" s="81">
        <f>J33*(1+(1-J35)*J34)</f>
        <v>0.90784199935974863</v>
      </c>
    </row>
    <row r="38" spans="2:10" x14ac:dyDescent="0.25">
      <c r="B38" s="9" t="s">
        <v>192</v>
      </c>
      <c r="D38" s="75">
        <f>D34/D35</f>
        <v>2.8380267907048916E-2</v>
      </c>
      <c r="E38" s="75">
        <f>E34/E35</f>
        <v>2.8947063786564E-2</v>
      </c>
      <c r="G38" s="77" t="s">
        <v>193</v>
      </c>
      <c r="H38" s="66"/>
      <c r="I38" s="66"/>
      <c r="J38" s="66"/>
    </row>
    <row r="40" spans="2:10" x14ac:dyDescent="0.25">
      <c r="G40" s="9" t="s">
        <v>183</v>
      </c>
      <c r="J40" s="75">
        <f>J29</f>
        <v>0.14494798255764235</v>
      </c>
    </row>
    <row r="41" spans="2:10" x14ac:dyDescent="0.25">
      <c r="B41" s="85" t="s">
        <v>194</v>
      </c>
      <c r="C41" s="86"/>
      <c r="D41" s="86"/>
      <c r="G41" s="9" t="s">
        <v>261</v>
      </c>
      <c r="J41" s="75">
        <f>E35</f>
        <v>0.97186729540775629</v>
      </c>
    </row>
    <row r="42" spans="2:10" x14ac:dyDescent="0.25">
      <c r="B42" s="87" t="s">
        <v>195</v>
      </c>
      <c r="C42" s="88"/>
      <c r="D42" s="88"/>
      <c r="J42" s="75"/>
    </row>
    <row r="43" spans="2:10" x14ac:dyDescent="0.25">
      <c r="B43" s="87" t="s">
        <v>196</v>
      </c>
      <c r="C43" s="88"/>
      <c r="D43" s="88"/>
      <c r="G43" s="9" t="s">
        <v>175</v>
      </c>
      <c r="J43" s="14">
        <f>E28</f>
        <v>1.9565217391304346E-2</v>
      </c>
    </row>
    <row r="44" spans="2:10" x14ac:dyDescent="0.25">
      <c r="B44" s="87" t="s">
        <v>197</v>
      </c>
      <c r="C44" s="88"/>
      <c r="D44" s="88"/>
      <c r="G44" s="9" t="s">
        <v>262</v>
      </c>
      <c r="J44" s="75">
        <f>E34</f>
        <v>2.8132704592243759E-2</v>
      </c>
    </row>
    <row r="46" spans="2:10" x14ac:dyDescent="0.25">
      <c r="G46" s="106" t="s">
        <v>263</v>
      </c>
      <c r="H46" s="106"/>
      <c r="I46" s="106"/>
      <c r="J46" s="107">
        <f>(J40*J41)+(J43*J44)</f>
        <v>0.14142062626425908</v>
      </c>
    </row>
  </sheetData>
  <pageMargins left="0.59055118110236215" right="0.70866141732283461" top="0.74803149606299213" bottom="0.74803149606299213" header="0.31496062992125984" footer="0.3149606299212598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1593-13F8-4518-B564-0664AF76EA0A}">
  <dimension ref="B2:U501"/>
  <sheetViews>
    <sheetView workbookViewId="0">
      <selection activeCell="K22" sqref="K22"/>
    </sheetView>
  </sheetViews>
  <sheetFormatPr defaultRowHeight="15" x14ac:dyDescent="0.25"/>
  <cols>
    <col min="1" max="1" width="1.85546875" style="9" customWidth="1"/>
    <col min="2" max="2" width="15.28515625" style="9" bestFit="1" customWidth="1"/>
    <col min="3" max="3" width="12.28515625" style="9" bestFit="1" customWidth="1"/>
    <col min="4" max="4" width="15.5703125" style="9" bestFit="1" customWidth="1"/>
    <col min="5" max="5" width="9.140625" style="9"/>
    <col min="6" max="6" width="14.5703125" style="9" bestFit="1" customWidth="1"/>
    <col min="7" max="7" width="7" style="9" bestFit="1" customWidth="1"/>
    <col min="8" max="8" width="9.140625" style="9"/>
    <col min="9" max="9" width="19.28515625" style="9" bestFit="1" customWidth="1"/>
    <col min="10" max="10" width="9.140625" style="9"/>
    <col min="11" max="11" width="7.140625" style="9" bestFit="1" customWidth="1"/>
    <col min="12" max="12" width="9.140625" style="9"/>
    <col min="13" max="13" width="18" style="9" bestFit="1" customWidth="1"/>
    <col min="14" max="14" width="12.7109375" style="9" bestFit="1" customWidth="1"/>
    <col min="15" max="15" width="14.5703125" style="9" bestFit="1" customWidth="1"/>
    <col min="16" max="17" width="12" style="9" bestFit="1" customWidth="1"/>
    <col min="18" max="18" width="13.42578125" style="9" bestFit="1" customWidth="1"/>
    <col min="19" max="19" width="12" style="9" bestFit="1" customWidth="1"/>
    <col min="20" max="20" width="12.7109375" style="9" bestFit="1" customWidth="1"/>
    <col min="21" max="21" width="12.5703125" style="9" bestFit="1" customWidth="1"/>
    <col min="22" max="16384" width="9.140625" style="9"/>
  </cols>
  <sheetData>
    <row r="2" spans="2:14" x14ac:dyDescent="0.25">
      <c r="B2" s="20" t="s">
        <v>236</v>
      </c>
    </row>
    <row r="4" spans="2:14" x14ac:dyDescent="0.25">
      <c r="B4" s="219" t="s">
        <v>201</v>
      </c>
      <c r="C4" s="219"/>
      <c r="D4" s="219"/>
      <c r="F4" s="219" t="s">
        <v>202</v>
      </c>
      <c r="G4" s="219"/>
      <c r="I4" s="219" t="s">
        <v>230</v>
      </c>
      <c r="J4" s="219"/>
      <c r="K4" s="219"/>
      <c r="M4" s="9" t="s">
        <v>203</v>
      </c>
      <c r="N4" s="14">
        <f>SLOPE(D8:D501,G7:G500)</f>
        <v>3.5405823205326634E-2</v>
      </c>
    </row>
    <row r="5" spans="2:14" x14ac:dyDescent="0.25">
      <c r="M5" s="9" t="s">
        <v>204</v>
      </c>
      <c r="N5" s="75">
        <f>_xlfn.COVARIANCE.S(D8:D501,G7:G500)/_xlfn.VAR.S(G7:G500)</f>
        <v>3.5405823205326689E-2</v>
      </c>
    </row>
    <row r="6" spans="2:14" ht="15.75" thickBot="1" x14ac:dyDescent="0.3">
      <c r="B6" s="91" t="s">
        <v>198</v>
      </c>
      <c r="C6" s="92" t="s">
        <v>199</v>
      </c>
      <c r="D6" s="93" t="s">
        <v>200</v>
      </c>
      <c r="E6" s="20"/>
      <c r="F6" s="92" t="s">
        <v>199</v>
      </c>
      <c r="G6" s="92" t="s">
        <v>200</v>
      </c>
      <c r="I6" s="9" t="s">
        <v>231</v>
      </c>
      <c r="K6" s="81">
        <f>N7</f>
        <v>3.5405823205326196E-2</v>
      </c>
    </row>
    <row r="7" spans="2:14" x14ac:dyDescent="0.25">
      <c r="B7" s="90">
        <v>45075</v>
      </c>
      <c r="C7" s="12">
        <v>74.650000000000006</v>
      </c>
      <c r="F7" s="9">
        <v>25001.15</v>
      </c>
      <c r="G7" s="14">
        <f t="shared" ref="G7:G70" si="0">F8/F7-1</f>
        <v>-5.9197276925261333E-3</v>
      </c>
      <c r="I7" s="9" t="s">
        <v>232</v>
      </c>
      <c r="K7" s="14">
        <f>75%</f>
        <v>0.75</v>
      </c>
      <c r="M7" s="9" t="s">
        <v>205</v>
      </c>
      <c r="N7" s="14">
        <f>N26</f>
        <v>3.5405823205326196E-2</v>
      </c>
    </row>
    <row r="8" spans="2:14" x14ac:dyDescent="0.25">
      <c r="B8" s="90">
        <v>45076</v>
      </c>
      <c r="C8" s="12">
        <v>79.95</v>
      </c>
      <c r="D8" s="14">
        <f>C8/C7-1</f>
        <v>7.0997990622906793E-2</v>
      </c>
      <c r="F8" s="9">
        <v>24853.15</v>
      </c>
      <c r="G8" s="14">
        <f t="shared" si="0"/>
        <v>-9.7955389960628914E-3</v>
      </c>
      <c r="I8" s="9" t="s">
        <v>234</v>
      </c>
      <c r="K8" s="97">
        <v>1</v>
      </c>
    </row>
    <row r="9" spans="2:14" x14ac:dyDescent="0.25">
      <c r="B9" s="90">
        <v>45077</v>
      </c>
      <c r="C9" s="12">
        <v>84.2</v>
      </c>
      <c r="D9" s="14">
        <f t="shared" ref="D9:D72" si="1">C9/C8-1</f>
        <v>5.31582238899313E-2</v>
      </c>
      <c r="F9" s="9">
        <v>24609.7</v>
      </c>
      <c r="G9" s="14">
        <f t="shared" si="0"/>
        <v>8.2792557406226042E-3</v>
      </c>
      <c r="I9" s="9" t="s">
        <v>233</v>
      </c>
      <c r="K9" s="75">
        <v>0.25</v>
      </c>
      <c r="M9" s="9" t="s">
        <v>206</v>
      </c>
    </row>
    <row r="10" spans="2:14" ht="15.75" thickBot="1" x14ac:dyDescent="0.3">
      <c r="B10" s="90">
        <v>45078</v>
      </c>
      <c r="C10" s="12">
        <v>83.1</v>
      </c>
      <c r="D10" s="14">
        <f t="shared" si="1"/>
        <v>-1.3064133016627233E-2</v>
      </c>
      <c r="F10" s="9">
        <v>24813.45</v>
      </c>
      <c r="G10" s="14">
        <f t="shared" si="0"/>
        <v>-5.220958794524666E-3</v>
      </c>
    </row>
    <row r="11" spans="2:14" x14ac:dyDescent="0.25">
      <c r="B11" s="90">
        <v>45079</v>
      </c>
      <c r="C11" s="12">
        <v>81.650000000000006</v>
      </c>
      <c r="D11" s="14">
        <f t="shared" si="1"/>
        <v>-1.7448856799037182E-2</v>
      </c>
      <c r="F11" s="9">
        <v>24683.9</v>
      </c>
      <c r="G11" s="14">
        <f t="shared" si="0"/>
        <v>1.0595975514404055E-2</v>
      </c>
      <c r="I11" s="98" t="s">
        <v>235</v>
      </c>
      <c r="J11" s="98"/>
      <c r="K11" s="99">
        <f>(K6*K7)+(K8*K9)</f>
        <v>0.27655436740399464</v>
      </c>
      <c r="M11" s="94" t="s">
        <v>207</v>
      </c>
      <c r="N11" s="94"/>
    </row>
    <row r="12" spans="2:14" x14ac:dyDescent="0.25">
      <c r="B12" s="90">
        <v>45082</v>
      </c>
      <c r="C12" s="12">
        <v>87.45</v>
      </c>
      <c r="D12" s="14">
        <f t="shared" si="1"/>
        <v>7.1034905082669964E-2</v>
      </c>
      <c r="F12" s="9">
        <v>24945.45</v>
      </c>
      <c r="G12" s="14">
        <f t="shared" si="0"/>
        <v>2.9805034585463908E-3</v>
      </c>
      <c r="M12" s="9" t="s">
        <v>208</v>
      </c>
      <c r="N12" s="9">
        <v>9.1451256142914012E-3</v>
      </c>
    </row>
    <row r="13" spans="2:14" x14ac:dyDescent="0.25">
      <c r="B13" s="90">
        <v>45083</v>
      </c>
      <c r="C13" s="12">
        <v>88.45</v>
      </c>
      <c r="D13" s="14">
        <f t="shared" si="1"/>
        <v>1.1435105774728394E-2</v>
      </c>
      <c r="F13" s="9">
        <v>25019.8</v>
      </c>
      <c r="G13" s="14">
        <f t="shared" si="0"/>
        <v>1.6906609964908448E-3</v>
      </c>
      <c r="M13" s="9" t="s">
        <v>209</v>
      </c>
      <c r="N13" s="9">
        <v>8.3633322501168691E-5</v>
      </c>
    </row>
    <row r="14" spans="2:14" x14ac:dyDescent="0.25">
      <c r="B14" s="90">
        <v>45084</v>
      </c>
      <c r="C14" s="12">
        <v>88.2</v>
      </c>
      <c r="D14" s="14">
        <f t="shared" si="1"/>
        <v>-2.8264556246466732E-3</v>
      </c>
      <c r="F14" s="9">
        <v>25062.1</v>
      </c>
      <c r="G14" s="14">
        <f t="shared" si="0"/>
        <v>-1.5768830225719177E-2</v>
      </c>
      <c r="M14" s="9" t="s">
        <v>210</v>
      </c>
      <c r="N14" s="9">
        <v>-1.9487170162742354E-3</v>
      </c>
    </row>
    <row r="15" spans="2:14" x14ac:dyDescent="0.25">
      <c r="B15" s="90">
        <v>45085</v>
      </c>
      <c r="C15" s="12">
        <v>86.3</v>
      </c>
      <c r="D15" s="14">
        <f t="shared" si="1"/>
        <v>-2.1541950113378783E-2</v>
      </c>
      <c r="F15" s="9">
        <v>24666.9</v>
      </c>
      <c r="G15" s="14">
        <f t="shared" si="0"/>
        <v>-3.5898309070050427E-3</v>
      </c>
      <c r="M15" s="9" t="s">
        <v>211</v>
      </c>
      <c r="N15" s="9">
        <v>3.2218333051514496E-2</v>
      </c>
    </row>
    <row r="16" spans="2:14" ht="15.75" thickBot="1" x14ac:dyDescent="0.3">
      <c r="B16" s="90">
        <v>45086</v>
      </c>
      <c r="C16" s="12">
        <v>88.65</v>
      </c>
      <c r="D16" s="14">
        <f t="shared" si="1"/>
        <v>2.7230590961761392E-2</v>
      </c>
      <c r="F16" s="9">
        <v>24578.35</v>
      </c>
      <c r="G16" s="14">
        <f t="shared" si="0"/>
        <v>1.4091670108042242E-2</v>
      </c>
      <c r="M16" s="95" t="s">
        <v>212</v>
      </c>
      <c r="N16" s="95">
        <v>494</v>
      </c>
    </row>
    <row r="17" spans="2:21" x14ac:dyDescent="0.25">
      <c r="B17" s="90">
        <v>45089</v>
      </c>
      <c r="C17" s="12">
        <v>88.4</v>
      </c>
      <c r="D17" s="14">
        <f t="shared" si="1"/>
        <v>-2.8200789622109257E-3</v>
      </c>
      <c r="F17" s="9">
        <v>24924.7</v>
      </c>
      <c r="G17" s="14">
        <f t="shared" si="0"/>
        <v>-3.6778777678367236E-2</v>
      </c>
    </row>
    <row r="18" spans="2:21" ht="15.75" thickBot="1" x14ac:dyDescent="0.3">
      <c r="B18" s="90">
        <v>45090</v>
      </c>
      <c r="C18" s="12">
        <v>86.05</v>
      </c>
      <c r="D18" s="14">
        <f t="shared" si="1"/>
        <v>-2.6583710407239947E-2</v>
      </c>
      <c r="F18" s="9">
        <v>24008</v>
      </c>
      <c r="G18" s="14">
        <f t="shared" si="0"/>
        <v>1.1071309563478904E-2</v>
      </c>
      <c r="M18" s="9" t="s">
        <v>213</v>
      </c>
    </row>
    <row r="19" spans="2:21" x14ac:dyDescent="0.25">
      <c r="B19" s="90">
        <v>45091</v>
      </c>
      <c r="C19" s="12">
        <v>87.45</v>
      </c>
      <c r="D19" s="14">
        <f t="shared" si="1"/>
        <v>1.6269610691458603E-2</v>
      </c>
      <c r="F19" s="9">
        <v>24273.8</v>
      </c>
      <c r="G19" s="14">
        <f t="shared" si="0"/>
        <v>5.7922533760681461E-3</v>
      </c>
      <c r="M19" s="96"/>
      <c r="N19" s="96" t="s">
        <v>217</v>
      </c>
      <c r="O19" s="96" t="s">
        <v>218</v>
      </c>
      <c r="P19" s="96" t="s">
        <v>219</v>
      </c>
      <c r="Q19" s="96" t="s">
        <v>220</v>
      </c>
      <c r="R19" s="96" t="s">
        <v>221</v>
      </c>
    </row>
    <row r="20" spans="2:21" x14ac:dyDescent="0.25">
      <c r="B20" s="90">
        <v>45092</v>
      </c>
      <c r="C20" s="12">
        <v>86.2</v>
      </c>
      <c r="D20" s="14">
        <f t="shared" si="1"/>
        <v>-1.4293882218410547E-2</v>
      </c>
      <c r="F20" s="9">
        <v>24414.400000000001</v>
      </c>
      <c r="G20" s="14">
        <f t="shared" si="0"/>
        <v>-1.4253882954323727E-3</v>
      </c>
      <c r="M20" s="9" t="s">
        <v>214</v>
      </c>
      <c r="N20" s="9">
        <v>1</v>
      </c>
      <c r="O20" s="9">
        <v>4.2715639185453291E-5</v>
      </c>
      <c r="P20" s="9">
        <v>4.2715639185453291E-5</v>
      </c>
      <c r="Q20" s="9">
        <v>4.1151036268462497E-2</v>
      </c>
      <c r="R20" s="9">
        <v>0.83933052503163008</v>
      </c>
    </row>
    <row r="21" spans="2:21" x14ac:dyDescent="0.25">
      <c r="B21" s="90">
        <v>45093</v>
      </c>
      <c r="C21" s="12">
        <v>89.2</v>
      </c>
      <c r="D21" s="14">
        <f t="shared" si="1"/>
        <v>3.4802784222737859E-2</v>
      </c>
      <c r="F21" s="9">
        <v>24379.599999999999</v>
      </c>
      <c r="G21" s="14">
        <f t="shared" si="0"/>
        <v>3.3450097622602648E-3</v>
      </c>
      <c r="M21" s="9" t="s">
        <v>215</v>
      </c>
      <c r="N21" s="9">
        <v>492</v>
      </c>
      <c r="O21" s="9">
        <v>0.51070632443220931</v>
      </c>
      <c r="P21" s="9">
        <v>1.0380209846183115E-3</v>
      </c>
    </row>
    <row r="22" spans="2:21" ht="15.75" thickBot="1" x14ac:dyDescent="0.3">
      <c r="B22" s="90">
        <v>45096</v>
      </c>
      <c r="C22" s="12">
        <v>90.85</v>
      </c>
      <c r="D22" s="14">
        <f t="shared" si="1"/>
        <v>1.8497757847533602E-2</v>
      </c>
      <c r="F22" s="9">
        <v>24461.15</v>
      </c>
      <c r="G22" s="14">
        <f t="shared" si="0"/>
        <v>-4.6788478873642791E-3</v>
      </c>
      <c r="M22" s="95" t="s">
        <v>35</v>
      </c>
      <c r="N22" s="95">
        <v>493</v>
      </c>
      <c r="O22" s="95">
        <v>0.51074904007139477</v>
      </c>
      <c r="P22" s="95"/>
      <c r="Q22" s="95"/>
      <c r="R22" s="95"/>
    </row>
    <row r="23" spans="2:21" ht="15.75" thickBot="1" x14ac:dyDescent="0.3">
      <c r="B23" s="90">
        <v>45097</v>
      </c>
      <c r="C23" s="12">
        <v>92.05</v>
      </c>
      <c r="D23" s="14">
        <f t="shared" si="1"/>
        <v>1.320858558062743E-2</v>
      </c>
      <c r="F23" s="9">
        <v>24346.7</v>
      </c>
      <c r="G23" s="14">
        <f t="shared" si="0"/>
        <v>-5.1341660266068789E-4</v>
      </c>
    </row>
    <row r="24" spans="2:21" x14ac:dyDescent="0.25">
      <c r="B24" s="90">
        <v>45098</v>
      </c>
      <c r="C24" s="12">
        <v>94.35</v>
      </c>
      <c r="D24" s="14">
        <f t="shared" si="1"/>
        <v>2.4986420423682709E-2</v>
      </c>
      <c r="F24" s="9">
        <v>24334.2</v>
      </c>
      <c r="G24" s="14">
        <f t="shared" si="0"/>
        <v>7.1915246854237225E-5</v>
      </c>
      <c r="M24" s="96"/>
      <c r="N24" s="96" t="s">
        <v>222</v>
      </c>
      <c r="O24" s="96" t="s">
        <v>211</v>
      </c>
      <c r="P24" s="96" t="s">
        <v>223</v>
      </c>
      <c r="Q24" s="96" t="s">
        <v>224</v>
      </c>
      <c r="R24" s="96" t="s">
        <v>225</v>
      </c>
      <c r="S24" s="96" t="s">
        <v>226</v>
      </c>
      <c r="T24" s="96" t="s">
        <v>227</v>
      </c>
      <c r="U24" s="96" t="s">
        <v>228</v>
      </c>
    </row>
    <row r="25" spans="2:21" x14ac:dyDescent="0.25">
      <c r="B25" s="90">
        <v>45099</v>
      </c>
      <c r="C25" s="12">
        <v>91.1</v>
      </c>
      <c r="D25" s="14">
        <f t="shared" si="1"/>
        <v>-3.4446210916799114E-2</v>
      </c>
      <c r="F25" s="9">
        <v>24335.95</v>
      </c>
      <c r="G25" s="14">
        <f t="shared" si="0"/>
        <v>-3.0613146394531388E-4</v>
      </c>
      <c r="M25" s="9" t="s">
        <v>216</v>
      </c>
      <c r="N25" s="9">
        <v>2.9936665760088724E-3</v>
      </c>
      <c r="O25" s="9">
        <v>1.4529134004387337E-3</v>
      </c>
      <c r="P25" s="9">
        <v>2.0604576811700408</v>
      </c>
      <c r="Q25" s="9">
        <v>3.9880001674951392E-2</v>
      </c>
      <c r="R25" s="9">
        <v>1.3898616883266986E-4</v>
      </c>
      <c r="S25" s="9">
        <v>5.8483469831850749E-3</v>
      </c>
      <c r="T25" s="9">
        <v>1.3898616883266986E-4</v>
      </c>
      <c r="U25" s="9">
        <v>5.8483469831850749E-3</v>
      </c>
    </row>
    <row r="26" spans="2:21" ht="15.75" thickBot="1" x14ac:dyDescent="0.3">
      <c r="B26" s="90">
        <v>45100</v>
      </c>
      <c r="C26" s="12">
        <v>92.2</v>
      </c>
      <c r="D26" s="14">
        <f t="shared" si="1"/>
        <v>1.2074643249176731E-2</v>
      </c>
      <c r="F26" s="9">
        <v>24328.5</v>
      </c>
      <c r="G26" s="14">
        <f t="shared" si="0"/>
        <v>-1.1885237478677313E-2</v>
      </c>
      <c r="M26" s="95" t="s">
        <v>229</v>
      </c>
      <c r="N26" s="95">
        <v>3.5405823205326196E-2</v>
      </c>
      <c r="O26" s="95">
        <v>0.17453571456160269</v>
      </c>
      <c r="P26" s="95">
        <v>0.20285718194845243</v>
      </c>
      <c r="Q26" s="95">
        <v>0.8393305250323907</v>
      </c>
      <c r="R26" s="95">
        <v>-0.30752148723248218</v>
      </c>
      <c r="S26" s="95">
        <v>0.37833313364313459</v>
      </c>
      <c r="T26" s="95">
        <v>-0.30752148723248218</v>
      </c>
      <c r="U26" s="95">
        <v>0.37833313364313459</v>
      </c>
    </row>
    <row r="27" spans="2:21" x14ac:dyDescent="0.25">
      <c r="B27" s="90">
        <v>45103</v>
      </c>
      <c r="C27" s="12">
        <v>90.45</v>
      </c>
      <c r="D27" s="14">
        <f t="shared" si="1"/>
        <v>-1.8980477223427328E-2</v>
      </c>
      <c r="F27" s="9">
        <v>24039.35</v>
      </c>
      <c r="G27" s="14">
        <f t="shared" si="0"/>
        <v>8.6254412036932404E-3</v>
      </c>
    </row>
    <row r="28" spans="2:21" x14ac:dyDescent="0.25">
      <c r="B28" s="90">
        <v>45104</v>
      </c>
      <c r="C28" s="12">
        <v>90.6</v>
      </c>
      <c r="D28" s="14">
        <f t="shared" si="1"/>
        <v>1.6583747927030323E-3</v>
      </c>
      <c r="F28" s="9">
        <v>24246.7</v>
      </c>
      <c r="G28" s="14">
        <f t="shared" si="0"/>
        <v>3.3922141982207776E-3</v>
      </c>
    </row>
    <row r="29" spans="2:21" x14ac:dyDescent="0.25">
      <c r="B29" s="90">
        <v>45105</v>
      </c>
      <c r="C29" s="12">
        <v>91.8</v>
      </c>
      <c r="D29" s="14">
        <f t="shared" si="1"/>
        <v>1.3245033112582849E-2</v>
      </c>
      <c r="F29" s="9">
        <v>24328.95</v>
      </c>
      <c r="G29" s="14">
        <f t="shared" si="0"/>
        <v>-6.6464027424117944E-3</v>
      </c>
    </row>
    <row r="30" spans="2:21" x14ac:dyDescent="0.25">
      <c r="B30" s="90">
        <v>45107</v>
      </c>
      <c r="C30" s="12">
        <v>90.6</v>
      </c>
      <c r="D30" s="14">
        <f t="shared" si="1"/>
        <v>-1.3071895424836666E-2</v>
      </c>
      <c r="F30" s="9">
        <v>24167.25</v>
      </c>
      <c r="G30" s="14">
        <f t="shared" si="0"/>
        <v>-1.7254755919684506E-3</v>
      </c>
    </row>
    <row r="31" spans="2:21" x14ac:dyDescent="0.25">
      <c r="B31" s="90">
        <v>45110</v>
      </c>
      <c r="C31" s="12">
        <v>92.15</v>
      </c>
      <c r="D31" s="14">
        <f t="shared" si="1"/>
        <v>1.7108167770419458E-2</v>
      </c>
      <c r="F31" s="9">
        <v>24125.55</v>
      </c>
      <c r="G31" s="14">
        <f t="shared" si="0"/>
        <v>-1.135310904829101E-2</v>
      </c>
    </row>
    <row r="32" spans="2:21" x14ac:dyDescent="0.25">
      <c r="B32" s="90">
        <v>45111</v>
      </c>
      <c r="C32" s="12">
        <v>92.1</v>
      </c>
      <c r="D32" s="14">
        <f t="shared" si="1"/>
        <v>-5.425935973957241E-4</v>
      </c>
      <c r="F32" s="9">
        <v>23851.65</v>
      </c>
      <c r="G32" s="14">
        <f t="shared" si="0"/>
        <v>-1.7376156366540663E-2</v>
      </c>
    </row>
    <row r="33" spans="2:7" x14ac:dyDescent="0.25">
      <c r="B33" s="90">
        <v>45112</v>
      </c>
      <c r="C33" s="12">
        <v>93.1</v>
      </c>
      <c r="D33" s="14">
        <f t="shared" si="1"/>
        <v>1.0857763300760048E-2</v>
      </c>
      <c r="F33" s="9">
        <v>23437.200000000001</v>
      </c>
      <c r="G33" s="14">
        <f t="shared" si="0"/>
        <v>-4.6357926714796216E-3</v>
      </c>
    </row>
    <row r="34" spans="2:7" x14ac:dyDescent="0.25">
      <c r="B34" s="90">
        <v>45113</v>
      </c>
      <c r="C34" s="12">
        <v>93.4</v>
      </c>
      <c r="D34" s="14">
        <f t="shared" si="1"/>
        <v>3.2223415682064438E-3</v>
      </c>
      <c r="F34" s="9">
        <v>23328.55</v>
      </c>
      <c r="G34" s="14">
        <f t="shared" si="0"/>
        <v>-2.1432965186434672E-2</v>
      </c>
    </row>
    <row r="35" spans="2:7" x14ac:dyDescent="0.25">
      <c r="B35" s="90">
        <v>45114</v>
      </c>
      <c r="C35" s="12">
        <v>93.25</v>
      </c>
      <c r="D35" s="14">
        <f t="shared" si="1"/>
        <v>-1.6059957173447659E-3</v>
      </c>
      <c r="F35" s="9">
        <v>22828.55</v>
      </c>
      <c r="G35" s="14">
        <f t="shared" si="0"/>
        <v>-1.8809779858992237E-2</v>
      </c>
    </row>
    <row r="36" spans="2:7" x14ac:dyDescent="0.25">
      <c r="B36" s="90">
        <v>45117</v>
      </c>
      <c r="C36" s="12">
        <v>90.75</v>
      </c>
      <c r="D36" s="14">
        <f t="shared" si="1"/>
        <v>-2.6809651474530849E-2</v>
      </c>
      <c r="F36" s="9">
        <v>22399.15</v>
      </c>
      <c r="G36" s="14">
        <f t="shared" si="0"/>
        <v>6.1029101550726939E-3</v>
      </c>
    </row>
    <row r="37" spans="2:7" x14ac:dyDescent="0.25">
      <c r="B37" s="90">
        <v>45118</v>
      </c>
      <c r="C37" s="12">
        <v>92.9</v>
      </c>
      <c r="D37" s="14">
        <f t="shared" si="1"/>
        <v>2.3691460055096591E-2</v>
      </c>
      <c r="F37" s="9">
        <v>22535.85</v>
      </c>
      <c r="G37" s="14">
        <f t="shared" si="0"/>
        <v>-1.6606873048942039E-2</v>
      </c>
    </row>
    <row r="38" spans="2:7" x14ac:dyDescent="0.25">
      <c r="B38" s="90">
        <v>45119</v>
      </c>
      <c r="C38" s="12">
        <v>101.05</v>
      </c>
      <c r="D38" s="14">
        <f t="shared" si="1"/>
        <v>8.7728740581270115E-2</v>
      </c>
      <c r="F38" s="9">
        <v>22161.599999999999</v>
      </c>
      <c r="G38" s="14">
        <f t="shared" si="0"/>
        <v>3.3519691719009481E-2</v>
      </c>
    </row>
    <row r="39" spans="2:7" x14ac:dyDescent="0.25">
      <c r="B39" s="90">
        <v>45120</v>
      </c>
      <c r="C39" s="12">
        <v>98.3</v>
      </c>
      <c r="D39" s="14">
        <f t="shared" si="1"/>
        <v>-2.7214250371103366E-2</v>
      </c>
      <c r="F39" s="9">
        <v>22904.45</v>
      </c>
      <c r="G39" s="14">
        <f t="shared" si="0"/>
        <v>1.5090953941264695E-2</v>
      </c>
    </row>
    <row r="40" spans="2:7" x14ac:dyDescent="0.25">
      <c r="B40" s="90">
        <v>45121</v>
      </c>
      <c r="C40" s="12">
        <v>102.75</v>
      </c>
      <c r="D40" s="14">
        <f t="shared" si="1"/>
        <v>4.5269582909460926E-2</v>
      </c>
      <c r="F40" s="9">
        <v>23250.1</v>
      </c>
      <c r="G40" s="14">
        <f t="shared" si="0"/>
        <v>3.5376191930356349E-3</v>
      </c>
    </row>
    <row r="41" spans="2:7" x14ac:dyDescent="0.25">
      <c r="B41" s="90">
        <v>45124</v>
      </c>
      <c r="C41" s="12">
        <v>105.7</v>
      </c>
      <c r="D41" s="14">
        <f t="shared" si="1"/>
        <v>2.871046228710461E-2</v>
      </c>
      <c r="F41" s="9">
        <v>23332.35</v>
      </c>
      <c r="G41" s="14">
        <f t="shared" si="0"/>
        <v>-7.1424438601339624E-3</v>
      </c>
    </row>
    <row r="42" spans="2:7" x14ac:dyDescent="0.25">
      <c r="B42" s="90">
        <v>45125</v>
      </c>
      <c r="C42" s="12">
        <v>111.95</v>
      </c>
      <c r="D42" s="14">
        <f t="shared" si="1"/>
        <v>5.9129612109744656E-2</v>
      </c>
      <c r="F42" s="9">
        <v>23165.7</v>
      </c>
      <c r="G42" s="14">
        <f t="shared" si="0"/>
        <v>1.5266104628826049E-2</v>
      </c>
    </row>
    <row r="43" spans="2:7" x14ac:dyDescent="0.25">
      <c r="B43" s="90">
        <v>45126</v>
      </c>
      <c r="C43" s="12">
        <v>110</v>
      </c>
      <c r="D43" s="14">
        <f t="shared" si="1"/>
        <v>-1.7418490397498876E-2</v>
      </c>
      <c r="F43" s="9">
        <v>23519.35</v>
      </c>
      <c r="G43" s="14">
        <f t="shared" si="0"/>
        <v>3.0868200014031455E-3</v>
      </c>
    </row>
    <row r="44" spans="2:7" x14ac:dyDescent="0.25">
      <c r="B44" s="90">
        <v>45127</v>
      </c>
      <c r="C44" s="12">
        <v>108.2</v>
      </c>
      <c r="D44" s="14">
        <f t="shared" si="1"/>
        <v>-1.6363636363636358E-2</v>
      </c>
      <c r="F44" s="9">
        <v>23591.95</v>
      </c>
      <c r="G44" s="14">
        <f t="shared" si="0"/>
        <v>-4.4549094076582474E-3</v>
      </c>
    </row>
    <row r="45" spans="2:7" x14ac:dyDescent="0.25">
      <c r="B45" s="90">
        <v>45128</v>
      </c>
      <c r="C45" s="12">
        <v>108.9</v>
      </c>
      <c r="D45" s="14">
        <f t="shared" si="1"/>
        <v>6.4695009242143886E-3</v>
      </c>
      <c r="F45" s="9">
        <v>23486.85</v>
      </c>
      <c r="G45" s="14">
        <f t="shared" si="0"/>
        <v>7.7405015998315285E-3</v>
      </c>
    </row>
    <row r="46" spans="2:7" x14ac:dyDescent="0.25">
      <c r="B46" s="90">
        <v>45131</v>
      </c>
      <c r="C46" s="12">
        <v>105</v>
      </c>
      <c r="D46" s="14">
        <f t="shared" si="1"/>
        <v>-3.5812672176308569E-2</v>
      </c>
      <c r="F46" s="9">
        <v>23668.65</v>
      </c>
      <c r="G46" s="14">
        <f t="shared" si="0"/>
        <v>-4.3517479873178555E-4</v>
      </c>
    </row>
    <row r="47" spans="2:7" x14ac:dyDescent="0.25">
      <c r="B47" s="90">
        <v>45132</v>
      </c>
      <c r="C47" s="12">
        <v>105.2</v>
      </c>
      <c r="D47" s="14">
        <f t="shared" si="1"/>
        <v>1.9047619047618536E-3</v>
      </c>
      <c r="F47" s="9">
        <v>23658.35</v>
      </c>
      <c r="G47" s="14">
        <f t="shared" si="0"/>
        <v>-1.3016545955233494E-2</v>
      </c>
    </row>
    <row r="48" spans="2:7" x14ac:dyDescent="0.25">
      <c r="B48" s="90">
        <v>45133</v>
      </c>
      <c r="C48" s="12">
        <v>115.55</v>
      </c>
      <c r="D48" s="14">
        <f t="shared" si="1"/>
        <v>9.8384030418250834E-2</v>
      </c>
      <c r="F48" s="9">
        <v>23350.400000000001</v>
      </c>
      <c r="G48" s="14">
        <f t="shared" si="0"/>
        <v>-6.841424558037601E-3</v>
      </c>
    </row>
    <row r="49" spans="2:7" x14ac:dyDescent="0.25">
      <c r="B49" s="90">
        <v>45134</v>
      </c>
      <c r="C49" s="12">
        <v>117.75</v>
      </c>
      <c r="D49" s="14">
        <f t="shared" si="1"/>
        <v>1.9039376893119853E-2</v>
      </c>
      <c r="F49" s="9">
        <v>23190.65</v>
      </c>
      <c r="G49" s="14">
        <f t="shared" si="0"/>
        <v>-1.2205350000970339E-2</v>
      </c>
    </row>
    <row r="50" spans="2:7" x14ac:dyDescent="0.25">
      <c r="B50" s="90">
        <v>45135</v>
      </c>
      <c r="C50" s="12">
        <v>115.45</v>
      </c>
      <c r="D50" s="14">
        <f t="shared" si="1"/>
        <v>-1.9532908704883223E-2</v>
      </c>
      <c r="F50" s="9">
        <v>22907.599999999999</v>
      </c>
      <c r="G50" s="14">
        <f t="shared" si="0"/>
        <v>-3.199811416298437E-3</v>
      </c>
    </row>
    <row r="51" spans="2:7" x14ac:dyDescent="0.25">
      <c r="B51" s="90">
        <v>45138</v>
      </c>
      <c r="C51" s="12">
        <v>118.35</v>
      </c>
      <c r="D51" s="14">
        <f t="shared" si="1"/>
        <v>2.5119099177132842E-2</v>
      </c>
      <c r="F51" s="9">
        <v>22834.3</v>
      </c>
      <c r="G51" s="14">
        <f t="shared" si="0"/>
        <v>-1.4257060649986997E-2</v>
      </c>
    </row>
    <row r="52" spans="2:7" x14ac:dyDescent="0.25">
      <c r="B52" s="90">
        <v>45139</v>
      </c>
      <c r="C52" s="12">
        <v>116.35</v>
      </c>
      <c r="D52" s="14">
        <f t="shared" si="1"/>
        <v>-1.6899028305872421E-2</v>
      </c>
      <c r="F52" s="9">
        <v>22508.75</v>
      </c>
      <c r="G52" s="14">
        <f t="shared" si="0"/>
        <v>-4.955850502582293E-3</v>
      </c>
    </row>
    <row r="53" spans="2:7" x14ac:dyDescent="0.25">
      <c r="B53" s="90">
        <v>45140</v>
      </c>
      <c r="C53" s="12">
        <v>109.9</v>
      </c>
      <c r="D53" s="14">
        <f t="shared" si="1"/>
        <v>-5.5436183927803917E-2</v>
      </c>
      <c r="F53" s="9">
        <v>22397.200000000001</v>
      </c>
      <c r="G53" s="14">
        <f t="shared" si="0"/>
        <v>3.2727305198863021E-3</v>
      </c>
    </row>
    <row r="54" spans="2:7" x14ac:dyDescent="0.25">
      <c r="B54" s="90">
        <v>45141</v>
      </c>
      <c r="C54" s="12">
        <v>113.15</v>
      </c>
      <c r="D54" s="14">
        <f t="shared" si="1"/>
        <v>2.9572338489535888E-2</v>
      </c>
      <c r="F54" s="9">
        <v>22470.5</v>
      </c>
      <c r="G54" s="14">
        <f t="shared" si="0"/>
        <v>1.2193765158763359E-3</v>
      </c>
    </row>
    <row r="55" spans="2:7" x14ac:dyDescent="0.25">
      <c r="B55" s="90">
        <v>45142</v>
      </c>
      <c r="C55" s="12">
        <v>114.3</v>
      </c>
      <c r="D55" s="14">
        <f t="shared" si="1"/>
        <v>1.0163499779054286E-2</v>
      </c>
      <c r="F55" s="9">
        <v>22497.9</v>
      </c>
      <c r="G55" s="14">
        <f t="shared" si="0"/>
        <v>-1.6712670960401521E-3</v>
      </c>
    </row>
    <row r="56" spans="2:7" x14ac:dyDescent="0.25">
      <c r="B56" s="90">
        <v>45145</v>
      </c>
      <c r="C56" s="12">
        <v>116.35</v>
      </c>
      <c r="D56" s="14">
        <f t="shared" si="1"/>
        <v>1.7935258092738326E-2</v>
      </c>
      <c r="F56" s="9">
        <v>22460.3</v>
      </c>
      <c r="G56" s="14">
        <f t="shared" si="0"/>
        <v>4.1050208590267534E-3</v>
      </c>
    </row>
    <row r="57" spans="2:7" x14ac:dyDescent="0.25">
      <c r="B57" s="90">
        <v>45146</v>
      </c>
      <c r="C57" s="12">
        <v>114.4</v>
      </c>
      <c r="D57" s="14">
        <f t="shared" si="1"/>
        <v>-1.6759776536312776E-2</v>
      </c>
      <c r="F57" s="9">
        <v>22552.5</v>
      </c>
      <c r="G57" s="14">
        <f t="shared" si="0"/>
        <v>-3.4585966079148101E-4</v>
      </c>
    </row>
    <row r="58" spans="2:7" x14ac:dyDescent="0.25">
      <c r="B58" s="90">
        <v>45147</v>
      </c>
      <c r="C58" s="12">
        <v>117.1</v>
      </c>
      <c r="D58" s="14">
        <f t="shared" si="1"/>
        <v>2.3601398601398538E-2</v>
      </c>
      <c r="F58" s="9">
        <v>22544.7</v>
      </c>
      <c r="G58" s="14">
        <f t="shared" si="0"/>
        <v>-9.1995014349270932E-3</v>
      </c>
    </row>
    <row r="59" spans="2:7" x14ac:dyDescent="0.25">
      <c r="B59" s="90">
        <v>45148</v>
      </c>
      <c r="C59" s="12">
        <v>118.1</v>
      </c>
      <c r="D59" s="14">
        <f t="shared" si="1"/>
        <v>8.5397096498718295E-3</v>
      </c>
      <c r="F59" s="9">
        <v>22337.3</v>
      </c>
      <c r="G59" s="14">
        <f t="shared" si="0"/>
        <v>-1.14002139918431E-2</v>
      </c>
    </row>
    <row r="60" spans="2:7" x14ac:dyDescent="0.25">
      <c r="B60" s="90">
        <v>45149</v>
      </c>
      <c r="C60" s="12">
        <v>117.6</v>
      </c>
      <c r="D60" s="14">
        <f t="shared" si="1"/>
        <v>-4.2337002540220325E-3</v>
      </c>
      <c r="F60" s="9">
        <v>22082.65</v>
      </c>
      <c r="G60" s="14">
        <f t="shared" si="0"/>
        <v>1.6596739974594765E-3</v>
      </c>
    </row>
    <row r="61" spans="2:7" x14ac:dyDescent="0.25">
      <c r="B61" s="90">
        <v>45152</v>
      </c>
      <c r="C61" s="12">
        <v>113.35</v>
      </c>
      <c r="D61" s="14">
        <f t="shared" si="1"/>
        <v>-3.6139455782312924E-2</v>
      </c>
      <c r="F61" s="9">
        <v>22119.3</v>
      </c>
      <c r="G61" s="14">
        <f t="shared" si="0"/>
        <v>2.4413069129680665E-4</v>
      </c>
    </row>
    <row r="62" spans="2:7" x14ac:dyDescent="0.25">
      <c r="B62" s="90">
        <v>45154</v>
      </c>
      <c r="C62" s="12">
        <v>113.5</v>
      </c>
      <c r="D62" s="14">
        <f t="shared" si="1"/>
        <v>1.3233348037053894E-3</v>
      </c>
      <c r="F62" s="9">
        <v>22124.7</v>
      </c>
      <c r="G62" s="14">
        <f t="shared" si="0"/>
        <v>1.8999127671787575E-2</v>
      </c>
    </row>
    <row r="63" spans="2:7" x14ac:dyDescent="0.25">
      <c r="B63" s="90">
        <v>45155</v>
      </c>
      <c r="C63" s="12">
        <v>114.8</v>
      </c>
      <c r="D63" s="14">
        <f t="shared" si="1"/>
        <v>1.1453744493391982E-2</v>
      </c>
      <c r="F63" s="9">
        <v>22545.05</v>
      </c>
      <c r="G63" s="14">
        <f t="shared" si="0"/>
        <v>1.1088908651779583E-4</v>
      </c>
    </row>
    <row r="64" spans="2:7" x14ac:dyDescent="0.25">
      <c r="B64" s="90">
        <v>45156</v>
      </c>
      <c r="C64" s="12">
        <v>111.35</v>
      </c>
      <c r="D64" s="14">
        <f t="shared" si="1"/>
        <v>-3.0052264808362428E-2</v>
      </c>
      <c r="F64" s="9">
        <v>22547.55</v>
      </c>
      <c r="G64" s="14">
        <f t="shared" si="0"/>
        <v>2.5723415626077717E-4</v>
      </c>
    </row>
    <row r="65" spans="2:7" x14ac:dyDescent="0.25">
      <c r="B65" s="90">
        <v>45159</v>
      </c>
      <c r="C65" s="12">
        <v>109.1</v>
      </c>
      <c r="D65" s="14">
        <f t="shared" si="1"/>
        <v>-2.0206555904804691E-2</v>
      </c>
      <c r="F65" s="9">
        <v>22553.35</v>
      </c>
      <c r="G65" s="14">
        <f t="shared" si="0"/>
        <v>1.0754499885826441E-2</v>
      </c>
    </row>
    <row r="66" spans="2:7" x14ac:dyDescent="0.25">
      <c r="B66" s="90">
        <v>45160</v>
      </c>
      <c r="C66" s="12">
        <v>112.65</v>
      </c>
      <c r="D66" s="14">
        <f t="shared" si="1"/>
        <v>3.2538955087076271E-2</v>
      </c>
      <c r="F66" s="9">
        <v>22795.9</v>
      </c>
      <c r="G66" s="14">
        <f t="shared" si="0"/>
        <v>5.1434687816669378E-3</v>
      </c>
    </row>
    <row r="67" spans="2:7" x14ac:dyDescent="0.25">
      <c r="B67" s="90">
        <v>45161</v>
      </c>
      <c r="C67" s="12">
        <v>112.85</v>
      </c>
      <c r="D67" s="14">
        <f t="shared" si="1"/>
        <v>1.7754105636926809E-3</v>
      </c>
      <c r="F67" s="9">
        <v>22913.15</v>
      </c>
      <c r="G67" s="14">
        <f t="shared" si="0"/>
        <v>8.6195045203307785E-4</v>
      </c>
    </row>
    <row r="68" spans="2:7" x14ac:dyDescent="0.25">
      <c r="B68" s="90">
        <v>45162</v>
      </c>
      <c r="C68" s="12">
        <v>111.45</v>
      </c>
      <c r="D68" s="14">
        <f t="shared" si="1"/>
        <v>-1.2405848471422121E-2</v>
      </c>
      <c r="F68" s="9">
        <v>22932.9</v>
      </c>
      <c r="G68" s="14">
        <f t="shared" si="0"/>
        <v>5.4070789128268792E-4</v>
      </c>
    </row>
    <row r="69" spans="2:7" x14ac:dyDescent="0.25">
      <c r="B69" s="90">
        <v>45163</v>
      </c>
      <c r="C69" s="12">
        <v>109.4</v>
      </c>
      <c r="D69" s="14">
        <f t="shared" si="1"/>
        <v>-1.8393898609241788E-2</v>
      </c>
      <c r="F69" s="9">
        <v>22945.3</v>
      </c>
      <c r="G69" s="14">
        <f t="shared" si="0"/>
        <v>6.1886312229519902E-4</v>
      </c>
    </row>
    <row r="70" spans="2:7" x14ac:dyDescent="0.25">
      <c r="B70" s="90">
        <v>45166</v>
      </c>
      <c r="C70" s="12">
        <v>110.15</v>
      </c>
      <c r="D70" s="14">
        <f t="shared" si="1"/>
        <v>6.8555758683730428E-3</v>
      </c>
      <c r="F70" s="9">
        <v>22959.5</v>
      </c>
      <c r="G70" s="14">
        <f t="shared" si="0"/>
        <v>-1.3175374028180364E-3</v>
      </c>
    </row>
    <row r="71" spans="2:7" x14ac:dyDescent="0.25">
      <c r="B71" s="90">
        <v>45167</v>
      </c>
      <c r="C71" s="12">
        <v>110.35</v>
      </c>
      <c r="D71" s="14">
        <f t="shared" si="1"/>
        <v>1.8157058556513839E-3</v>
      </c>
      <c r="F71" s="9">
        <v>22929.25</v>
      </c>
      <c r="G71" s="14">
        <f t="shared" ref="G71:G134" si="2">F72/F71-1</f>
        <v>4.4550083408747554E-3</v>
      </c>
    </row>
    <row r="72" spans="2:7" x14ac:dyDescent="0.25">
      <c r="B72" s="90">
        <v>45168</v>
      </c>
      <c r="C72" s="12">
        <v>109.6</v>
      </c>
      <c r="D72" s="14">
        <f t="shared" si="1"/>
        <v>-6.7965564114181864E-3</v>
      </c>
      <c r="F72" s="9">
        <v>23031.4</v>
      </c>
      <c r="G72" s="14">
        <f t="shared" si="2"/>
        <v>6.0135293555751979E-4</v>
      </c>
    </row>
    <row r="73" spans="2:7" x14ac:dyDescent="0.25">
      <c r="B73" s="90">
        <v>45169</v>
      </c>
      <c r="C73" s="12">
        <v>112.4</v>
      </c>
      <c r="D73" s="14">
        <f t="shared" ref="D73:D136" si="3">C73/C72-1</f>
        <v>2.5547445255474477E-2</v>
      </c>
      <c r="F73" s="9">
        <v>23045.25</v>
      </c>
      <c r="G73" s="14">
        <f t="shared" si="2"/>
        <v>1.1520812314902429E-3</v>
      </c>
    </row>
    <row r="74" spans="2:7" x14ac:dyDescent="0.25">
      <c r="B74" s="90">
        <v>45170</v>
      </c>
      <c r="C74" s="12">
        <v>110.75</v>
      </c>
      <c r="D74" s="14">
        <f t="shared" si="3"/>
        <v>-1.4679715302491125E-2</v>
      </c>
      <c r="F74" s="9">
        <v>23071.8</v>
      </c>
      <c r="G74" s="14">
        <f t="shared" si="2"/>
        <v>1.3427647604434823E-2</v>
      </c>
    </row>
    <row r="75" spans="2:7" x14ac:dyDescent="0.25">
      <c r="B75" s="90">
        <v>45173</v>
      </c>
      <c r="C75" s="12">
        <v>109.45</v>
      </c>
      <c r="D75" s="14">
        <f t="shared" si="3"/>
        <v>-1.1738148984198671E-2</v>
      </c>
      <c r="F75" s="9">
        <v>23381.599999999999</v>
      </c>
      <c r="G75" s="14">
        <f t="shared" si="2"/>
        <v>7.6277927943340096E-3</v>
      </c>
    </row>
    <row r="76" spans="2:7" x14ac:dyDescent="0.25">
      <c r="B76" s="90">
        <v>45174</v>
      </c>
      <c r="C76" s="12">
        <v>107.35</v>
      </c>
      <c r="D76" s="14">
        <f t="shared" si="3"/>
        <v>-1.9186843307446355E-2</v>
      </c>
      <c r="F76" s="9">
        <v>23559.95</v>
      </c>
      <c r="G76" s="14">
        <f t="shared" si="2"/>
        <v>1.84210917255756E-3</v>
      </c>
    </row>
    <row r="77" spans="2:7" x14ac:dyDescent="0.25">
      <c r="B77" s="90">
        <v>45175</v>
      </c>
      <c r="C77" s="12">
        <v>107.5</v>
      </c>
      <c r="D77" s="14">
        <f t="shared" si="3"/>
        <v>1.3972985561248041E-3</v>
      </c>
      <c r="F77" s="9">
        <v>23603.35</v>
      </c>
      <c r="G77" s="14">
        <f t="shared" si="2"/>
        <v>3.938000326224822E-3</v>
      </c>
    </row>
    <row r="78" spans="2:7" x14ac:dyDescent="0.25">
      <c r="B78" s="90">
        <v>45176</v>
      </c>
      <c r="C78" s="12">
        <v>107.25</v>
      </c>
      <c r="D78" s="14">
        <f t="shared" si="3"/>
        <v>-2.3255813953488857E-3</v>
      </c>
      <c r="F78" s="9">
        <v>23696.3</v>
      </c>
      <c r="G78" s="14">
        <f t="shared" si="2"/>
        <v>1.8125192540607848E-3</v>
      </c>
    </row>
    <row r="79" spans="2:7" x14ac:dyDescent="0.25">
      <c r="B79" s="90">
        <v>45177</v>
      </c>
      <c r="C79" s="12">
        <v>104.95</v>
      </c>
      <c r="D79" s="14">
        <f t="shared" si="3"/>
        <v>-2.144522144522143E-2</v>
      </c>
      <c r="F79" s="9">
        <v>23739.25</v>
      </c>
      <c r="G79" s="14">
        <f t="shared" si="2"/>
        <v>-1.593142159082539E-2</v>
      </c>
    </row>
    <row r="80" spans="2:7" x14ac:dyDescent="0.25">
      <c r="B80" s="90">
        <v>45180</v>
      </c>
      <c r="C80" s="12">
        <v>105.4</v>
      </c>
      <c r="D80" s="14">
        <f t="shared" si="3"/>
        <v>4.2877560743210807E-3</v>
      </c>
      <c r="F80" s="9">
        <v>23361.05</v>
      </c>
      <c r="G80" s="14">
        <f t="shared" si="2"/>
        <v>5.1838423358538943E-3</v>
      </c>
    </row>
    <row r="81" spans="2:7" x14ac:dyDescent="0.25">
      <c r="B81" s="90">
        <v>45181</v>
      </c>
      <c r="C81" s="12">
        <v>105.3</v>
      </c>
      <c r="D81" s="14">
        <f t="shared" si="3"/>
        <v>-9.4876660341569607E-4</v>
      </c>
      <c r="F81" s="9">
        <v>23482.15</v>
      </c>
      <c r="G81" s="14">
        <f t="shared" si="2"/>
        <v>1.1178703823968572E-3</v>
      </c>
    </row>
    <row r="82" spans="2:7" x14ac:dyDescent="0.25">
      <c r="B82" s="90">
        <v>45182</v>
      </c>
      <c r="C82" s="12">
        <v>104.7</v>
      </c>
      <c r="D82" s="14">
        <f t="shared" si="3"/>
        <v>-5.6980056980056037E-3</v>
      </c>
      <c r="F82" s="9">
        <v>23508.400000000001</v>
      </c>
      <c r="G82" s="14">
        <f t="shared" si="2"/>
        <v>-1.1013084684623475E-2</v>
      </c>
    </row>
    <row r="83" spans="2:7" x14ac:dyDescent="0.25">
      <c r="B83" s="90">
        <v>45183</v>
      </c>
      <c r="C83" s="12">
        <v>104.35</v>
      </c>
      <c r="D83" s="14">
        <f t="shared" si="3"/>
        <v>-3.3428844317097139E-3</v>
      </c>
      <c r="F83" s="9">
        <v>23249.5</v>
      </c>
      <c r="G83" s="14">
        <f t="shared" si="2"/>
        <v>-3.7162089507302154E-3</v>
      </c>
    </row>
    <row r="84" spans="2:7" x14ac:dyDescent="0.25">
      <c r="B84" s="90">
        <v>45184</v>
      </c>
      <c r="C84" s="12">
        <v>102.45</v>
      </c>
      <c r="D84" s="14">
        <f t="shared" si="3"/>
        <v>-1.8207954000958204E-2</v>
      </c>
      <c r="F84" s="9">
        <v>23163.1</v>
      </c>
      <c r="G84" s="14">
        <f t="shared" si="2"/>
        <v>-8.886979722057875E-3</v>
      </c>
    </row>
    <row r="85" spans="2:7" x14ac:dyDescent="0.25">
      <c r="B85" s="90">
        <v>45187</v>
      </c>
      <c r="C85" s="12">
        <v>100.95</v>
      </c>
      <c r="D85" s="14">
        <f t="shared" si="3"/>
        <v>-1.4641288433382083E-2</v>
      </c>
      <c r="F85" s="9">
        <v>22957.25</v>
      </c>
      <c r="G85" s="14">
        <f t="shared" si="2"/>
        <v>-5.5799366213287183E-3</v>
      </c>
    </row>
    <row r="86" spans="2:7" x14ac:dyDescent="0.25">
      <c r="B86" s="90">
        <v>45189</v>
      </c>
      <c r="C86" s="12">
        <v>102.55</v>
      </c>
      <c r="D86" s="14">
        <f t="shared" si="3"/>
        <v>1.5849430411094545E-2</v>
      </c>
      <c r="F86" s="9">
        <v>22829.15</v>
      </c>
      <c r="G86" s="14">
        <f t="shared" si="2"/>
        <v>1.152254902175498E-2</v>
      </c>
    </row>
    <row r="87" spans="2:7" x14ac:dyDescent="0.25">
      <c r="B87" s="90">
        <v>45190</v>
      </c>
      <c r="C87" s="12">
        <v>103.5</v>
      </c>
      <c r="D87" s="14">
        <f t="shared" si="3"/>
        <v>9.263773768893202E-3</v>
      </c>
      <c r="F87" s="9">
        <v>23092.2</v>
      </c>
      <c r="G87" s="14">
        <f t="shared" si="2"/>
        <v>4.8999229176951431E-3</v>
      </c>
    </row>
    <row r="88" spans="2:7" x14ac:dyDescent="0.25">
      <c r="B88" s="90">
        <v>45191</v>
      </c>
      <c r="C88" s="12">
        <v>104.1</v>
      </c>
      <c r="D88" s="14">
        <f t="shared" si="3"/>
        <v>5.7971014492752548E-3</v>
      </c>
      <c r="F88" s="9">
        <v>23205.35</v>
      </c>
      <c r="G88" s="14">
        <f t="shared" si="2"/>
        <v>-2.1546755381840477E-3</v>
      </c>
    </row>
    <row r="89" spans="2:7" x14ac:dyDescent="0.25">
      <c r="B89" s="90">
        <v>45194</v>
      </c>
      <c r="C89" s="12">
        <v>105.2</v>
      </c>
      <c r="D89" s="14">
        <f t="shared" si="3"/>
        <v>1.0566762728146051E-2</v>
      </c>
      <c r="F89" s="9">
        <v>23155.35</v>
      </c>
      <c r="G89" s="14">
        <f t="shared" si="2"/>
        <v>-5.6444838881726245E-3</v>
      </c>
    </row>
    <row r="90" spans="2:7" x14ac:dyDescent="0.25">
      <c r="B90" s="90">
        <v>45195</v>
      </c>
      <c r="C90" s="12">
        <v>105.45</v>
      </c>
      <c r="D90" s="14">
        <f t="shared" si="3"/>
        <v>2.3764258555132312E-3</v>
      </c>
      <c r="F90" s="9">
        <v>23024.65</v>
      </c>
      <c r="G90" s="14">
        <f t="shared" si="2"/>
        <v>1.3902491460239252E-2</v>
      </c>
    </row>
    <row r="91" spans="2:7" x14ac:dyDescent="0.25">
      <c r="B91" s="90">
        <v>45196</v>
      </c>
      <c r="C91" s="12">
        <v>106.6</v>
      </c>
      <c r="D91" s="14">
        <f t="shared" si="3"/>
        <v>1.0905642484589695E-2</v>
      </c>
      <c r="F91" s="9">
        <v>23344.75</v>
      </c>
      <c r="G91" s="14">
        <f t="shared" si="2"/>
        <v>-6.0634618061876644E-3</v>
      </c>
    </row>
    <row r="92" spans="2:7" x14ac:dyDescent="0.25">
      <c r="B92" s="90">
        <v>45197</v>
      </c>
      <c r="C92" s="12">
        <v>108.35</v>
      </c>
      <c r="D92" s="14">
        <f t="shared" si="3"/>
        <v>1.6416510318949307E-2</v>
      </c>
      <c r="F92" s="9">
        <v>23203.200000000001</v>
      </c>
      <c r="G92" s="14">
        <f t="shared" si="2"/>
        <v>4.680388911874056E-3</v>
      </c>
    </row>
    <row r="93" spans="2:7" x14ac:dyDescent="0.25">
      <c r="B93" s="90">
        <v>45198</v>
      </c>
      <c r="C93" s="12">
        <v>109.45</v>
      </c>
      <c r="D93" s="14">
        <f t="shared" si="3"/>
        <v>1.0152284263959421E-2</v>
      </c>
      <c r="F93" s="9">
        <v>23311.8</v>
      </c>
      <c r="G93" s="14">
        <f t="shared" si="2"/>
        <v>-4.2296176185450118E-3</v>
      </c>
    </row>
    <row r="94" spans="2:7" x14ac:dyDescent="0.25">
      <c r="B94" s="90">
        <v>45202</v>
      </c>
      <c r="C94" s="12">
        <v>108.95</v>
      </c>
      <c r="D94" s="14">
        <f t="shared" si="3"/>
        <v>-4.5682960255825078E-3</v>
      </c>
      <c r="F94" s="9">
        <v>23213.200000000001</v>
      </c>
      <c r="G94" s="14">
        <f t="shared" si="2"/>
        <v>-1.6003825409681705E-3</v>
      </c>
    </row>
    <row r="95" spans="2:7" x14ac:dyDescent="0.25">
      <c r="B95" s="90">
        <v>45203</v>
      </c>
      <c r="C95" s="12">
        <v>107.95</v>
      </c>
      <c r="D95" s="14">
        <f t="shared" si="3"/>
        <v>-9.1785222579164882E-3</v>
      </c>
      <c r="F95" s="9">
        <v>23176.05</v>
      </c>
      <c r="G95" s="14">
        <f t="shared" si="2"/>
        <v>-3.887634001479956E-3</v>
      </c>
    </row>
    <row r="96" spans="2:7" x14ac:dyDescent="0.25">
      <c r="B96" s="90">
        <v>45204</v>
      </c>
      <c r="C96" s="12">
        <v>107.05</v>
      </c>
      <c r="D96" s="14">
        <f t="shared" si="3"/>
        <v>-8.3371931449746084E-3</v>
      </c>
      <c r="F96" s="9">
        <v>23085.95</v>
      </c>
      <c r="G96" s="14">
        <f t="shared" si="2"/>
        <v>1.4967978359131884E-2</v>
      </c>
    </row>
    <row r="97" spans="2:7" x14ac:dyDescent="0.25">
      <c r="B97" s="90">
        <v>45205</v>
      </c>
      <c r="C97" s="12">
        <v>108.5</v>
      </c>
      <c r="D97" s="14">
        <f t="shared" si="3"/>
        <v>1.3545072396076607E-2</v>
      </c>
      <c r="F97" s="9">
        <v>23431.5</v>
      </c>
      <c r="G97" s="14">
        <f t="shared" si="2"/>
        <v>4.0543712523739561E-3</v>
      </c>
    </row>
    <row r="98" spans="2:7" x14ac:dyDescent="0.25">
      <c r="B98" s="90">
        <v>45208</v>
      </c>
      <c r="C98" s="12">
        <v>105.25</v>
      </c>
      <c r="D98" s="14">
        <f t="shared" si="3"/>
        <v>-2.9953917050691281E-2</v>
      </c>
      <c r="F98" s="9">
        <v>23526.5</v>
      </c>
      <c r="G98" s="14">
        <f t="shared" si="2"/>
        <v>6.9049794912121598E-3</v>
      </c>
    </row>
    <row r="99" spans="2:7" x14ac:dyDescent="0.25">
      <c r="B99" s="90">
        <v>45209</v>
      </c>
      <c r="C99" s="12">
        <v>106.45</v>
      </c>
      <c r="D99" s="14">
        <f t="shared" si="3"/>
        <v>1.1401425178147351E-2</v>
      </c>
      <c r="F99" s="9">
        <v>23688.95</v>
      </c>
      <c r="G99" s="14">
        <f t="shared" si="2"/>
        <v>7.9995103202135098E-4</v>
      </c>
    </row>
    <row r="100" spans="2:7" x14ac:dyDescent="0.25">
      <c r="B100" s="90">
        <v>45210</v>
      </c>
      <c r="C100" s="12">
        <v>107.55</v>
      </c>
      <c r="D100" s="14">
        <f t="shared" si="3"/>
        <v>1.033348990136207E-2</v>
      </c>
      <c r="F100" s="9">
        <v>23707.9</v>
      </c>
      <c r="G100" s="14">
        <f t="shared" si="2"/>
        <v>-3.8742360141557075E-3</v>
      </c>
    </row>
    <row r="101" spans="2:7" x14ac:dyDescent="0.25">
      <c r="B101" s="90">
        <v>45211</v>
      </c>
      <c r="C101" s="12">
        <v>109.4</v>
      </c>
      <c r="D101" s="14">
        <f t="shared" si="3"/>
        <v>1.7201301720130235E-2</v>
      </c>
      <c r="F101" s="9">
        <v>23616.05</v>
      </c>
      <c r="G101" s="14">
        <f t="shared" si="2"/>
        <v>1.6459145369356998E-2</v>
      </c>
    </row>
    <row r="102" spans="2:7" x14ac:dyDescent="0.25">
      <c r="B102" s="90">
        <v>45212</v>
      </c>
      <c r="C102" s="12">
        <v>110.7</v>
      </c>
      <c r="D102" s="14">
        <f t="shared" si="3"/>
        <v>1.1882998171846459E-2</v>
      </c>
      <c r="F102" s="9">
        <v>24004.75</v>
      </c>
      <c r="G102" s="14">
        <f t="shared" si="2"/>
        <v>7.6609837636301137E-3</v>
      </c>
    </row>
    <row r="103" spans="2:7" x14ac:dyDescent="0.25">
      <c r="B103" s="90">
        <v>45215</v>
      </c>
      <c r="C103" s="12">
        <v>109.5</v>
      </c>
      <c r="D103" s="14">
        <f t="shared" si="3"/>
        <v>-1.084010840108407E-2</v>
      </c>
      <c r="F103" s="9">
        <v>24188.65</v>
      </c>
      <c r="G103" s="14">
        <f t="shared" si="2"/>
        <v>-1.8428064402105981E-2</v>
      </c>
    </row>
    <row r="104" spans="2:7" x14ac:dyDescent="0.25">
      <c r="B104" s="90">
        <v>45216</v>
      </c>
      <c r="C104" s="12">
        <v>110.65</v>
      </c>
      <c r="D104" s="14">
        <f t="shared" si="3"/>
        <v>1.0502283105022991E-2</v>
      </c>
      <c r="F104" s="9">
        <v>23742.9</v>
      </c>
      <c r="G104" s="14">
        <f t="shared" si="2"/>
        <v>-4.1317614950154846E-3</v>
      </c>
    </row>
    <row r="105" spans="2:7" x14ac:dyDescent="0.25">
      <c r="B105" s="90">
        <v>45217</v>
      </c>
      <c r="C105" s="12">
        <v>110.25</v>
      </c>
      <c r="D105" s="14">
        <f t="shared" si="3"/>
        <v>-3.6150022593764986E-3</v>
      </c>
      <c r="F105" s="9">
        <v>23644.799999999999</v>
      </c>
      <c r="G105" s="14">
        <f t="shared" si="2"/>
        <v>4.2292597104420793E-6</v>
      </c>
    </row>
    <row r="106" spans="2:7" x14ac:dyDescent="0.25">
      <c r="B106" s="90">
        <v>45218</v>
      </c>
      <c r="C106" s="12">
        <v>108.35</v>
      </c>
      <c r="D106" s="14">
        <f t="shared" si="3"/>
        <v>-1.7233560090702982E-2</v>
      </c>
      <c r="F106" s="9">
        <v>23644.9</v>
      </c>
      <c r="G106" s="14">
        <f t="shared" si="2"/>
        <v>7.126272473133799E-3</v>
      </c>
    </row>
    <row r="107" spans="2:7" x14ac:dyDescent="0.25">
      <c r="B107" s="90">
        <v>45219</v>
      </c>
      <c r="C107" s="12">
        <v>106.25</v>
      </c>
      <c r="D107" s="14">
        <f t="shared" si="3"/>
        <v>-1.9381633594831471E-2</v>
      </c>
      <c r="F107" s="9">
        <v>23813.4</v>
      </c>
      <c r="G107" s="14">
        <f t="shared" si="2"/>
        <v>-2.6539679340203959E-3</v>
      </c>
    </row>
    <row r="108" spans="2:7" x14ac:dyDescent="0.25">
      <c r="B108" s="90">
        <v>45222</v>
      </c>
      <c r="C108" s="12">
        <v>100.55</v>
      </c>
      <c r="D108" s="14">
        <f t="shared" si="3"/>
        <v>-5.3647058823529492E-2</v>
      </c>
      <c r="F108" s="9">
        <v>23750.2</v>
      </c>
      <c r="G108" s="14">
        <f t="shared" si="2"/>
        <v>-9.4946568870990511E-4</v>
      </c>
    </row>
    <row r="109" spans="2:7" x14ac:dyDescent="0.25">
      <c r="B109" s="90">
        <v>45224</v>
      </c>
      <c r="C109" s="12">
        <v>100.9</v>
      </c>
      <c r="D109" s="14">
        <f t="shared" si="3"/>
        <v>3.4808552958727201E-3</v>
      </c>
      <c r="F109" s="9">
        <v>23727.65</v>
      </c>
      <c r="G109" s="14">
        <f t="shared" si="2"/>
        <v>1.0873390327317267E-3</v>
      </c>
    </row>
    <row r="110" spans="2:7" x14ac:dyDescent="0.25">
      <c r="B110" s="90">
        <v>45225</v>
      </c>
      <c r="C110" s="12">
        <v>104.4</v>
      </c>
      <c r="D110" s="14">
        <f t="shared" si="3"/>
        <v>3.468780971258667E-2</v>
      </c>
      <c r="F110" s="9">
        <v>23753.45</v>
      </c>
      <c r="G110" s="14">
        <f t="shared" si="2"/>
        <v>-6.9863535612721961E-3</v>
      </c>
    </row>
    <row r="111" spans="2:7" x14ac:dyDescent="0.25">
      <c r="B111" s="90">
        <v>45226</v>
      </c>
      <c r="C111" s="12">
        <v>102.75</v>
      </c>
      <c r="D111" s="14">
        <f t="shared" si="3"/>
        <v>-1.5804597701149503E-2</v>
      </c>
      <c r="F111" s="9">
        <v>23587.5</v>
      </c>
      <c r="G111" s="14">
        <f t="shared" si="2"/>
        <v>1.5440381558028626E-2</v>
      </c>
    </row>
    <row r="112" spans="2:7" x14ac:dyDescent="0.25">
      <c r="B112" s="90">
        <v>45229</v>
      </c>
      <c r="C112" s="12">
        <v>103.75</v>
      </c>
      <c r="D112" s="14">
        <f t="shared" si="3"/>
        <v>9.7323600973235891E-3</v>
      </c>
      <c r="F112" s="9">
        <v>23951.7</v>
      </c>
      <c r="G112" s="14">
        <f t="shared" si="2"/>
        <v>1.0318683016236729E-2</v>
      </c>
    </row>
    <row r="113" spans="2:7" x14ac:dyDescent="0.25">
      <c r="B113" s="90">
        <v>45230</v>
      </c>
      <c r="C113" s="12">
        <v>104.95</v>
      </c>
      <c r="D113" s="14">
        <f t="shared" si="3"/>
        <v>1.1566265060241054E-2</v>
      </c>
      <c r="F113" s="9">
        <v>24198.85</v>
      </c>
      <c r="G113" s="14">
        <f t="shared" si="2"/>
        <v>5.6676247011737679E-3</v>
      </c>
    </row>
    <row r="114" spans="2:7" x14ac:dyDescent="0.25">
      <c r="B114" s="90">
        <v>45231</v>
      </c>
      <c r="C114" s="12">
        <v>108.55</v>
      </c>
      <c r="D114" s="14">
        <f t="shared" si="3"/>
        <v>3.4302048594568868E-2</v>
      </c>
      <c r="F114" s="9">
        <v>24336</v>
      </c>
      <c r="G114" s="14">
        <f t="shared" si="2"/>
        <v>1.3652613412228787E-2</v>
      </c>
    </row>
    <row r="115" spans="2:7" x14ac:dyDescent="0.25">
      <c r="B115" s="90">
        <v>45232</v>
      </c>
      <c r="C115" s="12">
        <v>108.6</v>
      </c>
      <c r="D115" s="14">
        <f t="shared" si="3"/>
        <v>4.606172270842368E-4</v>
      </c>
      <c r="F115" s="9">
        <v>24668.25</v>
      </c>
      <c r="G115" s="14">
        <f t="shared" si="2"/>
        <v>4.0558207412362268E-3</v>
      </c>
    </row>
    <row r="116" spans="2:7" x14ac:dyDescent="0.25">
      <c r="B116" s="90">
        <v>45233</v>
      </c>
      <c r="C116" s="12">
        <v>112</v>
      </c>
      <c r="D116" s="14">
        <f t="shared" si="3"/>
        <v>3.130755064456725E-2</v>
      </c>
      <c r="F116" s="9">
        <v>24768.3</v>
      </c>
      <c r="G116" s="14">
        <f t="shared" si="2"/>
        <v>-8.8661716791220702E-3</v>
      </c>
    </row>
    <row r="117" spans="2:7" x14ac:dyDescent="0.25">
      <c r="B117" s="90">
        <v>45236</v>
      </c>
      <c r="C117" s="12">
        <v>116.35</v>
      </c>
      <c r="D117" s="14">
        <f t="shared" si="3"/>
        <v>3.8839285714285632E-2</v>
      </c>
      <c r="F117" s="9">
        <v>24548.7</v>
      </c>
      <c r="G117" s="14">
        <f t="shared" si="2"/>
        <v>3.7924615152735708E-3</v>
      </c>
    </row>
    <row r="118" spans="2:7" x14ac:dyDescent="0.25">
      <c r="B118" s="90">
        <v>45237</v>
      </c>
      <c r="C118" s="12">
        <v>113.55</v>
      </c>
      <c r="D118" s="14">
        <f t="shared" si="3"/>
        <v>-2.4065320154705638E-2</v>
      </c>
      <c r="F118" s="9">
        <v>24641.8</v>
      </c>
      <c r="G118" s="14">
        <f t="shared" si="2"/>
        <v>-1.2884610702140753E-3</v>
      </c>
    </row>
    <row r="119" spans="2:7" x14ac:dyDescent="0.25">
      <c r="B119" s="90">
        <v>45238</v>
      </c>
      <c r="C119" s="12">
        <v>115.7</v>
      </c>
      <c r="D119" s="14">
        <f t="shared" si="3"/>
        <v>1.8934390136503776E-2</v>
      </c>
      <c r="F119" s="9">
        <v>24610.05</v>
      </c>
      <c r="G119" s="14">
        <f t="shared" si="2"/>
        <v>3.6367256466363074E-4</v>
      </c>
    </row>
    <row r="120" spans="2:7" x14ac:dyDescent="0.25">
      <c r="B120" s="90">
        <v>45239</v>
      </c>
      <c r="C120" s="12">
        <v>123.25</v>
      </c>
      <c r="D120" s="14">
        <f t="shared" si="3"/>
        <v>6.5254969749351854E-2</v>
      </c>
      <c r="F120" s="9">
        <v>24619</v>
      </c>
      <c r="G120" s="14">
        <f t="shared" si="2"/>
        <v>2.3883992038669088E-3</v>
      </c>
    </row>
    <row r="121" spans="2:7" x14ac:dyDescent="0.25">
      <c r="B121" s="90">
        <v>45240</v>
      </c>
      <c r="C121" s="12">
        <v>129.75</v>
      </c>
      <c r="D121" s="14">
        <f t="shared" si="3"/>
        <v>5.273833671399597E-2</v>
      </c>
      <c r="F121" s="9">
        <v>24677.8</v>
      </c>
      <c r="G121" s="14">
        <f t="shared" si="2"/>
        <v>1.239980873497748E-3</v>
      </c>
    </row>
    <row r="122" spans="2:7" x14ac:dyDescent="0.25">
      <c r="B122" s="90">
        <v>45242</v>
      </c>
      <c r="C122" s="12">
        <v>137.19999999999999</v>
      </c>
      <c r="D122" s="14">
        <f t="shared" si="3"/>
        <v>5.7418111753371859E-2</v>
      </c>
      <c r="F122" s="9">
        <v>24708.400000000001</v>
      </c>
      <c r="G122" s="14">
        <f t="shared" si="2"/>
        <v>-9.7517443460524156E-3</v>
      </c>
    </row>
    <row r="123" spans="2:7" x14ac:dyDescent="0.25">
      <c r="B123" s="90">
        <v>45243</v>
      </c>
      <c r="C123" s="12">
        <v>137.55000000000001</v>
      </c>
      <c r="D123" s="14">
        <f t="shared" si="3"/>
        <v>2.5510204081633514E-3</v>
      </c>
      <c r="F123" s="9">
        <v>24467.45</v>
      </c>
      <c r="G123" s="14">
        <f t="shared" si="2"/>
        <v>-4.2096744858988178E-4</v>
      </c>
    </row>
    <row r="124" spans="2:7" x14ac:dyDescent="0.25">
      <c r="B124" s="90">
        <v>45245</v>
      </c>
      <c r="C124" s="12">
        <v>132.80000000000001</v>
      </c>
      <c r="D124" s="14">
        <f t="shared" si="3"/>
        <v>-3.4532897128316975E-2</v>
      </c>
      <c r="F124" s="9">
        <v>24457.15</v>
      </c>
      <c r="G124" s="14">
        <f t="shared" si="2"/>
        <v>-7.4047875570130151E-3</v>
      </c>
    </row>
    <row r="125" spans="2:7" x14ac:dyDescent="0.25">
      <c r="B125" s="90">
        <v>45246</v>
      </c>
      <c r="C125" s="12">
        <v>140.15</v>
      </c>
      <c r="D125" s="14">
        <f t="shared" si="3"/>
        <v>5.534638554216853E-2</v>
      </c>
      <c r="F125" s="9">
        <v>24276.05</v>
      </c>
      <c r="G125" s="14">
        <f t="shared" si="2"/>
        <v>-5.9709054809163886E-3</v>
      </c>
    </row>
    <row r="126" spans="2:7" x14ac:dyDescent="0.25">
      <c r="B126" s="90">
        <v>45247</v>
      </c>
      <c r="C126" s="12">
        <v>139.65</v>
      </c>
      <c r="D126" s="14">
        <f t="shared" si="3"/>
        <v>-3.5676061362825973E-3</v>
      </c>
      <c r="F126" s="9">
        <v>24131.1</v>
      </c>
      <c r="G126" s="14">
        <f t="shared" si="2"/>
        <v>-8.9904728752521201E-3</v>
      </c>
    </row>
    <row r="127" spans="2:7" x14ac:dyDescent="0.25">
      <c r="B127" s="90">
        <v>45250</v>
      </c>
      <c r="C127" s="12">
        <v>137.25</v>
      </c>
      <c r="D127" s="14">
        <f t="shared" si="3"/>
        <v>-1.7185821697099923E-2</v>
      </c>
      <c r="F127" s="9">
        <v>23914.15</v>
      </c>
      <c r="G127" s="14">
        <f t="shared" si="2"/>
        <v>1.5085211057052073E-2</v>
      </c>
    </row>
    <row r="128" spans="2:7" x14ac:dyDescent="0.25">
      <c r="B128" s="90">
        <v>45251</v>
      </c>
      <c r="C128" s="12">
        <v>138.4</v>
      </c>
      <c r="D128" s="14">
        <f t="shared" si="3"/>
        <v>8.3788706739527097E-3</v>
      </c>
      <c r="F128" s="9">
        <v>24274.9</v>
      </c>
      <c r="G128" s="14">
        <f t="shared" si="2"/>
        <v>-3.3120630774998716E-3</v>
      </c>
    </row>
    <row r="129" spans="2:7" x14ac:dyDescent="0.25">
      <c r="B129" s="90">
        <v>45252</v>
      </c>
      <c r="C129" s="12">
        <v>139.05000000000001</v>
      </c>
      <c r="D129" s="14">
        <f t="shared" si="3"/>
        <v>4.6965317919076544E-3</v>
      </c>
      <c r="F129" s="9">
        <v>24194.5</v>
      </c>
      <c r="G129" s="14">
        <f t="shared" si="2"/>
        <v>1.1324887887744772E-3</v>
      </c>
    </row>
    <row r="130" spans="2:7" x14ac:dyDescent="0.25">
      <c r="B130" s="90">
        <v>45253</v>
      </c>
      <c r="C130" s="12">
        <v>144.1</v>
      </c>
      <c r="D130" s="14">
        <f t="shared" si="3"/>
        <v>3.6317871269327506E-2</v>
      </c>
      <c r="F130" s="9">
        <v>24221.9</v>
      </c>
      <c r="G130" s="14">
        <f t="shared" si="2"/>
        <v>-1.2990310421560736E-2</v>
      </c>
    </row>
    <row r="131" spans="2:7" x14ac:dyDescent="0.25">
      <c r="B131" s="90">
        <v>45254</v>
      </c>
      <c r="C131" s="12">
        <v>141.25</v>
      </c>
      <c r="D131" s="14">
        <f t="shared" si="3"/>
        <v>-1.9777931991672437E-2</v>
      </c>
      <c r="F131" s="9">
        <v>23907.25</v>
      </c>
      <c r="G131" s="14">
        <f t="shared" si="2"/>
        <v>-2.3313011743299583E-2</v>
      </c>
    </row>
    <row r="132" spans="2:7" x14ac:dyDescent="0.25">
      <c r="B132" s="90">
        <v>45258</v>
      </c>
      <c r="C132" s="12">
        <v>142.1</v>
      </c>
      <c r="D132" s="14">
        <f t="shared" si="3"/>
        <v>6.0176991150442394E-3</v>
      </c>
      <c r="F132" s="9">
        <v>23349.9</v>
      </c>
      <c r="G132" s="14">
        <f t="shared" si="2"/>
        <v>7.220587668469669E-3</v>
      </c>
    </row>
    <row r="133" spans="2:7" x14ac:dyDescent="0.25">
      <c r="B133" s="90">
        <v>45259</v>
      </c>
      <c r="C133" s="12">
        <v>159.05000000000001</v>
      </c>
      <c r="D133" s="14">
        <f t="shared" si="3"/>
        <v>0.11928219563687548</v>
      </c>
      <c r="F133" s="9">
        <v>23518.5</v>
      </c>
      <c r="G133" s="14">
        <f t="shared" si="2"/>
        <v>-2.7510257882092937E-3</v>
      </c>
    </row>
    <row r="134" spans="2:7" x14ac:dyDescent="0.25">
      <c r="B134" s="90">
        <v>45260</v>
      </c>
      <c r="C134" s="12">
        <v>165.75</v>
      </c>
      <c r="D134" s="14">
        <f t="shared" si="3"/>
        <v>4.2125117887456653E-2</v>
      </c>
      <c r="F134" s="9">
        <v>23453.8</v>
      </c>
      <c r="G134" s="14">
        <f t="shared" si="2"/>
        <v>3.3640604081215386E-3</v>
      </c>
    </row>
    <row r="135" spans="2:7" x14ac:dyDescent="0.25">
      <c r="B135" s="90">
        <v>45261</v>
      </c>
      <c r="C135" s="12">
        <v>165.1</v>
      </c>
      <c r="D135" s="14">
        <f t="shared" si="3"/>
        <v>-3.9215686274509665E-3</v>
      </c>
      <c r="F135" s="9">
        <v>23532.7</v>
      </c>
      <c r="G135" s="14">
        <f t="shared" ref="G135:G198" si="4">F136/F135-1</f>
        <v>1.1197185193367876E-3</v>
      </c>
    </row>
    <row r="136" spans="2:7" x14ac:dyDescent="0.25">
      <c r="B136" s="90">
        <v>45264</v>
      </c>
      <c r="C136" s="12">
        <v>170.05</v>
      </c>
      <c r="D136" s="14">
        <f t="shared" si="3"/>
        <v>2.9981829194427823E-2</v>
      </c>
      <c r="F136" s="9">
        <v>23559.05</v>
      </c>
      <c r="G136" s="14">
        <f t="shared" si="4"/>
        <v>1.3769655397819491E-2</v>
      </c>
    </row>
    <row r="137" spans="2:7" x14ac:dyDescent="0.25">
      <c r="B137" s="90">
        <v>45265</v>
      </c>
      <c r="C137" s="12">
        <v>162.94999999999999</v>
      </c>
      <c r="D137" s="14">
        <f t="shared" ref="D137:D200" si="5">C137/C136-1</f>
        <v>-4.175242575713034E-2</v>
      </c>
      <c r="F137" s="9">
        <v>23883.45</v>
      </c>
      <c r="G137" s="14">
        <f t="shared" si="4"/>
        <v>1.0796178943996759E-2</v>
      </c>
    </row>
    <row r="138" spans="2:7" x14ac:dyDescent="0.25">
      <c r="B138" s="90">
        <v>45266</v>
      </c>
      <c r="C138" s="12">
        <v>164.35</v>
      </c>
      <c r="D138" s="14">
        <f t="shared" si="5"/>
        <v>8.5915925130408688E-3</v>
      </c>
      <c r="F138" s="9">
        <v>24141.3</v>
      </c>
      <c r="G138" s="14">
        <f t="shared" si="4"/>
        <v>2.8581725093523858E-4</v>
      </c>
    </row>
    <row r="139" spans="2:7" x14ac:dyDescent="0.25">
      <c r="B139" s="90">
        <v>45267</v>
      </c>
      <c r="C139" s="12">
        <v>158.65</v>
      </c>
      <c r="D139" s="14">
        <f t="shared" si="5"/>
        <v>-3.4682080924855474E-2</v>
      </c>
      <c r="F139" s="9">
        <v>24148.2</v>
      </c>
      <c r="G139" s="14">
        <f t="shared" si="4"/>
        <v>2.1181702984072182E-3</v>
      </c>
    </row>
    <row r="140" spans="2:7" x14ac:dyDescent="0.25">
      <c r="B140" s="90">
        <v>45268</v>
      </c>
      <c r="C140" s="12">
        <v>160.55000000000001</v>
      </c>
      <c r="D140" s="14">
        <f t="shared" si="5"/>
        <v>1.1976047904191711E-2</v>
      </c>
      <c r="F140" s="9">
        <v>24199.35</v>
      </c>
      <c r="G140" s="14">
        <f t="shared" si="4"/>
        <v>1.1764778806042431E-2</v>
      </c>
    </row>
    <row r="141" spans="2:7" x14ac:dyDescent="0.25">
      <c r="B141" s="90">
        <v>45271</v>
      </c>
      <c r="C141" s="12">
        <v>162.55000000000001</v>
      </c>
      <c r="D141" s="14">
        <f t="shared" si="5"/>
        <v>1.245717844908123E-2</v>
      </c>
      <c r="F141" s="9">
        <v>24484.05</v>
      </c>
      <c r="G141" s="14">
        <f t="shared" si="4"/>
        <v>-1.1058219534758384E-2</v>
      </c>
    </row>
    <row r="142" spans="2:7" x14ac:dyDescent="0.25">
      <c r="B142" s="90">
        <v>45272</v>
      </c>
      <c r="C142" s="12">
        <v>158.15</v>
      </c>
      <c r="D142" s="14">
        <f t="shared" si="5"/>
        <v>-2.7068594278683467E-2</v>
      </c>
      <c r="F142" s="9">
        <v>24213.3</v>
      </c>
      <c r="G142" s="14">
        <f t="shared" si="4"/>
        <v>-9.0012513783747083E-3</v>
      </c>
    </row>
    <row r="143" spans="2:7" x14ac:dyDescent="0.25">
      <c r="B143" s="90">
        <v>45273</v>
      </c>
      <c r="C143" s="12">
        <v>161.25</v>
      </c>
      <c r="D143" s="14">
        <f t="shared" si="5"/>
        <v>1.9601644008852226E-2</v>
      </c>
      <c r="F143" s="9">
        <v>23995.35</v>
      </c>
      <c r="G143" s="14">
        <f t="shared" si="4"/>
        <v>1.2877495014659068E-2</v>
      </c>
    </row>
    <row r="144" spans="2:7" x14ac:dyDescent="0.25">
      <c r="B144" s="90">
        <v>45274</v>
      </c>
      <c r="C144" s="12">
        <v>163.25</v>
      </c>
      <c r="D144" s="14">
        <f t="shared" si="5"/>
        <v>1.2403100775193909E-2</v>
      </c>
      <c r="F144" s="9">
        <v>24304.35</v>
      </c>
      <c r="G144" s="14">
        <f t="shared" si="4"/>
        <v>-4.0733448950496243E-3</v>
      </c>
    </row>
    <row r="145" spans="2:7" x14ac:dyDescent="0.25">
      <c r="B145" s="90">
        <v>45275</v>
      </c>
      <c r="C145" s="12">
        <v>161.55000000000001</v>
      </c>
      <c r="D145" s="14">
        <f t="shared" si="5"/>
        <v>-1.0413476263399613E-2</v>
      </c>
      <c r="F145" s="9">
        <v>24205.35</v>
      </c>
      <c r="G145" s="14">
        <f t="shared" si="4"/>
        <v>5.5979359934890116E-3</v>
      </c>
    </row>
    <row r="146" spans="2:7" x14ac:dyDescent="0.25">
      <c r="B146" s="90">
        <v>45278</v>
      </c>
      <c r="C146" s="12">
        <v>159.85</v>
      </c>
      <c r="D146" s="14">
        <f t="shared" si="5"/>
        <v>-1.0523057876818398E-2</v>
      </c>
      <c r="F146" s="9">
        <v>24340.85</v>
      </c>
      <c r="G146" s="14">
        <f t="shared" si="4"/>
        <v>5.1764831548610779E-3</v>
      </c>
    </row>
    <row r="147" spans="2:7" x14ac:dyDescent="0.25">
      <c r="B147" s="90">
        <v>45279</v>
      </c>
      <c r="C147" s="12">
        <v>160</v>
      </c>
      <c r="D147" s="14">
        <f t="shared" si="5"/>
        <v>9.3837973099786254E-4</v>
      </c>
      <c r="F147" s="9">
        <v>24466.85</v>
      </c>
      <c r="G147" s="14">
        <f t="shared" si="4"/>
        <v>-5.2193069397979963E-3</v>
      </c>
    </row>
    <row r="148" spans="2:7" x14ac:dyDescent="0.25">
      <c r="B148" s="90">
        <v>45280</v>
      </c>
      <c r="C148" s="12">
        <v>149.55000000000001</v>
      </c>
      <c r="D148" s="14">
        <f t="shared" si="5"/>
        <v>-6.5312499999999885E-2</v>
      </c>
      <c r="F148" s="9">
        <v>24339.15</v>
      </c>
      <c r="G148" s="14">
        <f t="shared" si="4"/>
        <v>-6.5059790502134396E-3</v>
      </c>
    </row>
    <row r="149" spans="2:7" x14ac:dyDescent="0.25">
      <c r="B149" s="90">
        <v>45281</v>
      </c>
      <c r="C149" s="12">
        <v>158.55000000000001</v>
      </c>
      <c r="D149" s="14">
        <f t="shared" si="5"/>
        <v>6.0180541624874628E-2</v>
      </c>
      <c r="F149" s="9">
        <v>24180.799999999999</v>
      </c>
      <c r="G149" s="14">
        <f t="shared" si="4"/>
        <v>9.0402302653345146E-3</v>
      </c>
    </row>
    <row r="150" spans="2:7" x14ac:dyDescent="0.25">
      <c r="B150" s="90">
        <v>45282</v>
      </c>
      <c r="C150" s="12">
        <v>159.44999999999999</v>
      </c>
      <c r="D150" s="14">
        <f t="shared" si="5"/>
        <v>5.6764427625353164E-3</v>
      </c>
      <c r="F150" s="9">
        <v>24399.4</v>
      </c>
      <c r="G150" s="14">
        <f t="shared" si="4"/>
        <v>1.4795445789650419E-3</v>
      </c>
    </row>
    <row r="151" spans="2:7" x14ac:dyDescent="0.25">
      <c r="B151" s="90">
        <v>45286</v>
      </c>
      <c r="C151" s="12">
        <v>158.1</v>
      </c>
      <c r="D151" s="14">
        <f t="shared" si="5"/>
        <v>-8.4666039510817859E-3</v>
      </c>
      <c r="F151" s="9">
        <v>24435.5</v>
      </c>
      <c r="G151" s="14">
        <f t="shared" si="4"/>
        <v>1.497820793517679E-3</v>
      </c>
    </row>
    <row r="152" spans="2:7" x14ac:dyDescent="0.25">
      <c r="B152" s="90">
        <v>45287</v>
      </c>
      <c r="C152" s="12">
        <v>159.15</v>
      </c>
      <c r="D152" s="14">
        <f t="shared" si="5"/>
        <v>6.6413662239090954E-3</v>
      </c>
      <c r="F152" s="9">
        <v>24472.1</v>
      </c>
      <c r="G152" s="14">
        <f t="shared" si="4"/>
        <v>1.2626623787905356E-2</v>
      </c>
    </row>
    <row r="153" spans="2:7" x14ac:dyDescent="0.25">
      <c r="B153" s="90">
        <v>45288</v>
      </c>
      <c r="C153" s="12">
        <v>163.05000000000001</v>
      </c>
      <c r="D153" s="14">
        <f t="shared" si="5"/>
        <v>2.450518378887856E-2</v>
      </c>
      <c r="F153" s="9">
        <v>24781.1</v>
      </c>
      <c r="G153" s="14">
        <f t="shared" si="4"/>
        <v>2.9437757000294607E-3</v>
      </c>
    </row>
    <row r="154" spans="2:7" x14ac:dyDescent="0.25">
      <c r="B154" s="90">
        <v>45289</v>
      </c>
      <c r="C154" s="12">
        <v>160.5</v>
      </c>
      <c r="D154" s="14">
        <f t="shared" si="5"/>
        <v>-1.5639374425023056E-2</v>
      </c>
      <c r="F154" s="9">
        <v>24854.05</v>
      </c>
      <c r="G154" s="14">
        <f t="shared" si="4"/>
        <v>-4.1924756729788681E-3</v>
      </c>
    </row>
    <row r="155" spans="2:7" x14ac:dyDescent="0.25">
      <c r="B155" s="90">
        <v>45292</v>
      </c>
      <c r="C155" s="12">
        <v>160.05000000000001</v>
      </c>
      <c r="D155" s="14">
        <f t="shared" si="5"/>
        <v>-2.8037383177569319E-3</v>
      </c>
      <c r="F155" s="9">
        <v>24749.85</v>
      </c>
      <c r="G155" s="14">
        <f t="shared" si="4"/>
        <v>8.9475289749230136E-3</v>
      </c>
    </row>
    <row r="156" spans="2:7" x14ac:dyDescent="0.25">
      <c r="B156" s="90">
        <v>45293</v>
      </c>
      <c r="C156" s="12">
        <v>164.65</v>
      </c>
      <c r="D156" s="14">
        <f t="shared" si="5"/>
        <v>2.874101843174004E-2</v>
      </c>
      <c r="F156" s="9">
        <v>24971.3</v>
      </c>
      <c r="G156" s="14">
        <f t="shared" si="4"/>
        <v>3.4459559574391285E-3</v>
      </c>
    </row>
    <row r="157" spans="2:7" x14ac:dyDescent="0.25">
      <c r="B157" s="90">
        <v>45294</v>
      </c>
      <c r="C157" s="12">
        <v>174.75</v>
      </c>
      <c r="D157" s="14">
        <f t="shared" si="5"/>
        <v>6.1342241117521956E-2</v>
      </c>
      <c r="F157" s="9">
        <v>25057.35</v>
      </c>
      <c r="G157" s="14">
        <f t="shared" si="4"/>
        <v>2.8175365711060607E-3</v>
      </c>
    </row>
    <row r="158" spans="2:7" x14ac:dyDescent="0.25">
      <c r="B158" s="90">
        <v>45295</v>
      </c>
      <c r="C158" s="12">
        <v>172.45</v>
      </c>
      <c r="D158" s="14">
        <f t="shared" si="5"/>
        <v>-1.316165951359094E-2</v>
      </c>
      <c r="F158" s="9">
        <v>25127.95</v>
      </c>
      <c r="G158" s="14">
        <f t="shared" si="4"/>
        <v>-6.514657980456029E-3</v>
      </c>
    </row>
    <row r="159" spans="2:7" x14ac:dyDescent="0.25">
      <c r="B159" s="90">
        <v>45296</v>
      </c>
      <c r="C159" s="12">
        <v>170.9</v>
      </c>
      <c r="D159" s="14">
        <f t="shared" si="5"/>
        <v>-8.9881124963756553E-3</v>
      </c>
      <c r="F159" s="9">
        <v>24964.25</v>
      </c>
      <c r="G159" s="14">
        <f t="shared" si="4"/>
        <v>1.3699590414293361E-3</v>
      </c>
    </row>
    <row r="160" spans="2:7" x14ac:dyDescent="0.25">
      <c r="B160" s="90">
        <v>45299</v>
      </c>
      <c r="C160" s="12">
        <v>163.35</v>
      </c>
      <c r="D160" s="14">
        <f t="shared" si="5"/>
        <v>-4.4177881802223595E-2</v>
      </c>
      <c r="F160" s="9">
        <v>24998.45</v>
      </c>
      <c r="G160" s="14">
        <f t="shared" si="4"/>
        <v>-6.6004092253724167E-4</v>
      </c>
    </row>
    <row r="161" spans="2:7" x14ac:dyDescent="0.25">
      <c r="B161" s="90">
        <v>45300</v>
      </c>
      <c r="C161" s="12">
        <v>163</v>
      </c>
      <c r="D161" s="14">
        <f t="shared" si="5"/>
        <v>-2.1426385062748299E-3</v>
      </c>
      <c r="F161" s="9">
        <v>24981.95</v>
      </c>
      <c r="G161" s="14">
        <f t="shared" si="4"/>
        <v>1.2489017070325126E-3</v>
      </c>
    </row>
    <row r="162" spans="2:7" x14ac:dyDescent="0.25">
      <c r="B162" s="90">
        <v>45301</v>
      </c>
      <c r="C162" s="12">
        <v>162.69999999999999</v>
      </c>
      <c r="D162" s="14">
        <f t="shared" si="5"/>
        <v>-1.8404907975461127E-3</v>
      </c>
      <c r="F162" s="9">
        <v>25013.15</v>
      </c>
      <c r="G162" s="14">
        <f t="shared" si="4"/>
        <v>-8.6914283087097255E-3</v>
      </c>
    </row>
    <row r="163" spans="2:7" x14ac:dyDescent="0.25">
      <c r="B163" s="90">
        <v>45302</v>
      </c>
      <c r="C163" s="12">
        <v>162.4</v>
      </c>
      <c r="D163" s="14">
        <f t="shared" si="5"/>
        <v>-1.8438844499076845E-3</v>
      </c>
      <c r="F163" s="9">
        <v>24795.75</v>
      </c>
      <c r="G163" s="14">
        <f t="shared" si="4"/>
        <v>8.8261093130879154E-3</v>
      </c>
    </row>
    <row r="164" spans="2:7" x14ac:dyDescent="0.25">
      <c r="B164" s="90">
        <v>45303</v>
      </c>
      <c r="C164" s="12">
        <v>162.55000000000001</v>
      </c>
      <c r="D164" s="14">
        <f t="shared" si="5"/>
        <v>9.2364532019706402E-4</v>
      </c>
      <c r="F164" s="9">
        <v>25014.6</v>
      </c>
      <c r="G164" s="14">
        <f t="shared" si="4"/>
        <v>9.4145019308724542E-3</v>
      </c>
    </row>
    <row r="165" spans="2:7" x14ac:dyDescent="0.25">
      <c r="B165" s="90">
        <v>45306</v>
      </c>
      <c r="C165" s="12">
        <v>160.15</v>
      </c>
      <c r="D165" s="14">
        <f t="shared" si="5"/>
        <v>-1.476468778837281E-2</v>
      </c>
      <c r="F165" s="9">
        <v>25250.1</v>
      </c>
      <c r="G165" s="14">
        <f t="shared" si="4"/>
        <v>2.1655359780753392E-2</v>
      </c>
    </row>
    <row r="166" spans="2:7" x14ac:dyDescent="0.25">
      <c r="B166" s="90">
        <v>45307</v>
      </c>
      <c r="C166" s="12">
        <v>159.6</v>
      </c>
      <c r="D166" s="14">
        <f t="shared" si="5"/>
        <v>-3.4342803621605356E-3</v>
      </c>
      <c r="F166" s="9">
        <v>25796.9</v>
      </c>
      <c r="G166" s="14">
        <f t="shared" si="4"/>
        <v>5.4076264977553912E-4</v>
      </c>
    </row>
    <row r="167" spans="2:7" x14ac:dyDescent="0.25">
      <c r="B167" s="90">
        <v>45308</v>
      </c>
      <c r="C167" s="12">
        <v>153.25</v>
      </c>
      <c r="D167" s="14">
        <f t="shared" si="5"/>
        <v>-3.9786967418546371E-2</v>
      </c>
      <c r="F167" s="9">
        <v>25810.85</v>
      </c>
      <c r="G167" s="14">
        <f t="shared" si="4"/>
        <v>1.4261444315084582E-2</v>
      </c>
    </row>
    <row r="168" spans="2:7" x14ac:dyDescent="0.25">
      <c r="B168" s="90">
        <v>45309</v>
      </c>
      <c r="C168" s="12">
        <v>157.30000000000001</v>
      </c>
      <c r="D168" s="14">
        <f t="shared" si="5"/>
        <v>2.6427406199021286E-2</v>
      </c>
      <c r="F168" s="9">
        <v>26178.95</v>
      </c>
      <c r="G168" s="14">
        <f t="shared" si="4"/>
        <v>1.4171691377995455E-3</v>
      </c>
    </row>
    <row r="169" spans="2:7" x14ac:dyDescent="0.25">
      <c r="B169" s="90">
        <v>45310</v>
      </c>
      <c r="C169" s="12">
        <v>157.35</v>
      </c>
      <c r="D169" s="14">
        <f t="shared" si="5"/>
        <v>3.1786395422739311E-4</v>
      </c>
      <c r="F169" s="9">
        <v>26216.05</v>
      </c>
      <c r="G169" s="14">
        <f t="shared" si="4"/>
        <v>-8.0828347519934507E-3</v>
      </c>
    </row>
    <row r="170" spans="2:7" x14ac:dyDescent="0.25">
      <c r="B170" s="90">
        <v>45311</v>
      </c>
      <c r="C170" s="12">
        <v>155.85</v>
      </c>
      <c r="D170" s="14">
        <f t="shared" si="5"/>
        <v>-9.5328884652049473E-3</v>
      </c>
      <c r="F170" s="9">
        <v>26004.15</v>
      </c>
      <c r="G170" s="14">
        <f t="shared" si="4"/>
        <v>-2.4515317747360044E-3</v>
      </c>
    </row>
    <row r="171" spans="2:7" x14ac:dyDescent="0.25">
      <c r="B171" s="90">
        <v>45314</v>
      </c>
      <c r="C171" s="12">
        <v>149.55000000000001</v>
      </c>
      <c r="D171" s="14">
        <f t="shared" si="5"/>
        <v>-4.0423484119345376E-2</v>
      </c>
      <c r="F171" s="9">
        <v>25940.400000000001</v>
      </c>
      <c r="G171" s="14">
        <f t="shared" si="4"/>
        <v>-5.2042374057537089E-5</v>
      </c>
    </row>
    <row r="172" spans="2:7" x14ac:dyDescent="0.25">
      <c r="B172" s="90">
        <v>45315</v>
      </c>
      <c r="C172" s="12">
        <v>146.4</v>
      </c>
      <c r="D172" s="14">
        <f t="shared" si="5"/>
        <v>-2.106318956870612E-2</v>
      </c>
      <c r="F172" s="9">
        <v>25939.05</v>
      </c>
      <c r="G172" s="14">
        <f t="shared" si="4"/>
        <v>-5.7095383215652884E-3</v>
      </c>
    </row>
    <row r="173" spans="2:7" x14ac:dyDescent="0.25">
      <c r="B173" s="90">
        <v>45316</v>
      </c>
      <c r="C173" s="12">
        <v>145.35</v>
      </c>
      <c r="D173" s="14">
        <f t="shared" si="5"/>
        <v>-7.1721311475410054E-3</v>
      </c>
      <c r="F173" s="9">
        <v>25790.95</v>
      </c>
      <c r="G173" s="14">
        <f t="shared" si="4"/>
        <v>-1.4545799980225649E-2</v>
      </c>
    </row>
    <row r="174" spans="2:7" x14ac:dyDescent="0.25">
      <c r="B174" s="90">
        <v>45320</v>
      </c>
      <c r="C174" s="12">
        <v>142.94999999999999</v>
      </c>
      <c r="D174" s="14">
        <f t="shared" si="5"/>
        <v>-1.6511867905056765E-2</v>
      </c>
      <c r="F174" s="9">
        <v>25415.8</v>
      </c>
      <c r="G174" s="14">
        <f t="shared" si="4"/>
        <v>-1.5049693497745098E-3</v>
      </c>
    </row>
    <row r="175" spans="2:7" x14ac:dyDescent="0.25">
      <c r="B175" s="90">
        <v>45321</v>
      </c>
      <c r="C175" s="12">
        <v>146.4</v>
      </c>
      <c r="D175" s="14">
        <f t="shared" si="5"/>
        <v>2.4134312696747262E-2</v>
      </c>
      <c r="F175" s="9">
        <v>25377.55</v>
      </c>
      <c r="G175" s="14">
        <f t="shared" si="4"/>
        <v>1.6156011908163848E-3</v>
      </c>
    </row>
    <row r="176" spans="2:7" x14ac:dyDescent="0.25">
      <c r="B176" s="90">
        <v>45322</v>
      </c>
      <c r="C176" s="12">
        <v>154.75</v>
      </c>
      <c r="D176" s="14">
        <f t="shared" si="5"/>
        <v>5.7035519125683054E-2</v>
      </c>
      <c r="F176" s="9">
        <v>25418.55</v>
      </c>
      <c r="G176" s="14">
        <f t="shared" si="4"/>
        <v>-1.3690788813680577E-3</v>
      </c>
    </row>
    <row r="177" spans="2:7" x14ac:dyDescent="0.25">
      <c r="B177" s="90">
        <v>45323</v>
      </c>
      <c r="C177" s="12">
        <v>151.5</v>
      </c>
      <c r="D177" s="14">
        <f t="shared" si="5"/>
        <v>-2.1001615508885352E-2</v>
      </c>
      <c r="F177" s="9">
        <v>25383.75</v>
      </c>
      <c r="G177" s="14">
        <f t="shared" si="4"/>
        <v>-1.0735214458068576E-3</v>
      </c>
    </row>
    <row r="178" spans="2:7" x14ac:dyDescent="0.25">
      <c r="B178" s="90">
        <v>45324</v>
      </c>
      <c r="C178" s="12">
        <v>151.15</v>
      </c>
      <c r="D178" s="14">
        <f t="shared" si="5"/>
        <v>-2.3102310231022383E-3</v>
      </c>
      <c r="F178" s="9">
        <v>25356.5</v>
      </c>
      <c r="G178" s="14">
        <f t="shared" si="4"/>
        <v>1.277778873267188E-3</v>
      </c>
    </row>
    <row r="179" spans="2:7" x14ac:dyDescent="0.25">
      <c r="B179" s="90">
        <v>45327</v>
      </c>
      <c r="C179" s="12">
        <v>148.69999999999999</v>
      </c>
      <c r="D179" s="14">
        <f t="shared" si="5"/>
        <v>-1.620906384386378E-2</v>
      </c>
      <c r="F179" s="9">
        <v>25388.9</v>
      </c>
      <c r="G179" s="14">
        <f t="shared" si="4"/>
        <v>-1.8529751190480948E-2</v>
      </c>
    </row>
    <row r="180" spans="2:7" x14ac:dyDescent="0.25">
      <c r="B180" s="90">
        <v>45328</v>
      </c>
      <c r="C180" s="12">
        <v>152.6</v>
      </c>
      <c r="D180" s="14">
        <f t="shared" si="5"/>
        <v>2.6227303295225379E-2</v>
      </c>
      <c r="F180" s="9">
        <v>24918.45</v>
      </c>
      <c r="G180" s="14">
        <f t="shared" si="4"/>
        <v>4.9220557458429237E-3</v>
      </c>
    </row>
    <row r="181" spans="2:7" x14ac:dyDescent="0.25">
      <c r="B181" s="90">
        <v>45329</v>
      </c>
      <c r="C181" s="12">
        <v>152.65</v>
      </c>
      <c r="D181" s="14">
        <f t="shared" si="5"/>
        <v>3.2765399737888501E-4</v>
      </c>
      <c r="F181" s="9">
        <v>25041.1</v>
      </c>
      <c r="G181" s="14">
        <f t="shared" si="4"/>
        <v>-4.1811262284802142E-3</v>
      </c>
    </row>
    <row r="182" spans="2:7" x14ac:dyDescent="0.25">
      <c r="B182" s="90">
        <v>45330</v>
      </c>
      <c r="C182" s="12">
        <v>151.85</v>
      </c>
      <c r="D182" s="14">
        <f t="shared" si="5"/>
        <v>-5.2407468064199492E-3</v>
      </c>
      <c r="F182" s="9">
        <v>24936.400000000001</v>
      </c>
      <c r="G182" s="14">
        <f t="shared" si="4"/>
        <v>-3.378595146051544E-3</v>
      </c>
    </row>
    <row r="183" spans="2:7" x14ac:dyDescent="0.25">
      <c r="B183" s="90">
        <v>45331</v>
      </c>
      <c r="C183" s="12">
        <v>150.1</v>
      </c>
      <c r="D183" s="14">
        <f t="shared" si="5"/>
        <v>-1.1524530786960807E-2</v>
      </c>
      <c r="F183" s="9">
        <v>24852.15</v>
      </c>
      <c r="G183" s="14">
        <f t="shared" si="4"/>
        <v>1.1787712531913686E-2</v>
      </c>
    </row>
    <row r="184" spans="2:7" x14ac:dyDescent="0.25">
      <c r="B184" s="90">
        <v>45334</v>
      </c>
      <c r="C184" s="12">
        <v>145.94999999999999</v>
      </c>
      <c r="D184" s="14">
        <f t="shared" si="5"/>
        <v>-2.7648234510326497E-2</v>
      </c>
      <c r="F184" s="9">
        <v>25145.1</v>
      </c>
      <c r="G184" s="14">
        <f t="shared" si="4"/>
        <v>2.1316280309087166E-3</v>
      </c>
    </row>
    <row r="185" spans="2:7" x14ac:dyDescent="0.25">
      <c r="B185" s="90">
        <v>45335</v>
      </c>
      <c r="C185" s="12">
        <v>157.35</v>
      </c>
      <c r="D185" s="14">
        <f t="shared" si="5"/>
        <v>7.8108941418294053E-2</v>
      </c>
      <c r="F185" s="9">
        <v>25198.7</v>
      </c>
      <c r="G185" s="14">
        <f t="shared" si="4"/>
        <v>3.220404227202156E-3</v>
      </c>
    </row>
    <row r="186" spans="2:7" x14ac:dyDescent="0.25">
      <c r="B186" s="90">
        <v>45336</v>
      </c>
      <c r="C186" s="12">
        <v>158</v>
      </c>
      <c r="D186" s="14">
        <f t="shared" si="5"/>
        <v>4.1309183349220735E-3</v>
      </c>
      <c r="F186" s="9">
        <v>25279.85</v>
      </c>
      <c r="G186" s="14">
        <f t="shared" si="4"/>
        <v>-4.5490776250600717E-5</v>
      </c>
    </row>
    <row r="187" spans="2:7" x14ac:dyDescent="0.25">
      <c r="B187" s="90">
        <v>45337</v>
      </c>
      <c r="C187" s="12">
        <v>161.4</v>
      </c>
      <c r="D187" s="14">
        <f t="shared" si="5"/>
        <v>2.1518987341772267E-2</v>
      </c>
      <c r="F187" s="9">
        <v>25278.7</v>
      </c>
      <c r="G187" s="14">
        <f t="shared" si="4"/>
        <v>-1.6931250420314514E-3</v>
      </c>
    </row>
    <row r="188" spans="2:7" x14ac:dyDescent="0.25">
      <c r="B188" s="90">
        <v>45338</v>
      </c>
      <c r="C188" s="12">
        <v>166.25</v>
      </c>
      <c r="D188" s="14">
        <f t="shared" si="5"/>
        <v>3.0049566294919394E-2</v>
      </c>
      <c r="F188" s="9">
        <v>25235.9</v>
      </c>
      <c r="G188" s="14">
        <f t="shared" si="4"/>
        <v>-3.3266101070300591E-3</v>
      </c>
    </row>
    <row r="189" spans="2:7" x14ac:dyDescent="0.25">
      <c r="B189" s="90">
        <v>45341</v>
      </c>
      <c r="C189" s="12">
        <v>160.9</v>
      </c>
      <c r="D189" s="14">
        <f t="shared" si="5"/>
        <v>-3.2180451127819532E-2</v>
      </c>
      <c r="F189" s="9">
        <v>25151.95</v>
      </c>
      <c r="G189" s="14">
        <f t="shared" si="4"/>
        <v>-3.9599315361235066E-3</v>
      </c>
    </row>
    <row r="190" spans="2:7" x14ac:dyDescent="0.25">
      <c r="B190" s="90">
        <v>45342</v>
      </c>
      <c r="C190" s="12">
        <v>159</v>
      </c>
      <c r="D190" s="14">
        <f t="shared" si="5"/>
        <v>-1.1808576755748978E-2</v>
      </c>
      <c r="F190" s="9">
        <v>25052.35</v>
      </c>
      <c r="G190" s="14">
        <f t="shared" si="4"/>
        <v>-1.3811079599318488E-3</v>
      </c>
    </row>
    <row r="191" spans="2:7" x14ac:dyDescent="0.25">
      <c r="B191" s="90">
        <v>45343</v>
      </c>
      <c r="C191" s="12">
        <v>155.55000000000001</v>
      </c>
      <c r="D191" s="14">
        <f t="shared" si="5"/>
        <v>-2.1698113207547109E-2</v>
      </c>
      <c r="F191" s="9">
        <v>25017.75</v>
      </c>
      <c r="G191" s="14">
        <f t="shared" si="4"/>
        <v>-2.8579708407039384E-4</v>
      </c>
    </row>
    <row r="192" spans="2:7" x14ac:dyDescent="0.25">
      <c r="B192" s="90">
        <v>45344</v>
      </c>
      <c r="C192" s="12">
        <v>158.05000000000001</v>
      </c>
      <c r="D192" s="14">
        <f t="shared" si="5"/>
        <v>1.6072002571520416E-2</v>
      </c>
      <c r="F192" s="9">
        <v>25010.6</v>
      </c>
      <c r="G192" s="14">
        <f t="shared" si="4"/>
        <v>-7.4948221953889949E-3</v>
      </c>
    </row>
    <row r="193" spans="2:7" x14ac:dyDescent="0.25">
      <c r="B193" s="90">
        <v>45345</v>
      </c>
      <c r="C193" s="12">
        <v>157.35</v>
      </c>
      <c r="D193" s="14">
        <f t="shared" si="5"/>
        <v>-4.4289781714648147E-3</v>
      </c>
      <c r="F193" s="9">
        <v>24823.15</v>
      </c>
      <c r="G193" s="14">
        <f t="shared" si="4"/>
        <v>-4.6931996946408816E-4</v>
      </c>
    </row>
    <row r="194" spans="2:7" x14ac:dyDescent="0.25">
      <c r="B194" s="90">
        <v>45348</v>
      </c>
      <c r="C194" s="12">
        <v>160.5</v>
      </c>
      <c r="D194" s="14">
        <f t="shared" si="5"/>
        <v>2.0019065776930356E-2</v>
      </c>
      <c r="F194" s="9">
        <v>24811.5</v>
      </c>
      <c r="G194" s="14">
        <f t="shared" si="4"/>
        <v>-1.66455071237126E-3</v>
      </c>
    </row>
    <row r="195" spans="2:7" x14ac:dyDescent="0.25">
      <c r="B195" s="90">
        <v>45349</v>
      </c>
      <c r="C195" s="12">
        <v>157.6</v>
      </c>
      <c r="D195" s="14">
        <f t="shared" si="5"/>
        <v>-1.806853582554524E-2</v>
      </c>
      <c r="F195" s="9">
        <v>24770.2</v>
      </c>
      <c r="G195" s="14">
        <f t="shared" si="4"/>
        <v>-2.8804773477808521E-3</v>
      </c>
    </row>
    <row r="196" spans="2:7" x14ac:dyDescent="0.25">
      <c r="B196" s="90">
        <v>45350</v>
      </c>
      <c r="C196" s="12">
        <v>152.1</v>
      </c>
      <c r="D196" s="14">
        <f t="shared" si="5"/>
        <v>-3.4898477157360386E-2</v>
      </c>
      <c r="F196" s="9">
        <v>24698.85</v>
      </c>
      <c r="G196" s="14">
        <f t="shared" si="4"/>
        <v>-5.1095496349019554E-3</v>
      </c>
    </row>
    <row r="197" spans="2:7" x14ac:dyDescent="0.25">
      <c r="B197" s="90">
        <v>45351</v>
      </c>
      <c r="C197" s="12">
        <v>151.9</v>
      </c>
      <c r="D197" s="14">
        <f t="shared" si="5"/>
        <v>-1.3149243918474385E-3</v>
      </c>
      <c r="F197" s="9">
        <v>24572.65</v>
      </c>
      <c r="G197" s="14">
        <f t="shared" si="4"/>
        <v>-1.2819130211840779E-3</v>
      </c>
    </row>
    <row r="198" spans="2:7" x14ac:dyDescent="0.25">
      <c r="B198" s="90">
        <v>45352</v>
      </c>
      <c r="C198" s="12">
        <v>155.9</v>
      </c>
      <c r="D198" s="14">
        <f t="shared" si="5"/>
        <v>2.6333113890717685E-2</v>
      </c>
      <c r="F198" s="9">
        <v>24541.15</v>
      </c>
      <c r="G198" s="14">
        <f t="shared" si="4"/>
        <v>-1.6193210179637152E-2</v>
      </c>
    </row>
    <row r="199" spans="2:7" x14ac:dyDescent="0.25">
      <c r="B199" s="90">
        <v>45353</v>
      </c>
      <c r="C199" s="12">
        <v>155.65</v>
      </c>
      <c r="D199" s="14">
        <f t="shared" si="5"/>
        <v>-1.603592046183433E-3</v>
      </c>
      <c r="F199" s="9">
        <v>24143.75</v>
      </c>
      <c r="G199" s="14">
        <f t="shared" ref="G199:G262" si="6">F200/F199-1</f>
        <v>-1.9673828630595303E-4</v>
      </c>
    </row>
    <row r="200" spans="2:7" x14ac:dyDescent="0.25">
      <c r="B200" s="90">
        <v>45355</v>
      </c>
      <c r="C200" s="12">
        <v>153.44999999999999</v>
      </c>
      <c r="D200" s="14">
        <f t="shared" si="5"/>
        <v>-1.4134275618374659E-2</v>
      </c>
      <c r="F200" s="9">
        <v>24139</v>
      </c>
      <c r="G200" s="14">
        <f t="shared" si="6"/>
        <v>8.6167612577157104E-3</v>
      </c>
    </row>
    <row r="201" spans="2:7" x14ac:dyDescent="0.25">
      <c r="B201" s="90">
        <v>45356</v>
      </c>
      <c r="C201" s="12">
        <v>152.30000000000001</v>
      </c>
      <c r="D201" s="14">
        <f t="shared" ref="D201:D264" si="7">C201/C200-1</f>
        <v>-7.4942978168782703E-3</v>
      </c>
      <c r="F201" s="9">
        <v>24347</v>
      </c>
      <c r="G201" s="14">
        <f t="shared" si="6"/>
        <v>8.4199285332897666E-4</v>
      </c>
    </row>
    <row r="202" spans="2:7" x14ac:dyDescent="0.25">
      <c r="B202" s="90">
        <v>45357</v>
      </c>
      <c r="C202" s="12">
        <v>147.19999999999999</v>
      </c>
      <c r="D202" s="14">
        <f t="shared" si="7"/>
        <v>-3.3486539724228659E-2</v>
      </c>
      <c r="F202" s="9">
        <v>24367.5</v>
      </c>
      <c r="G202" s="14">
        <f t="shared" si="6"/>
        <v>-1.0280086180363135E-2</v>
      </c>
    </row>
    <row r="203" spans="2:7" x14ac:dyDescent="0.25">
      <c r="B203" s="90">
        <v>45358</v>
      </c>
      <c r="C203" s="12">
        <v>148.94999999999999</v>
      </c>
      <c r="D203" s="14">
        <f t="shared" si="7"/>
        <v>1.1888586956521729E-2</v>
      </c>
      <c r="F203" s="9">
        <v>24117</v>
      </c>
      <c r="G203" s="14">
        <f t="shared" si="6"/>
        <v>7.484347141020864E-3</v>
      </c>
    </row>
    <row r="204" spans="2:7" x14ac:dyDescent="0.25">
      <c r="B204" s="90">
        <v>45362</v>
      </c>
      <c r="C204" s="12">
        <v>144.6</v>
      </c>
      <c r="D204" s="14">
        <f t="shared" si="7"/>
        <v>-2.9204431017119781E-2</v>
      </c>
      <c r="F204" s="9">
        <v>24297.5</v>
      </c>
      <c r="G204" s="14">
        <f t="shared" si="6"/>
        <v>-1.2550673937647971E-2</v>
      </c>
    </row>
    <row r="205" spans="2:7" x14ac:dyDescent="0.25">
      <c r="B205" s="90">
        <v>45363</v>
      </c>
      <c r="C205" s="12">
        <v>140.85</v>
      </c>
      <c r="D205" s="14">
        <f t="shared" si="7"/>
        <v>-2.5933609958506243E-2</v>
      </c>
      <c r="F205" s="9">
        <v>23992.55</v>
      </c>
      <c r="G205" s="14">
        <f t="shared" si="6"/>
        <v>2.6278990770052246E-3</v>
      </c>
    </row>
    <row r="206" spans="2:7" x14ac:dyDescent="0.25">
      <c r="B206" s="90">
        <v>45364</v>
      </c>
      <c r="C206" s="12">
        <v>132.35</v>
      </c>
      <c r="D206" s="14">
        <f t="shared" si="7"/>
        <v>-6.0347887823926194E-2</v>
      </c>
      <c r="F206" s="9">
        <v>24055.599999999999</v>
      </c>
      <c r="G206" s="14">
        <f t="shared" si="6"/>
        <v>2.7523736676699162E-2</v>
      </c>
    </row>
    <row r="207" spans="2:7" x14ac:dyDescent="0.25">
      <c r="B207" s="90">
        <v>45365</v>
      </c>
      <c r="C207" s="12">
        <v>143.75</v>
      </c>
      <c r="D207" s="14">
        <f t="shared" si="7"/>
        <v>8.6135247449943275E-2</v>
      </c>
      <c r="F207" s="9">
        <v>24717.7</v>
      </c>
      <c r="G207" s="14">
        <f t="shared" si="6"/>
        <v>1.1861945083887271E-2</v>
      </c>
    </row>
    <row r="208" spans="2:7" x14ac:dyDescent="0.25">
      <c r="B208" s="90">
        <v>45366</v>
      </c>
      <c r="C208" s="12">
        <v>145</v>
      </c>
      <c r="D208" s="14">
        <f t="shared" si="7"/>
        <v>8.6956521739129933E-3</v>
      </c>
      <c r="F208" s="9">
        <v>25010.9</v>
      </c>
      <c r="G208" s="14">
        <f t="shared" si="6"/>
        <v>-2.3889584141314479E-3</v>
      </c>
    </row>
    <row r="209" spans="2:7" x14ac:dyDescent="0.25">
      <c r="B209" s="90">
        <v>45369</v>
      </c>
      <c r="C209" s="12">
        <v>141.94999999999999</v>
      </c>
      <c r="D209" s="14">
        <f t="shared" si="7"/>
        <v>-2.1034482758620743E-2</v>
      </c>
      <c r="F209" s="9">
        <v>24951.15</v>
      </c>
      <c r="G209" s="14">
        <f t="shared" si="6"/>
        <v>-3.7613496772694877E-3</v>
      </c>
    </row>
    <row r="210" spans="2:7" x14ac:dyDescent="0.25">
      <c r="B210" s="90">
        <v>45370</v>
      </c>
      <c r="C210" s="12">
        <v>141</v>
      </c>
      <c r="D210" s="14">
        <f t="shared" si="7"/>
        <v>-6.6924973582246361E-3</v>
      </c>
      <c r="F210" s="9">
        <v>24857.3</v>
      </c>
      <c r="G210" s="14">
        <f t="shared" si="6"/>
        <v>-8.5286817152308014E-4</v>
      </c>
    </row>
    <row r="211" spans="2:7" x14ac:dyDescent="0.25">
      <c r="B211" s="90">
        <v>45371</v>
      </c>
      <c r="C211" s="12">
        <v>139.4</v>
      </c>
      <c r="D211" s="14">
        <f t="shared" si="7"/>
        <v>-1.1347517730496359E-2</v>
      </c>
      <c r="F211" s="9">
        <v>24836.1</v>
      </c>
      <c r="G211" s="14">
        <f t="shared" si="6"/>
        <v>-5.0329963238948672E-5</v>
      </c>
    </row>
    <row r="212" spans="2:7" x14ac:dyDescent="0.25">
      <c r="B212" s="90">
        <v>45372</v>
      </c>
      <c r="C212" s="12">
        <v>144.30000000000001</v>
      </c>
      <c r="D212" s="14">
        <f t="shared" si="7"/>
        <v>3.5150645624103305E-2</v>
      </c>
      <c r="F212" s="9">
        <v>24834.85</v>
      </c>
      <c r="G212" s="14">
        <f t="shared" si="6"/>
        <v>-1.7264046289790391E-2</v>
      </c>
    </row>
    <row r="213" spans="2:7" x14ac:dyDescent="0.25">
      <c r="B213" s="90">
        <v>45373</v>
      </c>
      <c r="C213" s="12">
        <v>144.85</v>
      </c>
      <c r="D213" s="14">
        <f t="shared" si="7"/>
        <v>3.8115038115036359E-3</v>
      </c>
      <c r="F213" s="9">
        <v>24406.1</v>
      </c>
      <c r="G213" s="14">
        <f t="shared" si="6"/>
        <v>3.0320288780272264E-4</v>
      </c>
    </row>
    <row r="214" spans="2:7" x14ac:dyDescent="0.25">
      <c r="B214" s="90">
        <v>45377</v>
      </c>
      <c r="C214" s="12">
        <v>143.69999999999999</v>
      </c>
      <c r="D214" s="14">
        <f t="shared" si="7"/>
        <v>-7.9392474974111504E-3</v>
      </c>
      <c r="F214" s="9">
        <v>24413.5</v>
      </c>
      <c r="G214" s="14">
        <f t="shared" si="6"/>
        <v>2.6849898621663648E-3</v>
      </c>
    </row>
    <row r="215" spans="2:7" x14ac:dyDescent="0.25">
      <c r="B215" s="90">
        <v>45378</v>
      </c>
      <c r="C215" s="12">
        <v>150.4</v>
      </c>
      <c r="D215" s="14">
        <f t="shared" si="7"/>
        <v>4.6624913013222136E-2</v>
      </c>
      <c r="F215" s="9">
        <v>24479.05</v>
      </c>
      <c r="G215" s="14">
        <f t="shared" si="6"/>
        <v>1.2337080074593665E-3</v>
      </c>
    </row>
    <row r="216" spans="2:7" x14ac:dyDescent="0.25">
      <c r="B216" s="90">
        <v>45379</v>
      </c>
      <c r="C216" s="12">
        <v>151.30000000000001</v>
      </c>
      <c r="D216" s="14">
        <f t="shared" si="7"/>
        <v>5.9840425531916264E-3</v>
      </c>
      <c r="F216" s="9">
        <v>24509.25</v>
      </c>
      <c r="G216" s="14">
        <f t="shared" si="6"/>
        <v>8.8333996348333166E-4</v>
      </c>
    </row>
    <row r="217" spans="2:7" x14ac:dyDescent="0.25">
      <c r="B217" s="90">
        <v>45383</v>
      </c>
      <c r="C217" s="12">
        <v>157.4</v>
      </c>
      <c r="D217" s="14">
        <f t="shared" si="7"/>
        <v>4.0317250495703894E-2</v>
      </c>
      <c r="F217" s="9">
        <v>24530.9</v>
      </c>
      <c r="G217" s="14">
        <f t="shared" si="6"/>
        <v>1.1004488216901809E-2</v>
      </c>
    </row>
    <row r="218" spans="2:7" x14ac:dyDescent="0.25">
      <c r="B218" s="90">
        <v>45384</v>
      </c>
      <c r="C218" s="12">
        <v>160.4</v>
      </c>
      <c r="D218" s="14">
        <f t="shared" si="7"/>
        <v>1.9059720457433205E-2</v>
      </c>
      <c r="F218" s="9">
        <v>24800.85</v>
      </c>
      <c r="G218" s="14">
        <f t="shared" si="6"/>
        <v>-7.5743371698953066E-3</v>
      </c>
    </row>
    <row r="219" spans="2:7" x14ac:dyDescent="0.25">
      <c r="B219" s="90">
        <v>45385</v>
      </c>
      <c r="C219" s="12">
        <v>161.69999999999999</v>
      </c>
      <c r="D219" s="14">
        <f t="shared" si="7"/>
        <v>8.1047381546133224E-3</v>
      </c>
      <c r="F219" s="9">
        <v>24613</v>
      </c>
      <c r="G219" s="14">
        <f t="shared" si="6"/>
        <v>-1.0685410149108288E-3</v>
      </c>
    </row>
    <row r="220" spans="2:7" x14ac:dyDescent="0.25">
      <c r="B220" s="90">
        <v>45386</v>
      </c>
      <c r="C220" s="12">
        <v>160.75</v>
      </c>
      <c r="D220" s="14">
        <f t="shared" si="7"/>
        <v>-5.8750773036486681E-3</v>
      </c>
      <c r="F220" s="9">
        <v>24586.7</v>
      </c>
      <c r="G220" s="14">
        <f t="shared" si="6"/>
        <v>-3.4388510861562693E-3</v>
      </c>
    </row>
    <row r="221" spans="2:7" x14ac:dyDescent="0.25">
      <c r="B221" s="90">
        <v>45387</v>
      </c>
      <c r="C221" s="12">
        <v>160.4</v>
      </c>
      <c r="D221" s="14">
        <f t="shared" si="7"/>
        <v>-2.1772939346811349E-3</v>
      </c>
      <c r="F221" s="9">
        <v>24502.15</v>
      </c>
      <c r="G221" s="14">
        <f t="shared" si="6"/>
        <v>-7.5993331197466985E-3</v>
      </c>
    </row>
    <row r="222" spans="2:7" x14ac:dyDescent="0.25">
      <c r="B222" s="90">
        <v>45390</v>
      </c>
      <c r="C222" s="12">
        <v>161.44999999999999</v>
      </c>
      <c r="D222" s="14">
        <f t="shared" si="7"/>
        <v>6.5461346633415296E-3</v>
      </c>
      <c r="F222" s="9">
        <v>24315.95</v>
      </c>
      <c r="G222" s="14">
        <f t="shared" si="6"/>
        <v>3.495647918341227E-4</v>
      </c>
    </row>
    <row r="223" spans="2:7" x14ac:dyDescent="0.25">
      <c r="B223" s="90">
        <v>45391</v>
      </c>
      <c r="C223" s="12">
        <v>163.65</v>
      </c>
      <c r="D223" s="14">
        <f t="shared" si="7"/>
        <v>1.3626509755342298E-2</v>
      </c>
      <c r="F223" s="9">
        <v>24324.45</v>
      </c>
      <c r="G223" s="14">
        <f t="shared" si="6"/>
        <v>4.4708102341470823E-3</v>
      </c>
    </row>
    <row r="224" spans="2:7" x14ac:dyDescent="0.25">
      <c r="B224" s="90">
        <v>45392</v>
      </c>
      <c r="C224" s="12">
        <v>163.55000000000001</v>
      </c>
      <c r="D224" s="14">
        <f t="shared" si="7"/>
        <v>-6.1106018942858054E-4</v>
      </c>
      <c r="F224" s="9">
        <v>24433.200000000001</v>
      </c>
      <c r="G224" s="14">
        <f t="shared" si="6"/>
        <v>-4.6105299346791417E-3</v>
      </c>
    </row>
    <row r="225" spans="2:7" x14ac:dyDescent="0.25">
      <c r="B225" s="90">
        <v>45394</v>
      </c>
      <c r="C225" s="12">
        <v>162.25</v>
      </c>
      <c r="D225" s="14">
        <f t="shared" si="7"/>
        <v>-7.9486395597677673E-3</v>
      </c>
      <c r="F225" s="9">
        <v>24320.55</v>
      </c>
      <c r="G225" s="14">
        <f t="shared" si="6"/>
        <v>1.3568772087801939E-4</v>
      </c>
    </row>
    <row r="226" spans="2:7" x14ac:dyDescent="0.25">
      <c r="B226" s="90">
        <v>45397</v>
      </c>
      <c r="C226" s="12">
        <v>155.25</v>
      </c>
      <c r="D226" s="14">
        <f t="shared" si="7"/>
        <v>-4.3143297380585532E-2</v>
      </c>
      <c r="F226" s="9">
        <v>24323.85</v>
      </c>
      <c r="G226" s="14">
        <f t="shared" si="6"/>
        <v>-8.92128507616885E-4</v>
      </c>
    </row>
    <row r="227" spans="2:7" x14ac:dyDescent="0.25">
      <c r="B227" s="90">
        <v>45398</v>
      </c>
      <c r="C227" s="12">
        <v>176.1</v>
      </c>
      <c r="D227" s="14">
        <f t="shared" si="7"/>
        <v>0.13429951690821262</v>
      </c>
      <c r="F227" s="9">
        <v>24302.15</v>
      </c>
      <c r="G227" s="14">
        <f t="shared" si="6"/>
        <v>-6.4397594451526263E-4</v>
      </c>
    </row>
    <row r="228" spans="2:7" x14ac:dyDescent="0.25">
      <c r="B228" s="90">
        <v>45400</v>
      </c>
      <c r="C228" s="12">
        <v>169.85</v>
      </c>
      <c r="D228" s="14">
        <f t="shared" si="7"/>
        <v>-3.5491198182850625E-2</v>
      </c>
      <c r="F228" s="9">
        <v>24286.5</v>
      </c>
      <c r="G228" s="14">
        <f t="shared" si="6"/>
        <v>-6.6971362691207181E-3</v>
      </c>
    </row>
    <row r="229" spans="2:7" x14ac:dyDescent="0.25">
      <c r="B229" s="90">
        <v>45401</v>
      </c>
      <c r="C229" s="12">
        <v>173.7</v>
      </c>
      <c r="D229" s="14">
        <f t="shared" si="7"/>
        <v>2.2667059169855674E-2</v>
      </c>
      <c r="F229" s="9">
        <v>24123.85</v>
      </c>
      <c r="G229" s="14">
        <f t="shared" si="6"/>
        <v>7.5029483270716568E-4</v>
      </c>
    </row>
    <row r="230" spans="2:7" x14ac:dyDescent="0.25">
      <c r="B230" s="90">
        <v>45404</v>
      </c>
      <c r="C230" s="12">
        <v>167.45</v>
      </c>
      <c r="D230" s="14">
        <f t="shared" si="7"/>
        <v>-3.5981577432354639E-2</v>
      </c>
      <c r="F230" s="9">
        <v>24141.95</v>
      </c>
      <c r="G230" s="14">
        <f t="shared" si="6"/>
        <v>-5.4407369744366996E-3</v>
      </c>
    </row>
    <row r="231" spans="2:7" x14ac:dyDescent="0.25">
      <c r="B231" s="90">
        <v>45405</v>
      </c>
      <c r="C231" s="12">
        <v>169.2</v>
      </c>
      <c r="D231" s="14">
        <f t="shared" si="7"/>
        <v>1.0450880859958156E-2</v>
      </c>
      <c r="F231" s="9">
        <v>24010.6</v>
      </c>
      <c r="G231" s="14">
        <f t="shared" si="6"/>
        <v>1.4118764212474044E-3</v>
      </c>
    </row>
    <row r="232" spans="2:7" x14ac:dyDescent="0.25">
      <c r="B232" s="90">
        <v>45406</v>
      </c>
      <c r="C232" s="12">
        <v>167.55</v>
      </c>
      <c r="D232" s="14">
        <f t="shared" si="7"/>
        <v>-9.7517730496452515E-3</v>
      </c>
      <c r="F232" s="9">
        <v>24044.5</v>
      </c>
      <c r="G232" s="14">
        <f t="shared" si="6"/>
        <v>-7.3072844101561563E-3</v>
      </c>
    </row>
    <row r="233" spans="2:7" x14ac:dyDescent="0.25">
      <c r="B233" s="90">
        <v>45407</v>
      </c>
      <c r="C233" s="12">
        <v>166.55</v>
      </c>
      <c r="D233" s="14">
        <f t="shared" si="7"/>
        <v>-5.9683676514473705E-3</v>
      </c>
      <c r="F233" s="9">
        <v>23868.799999999999</v>
      </c>
      <c r="G233" s="14">
        <f t="shared" si="6"/>
        <v>-6.1796152299236073E-3</v>
      </c>
    </row>
    <row r="234" spans="2:7" x14ac:dyDescent="0.25">
      <c r="B234" s="90">
        <v>45408</v>
      </c>
      <c r="C234" s="12">
        <v>171.55</v>
      </c>
      <c r="D234" s="14">
        <f t="shared" si="7"/>
        <v>3.0021014710297278E-2</v>
      </c>
      <c r="F234" s="9">
        <v>23721.3</v>
      </c>
      <c r="G234" s="14">
        <f t="shared" si="6"/>
        <v>-7.7335559180989888E-3</v>
      </c>
    </row>
    <row r="235" spans="2:7" x14ac:dyDescent="0.25">
      <c r="B235" s="90">
        <v>45411</v>
      </c>
      <c r="C235" s="12">
        <v>168.55</v>
      </c>
      <c r="D235" s="14">
        <f t="shared" si="7"/>
        <v>-1.7487612940833563E-2</v>
      </c>
      <c r="F235" s="9">
        <v>23537.85</v>
      </c>
      <c r="G235" s="14">
        <f t="shared" si="6"/>
        <v>-1.5613150733818637E-3</v>
      </c>
    </row>
    <row r="236" spans="2:7" x14ac:dyDescent="0.25">
      <c r="B236" s="90">
        <v>45412</v>
      </c>
      <c r="C236" s="12">
        <v>165.2</v>
      </c>
      <c r="D236" s="14">
        <f t="shared" si="7"/>
        <v>-1.9875407890833752E-2</v>
      </c>
      <c r="F236" s="9">
        <v>23501.1</v>
      </c>
      <c r="G236" s="14">
        <f t="shared" si="6"/>
        <v>2.804124062278035E-3</v>
      </c>
    </row>
    <row r="237" spans="2:7" x14ac:dyDescent="0.25">
      <c r="B237" s="90">
        <v>45414</v>
      </c>
      <c r="C237" s="12">
        <v>167</v>
      </c>
      <c r="D237" s="14">
        <f t="shared" si="7"/>
        <v>1.0895883777239712E-2</v>
      </c>
      <c r="F237" s="9">
        <v>23567</v>
      </c>
      <c r="G237" s="14">
        <f t="shared" si="6"/>
        <v>-2.1640429414011564E-3</v>
      </c>
    </row>
    <row r="238" spans="2:7" x14ac:dyDescent="0.25">
      <c r="B238" s="90">
        <v>45415</v>
      </c>
      <c r="C238" s="12">
        <v>165.35</v>
      </c>
      <c r="D238" s="14">
        <f t="shared" si="7"/>
        <v>-9.8802395209580673E-3</v>
      </c>
      <c r="F238" s="9">
        <v>23516</v>
      </c>
      <c r="G238" s="14">
        <f t="shared" si="6"/>
        <v>1.7817656063956466E-3</v>
      </c>
    </row>
    <row r="239" spans="2:7" x14ac:dyDescent="0.25">
      <c r="B239" s="90">
        <v>45418</v>
      </c>
      <c r="C239" s="12">
        <v>163.4</v>
      </c>
      <c r="D239" s="14">
        <f t="shared" si="7"/>
        <v>-1.1793166011490719E-2</v>
      </c>
      <c r="F239" s="9">
        <v>23557.9</v>
      </c>
      <c r="G239" s="14">
        <f t="shared" si="6"/>
        <v>-3.91800627390404E-3</v>
      </c>
    </row>
    <row r="240" spans="2:7" x14ac:dyDescent="0.25">
      <c r="B240" s="90">
        <v>45419</v>
      </c>
      <c r="C240" s="12">
        <v>157.30000000000001</v>
      </c>
      <c r="D240" s="14">
        <f t="shared" si="7"/>
        <v>-3.733170134638919E-2</v>
      </c>
      <c r="F240" s="9">
        <v>23465.599999999999</v>
      </c>
      <c r="G240" s="14">
        <f t="shared" si="6"/>
        <v>-2.842458748124832E-3</v>
      </c>
    </row>
    <row r="241" spans="2:7" x14ac:dyDescent="0.25">
      <c r="B241" s="90">
        <v>45420</v>
      </c>
      <c r="C241" s="12">
        <v>158.94999999999999</v>
      </c>
      <c r="D241" s="14">
        <f t="shared" si="7"/>
        <v>1.0489510489510412E-2</v>
      </c>
      <c r="F241" s="9">
        <v>23398.9</v>
      </c>
      <c r="G241" s="14">
        <f t="shared" si="6"/>
        <v>-3.2458790797857962E-3</v>
      </c>
    </row>
    <row r="242" spans="2:7" x14ac:dyDescent="0.25">
      <c r="B242" s="90">
        <v>45421</v>
      </c>
      <c r="C242" s="12">
        <v>155.5</v>
      </c>
      <c r="D242" s="14">
        <f t="shared" si="7"/>
        <v>-2.170493865995593E-2</v>
      </c>
      <c r="F242" s="9">
        <v>23322.95</v>
      </c>
      <c r="G242" s="14">
        <f t="shared" si="6"/>
        <v>-2.4911085433018121E-3</v>
      </c>
    </row>
    <row r="243" spans="2:7" x14ac:dyDescent="0.25">
      <c r="B243" s="90">
        <v>45422</v>
      </c>
      <c r="C243" s="12">
        <v>158.65</v>
      </c>
      <c r="D243" s="14">
        <f t="shared" si="7"/>
        <v>2.0257234726688056E-2</v>
      </c>
      <c r="F243" s="9">
        <v>23264.85</v>
      </c>
      <c r="G243" s="14">
        <f t="shared" si="6"/>
        <v>-2.4285563844161917E-4</v>
      </c>
    </row>
    <row r="244" spans="2:7" x14ac:dyDescent="0.25">
      <c r="B244" s="90">
        <v>45425</v>
      </c>
      <c r="C244" s="12">
        <v>155.4</v>
      </c>
      <c r="D244" s="14">
        <f t="shared" si="7"/>
        <v>-2.0485345099275132E-2</v>
      </c>
      <c r="F244" s="9">
        <v>23259.200000000001</v>
      </c>
      <c r="G244" s="14">
        <f t="shared" si="6"/>
        <v>1.3306562564490143E-3</v>
      </c>
    </row>
    <row r="245" spans="2:7" x14ac:dyDescent="0.25">
      <c r="B245" s="90">
        <v>45426</v>
      </c>
      <c r="C245" s="12">
        <v>158.05000000000001</v>
      </c>
      <c r="D245" s="14">
        <f t="shared" si="7"/>
        <v>1.7052767052767148E-2</v>
      </c>
      <c r="F245" s="9">
        <v>23290.15</v>
      </c>
      <c r="G245" s="14">
        <f t="shared" si="6"/>
        <v>-2.0126534178611988E-2</v>
      </c>
    </row>
    <row r="246" spans="2:7" x14ac:dyDescent="0.25">
      <c r="B246" s="90">
        <v>45427</v>
      </c>
      <c r="C246" s="12">
        <v>164.25</v>
      </c>
      <c r="D246" s="14">
        <f t="shared" si="7"/>
        <v>3.9228092375830359E-2</v>
      </c>
      <c r="F246" s="9">
        <v>22821.4</v>
      </c>
      <c r="G246" s="14">
        <f t="shared" si="6"/>
        <v>-8.8097136897825612E-3</v>
      </c>
    </row>
    <row r="247" spans="2:7" x14ac:dyDescent="0.25">
      <c r="B247" s="90">
        <v>45428</v>
      </c>
      <c r="C247" s="12">
        <v>164.25</v>
      </c>
      <c r="D247" s="14">
        <f t="shared" si="7"/>
        <v>0</v>
      </c>
      <c r="F247" s="9">
        <v>22620.35</v>
      </c>
      <c r="G247" s="14">
        <f t="shared" si="6"/>
        <v>-3.2530442720824282E-2</v>
      </c>
    </row>
    <row r="248" spans="2:7" x14ac:dyDescent="0.25">
      <c r="B248" s="90">
        <v>45429</v>
      </c>
      <c r="C248" s="12">
        <v>168.55</v>
      </c>
      <c r="D248" s="14">
        <f t="shared" si="7"/>
        <v>2.6179604261796108E-2</v>
      </c>
      <c r="F248" s="9">
        <v>21884.5</v>
      </c>
      <c r="G248" s="14">
        <f t="shared" si="6"/>
        <v>6.3030912289520069E-2</v>
      </c>
    </row>
    <row r="249" spans="2:7" x14ac:dyDescent="0.25">
      <c r="B249" s="90">
        <v>45430</v>
      </c>
      <c r="C249" s="12">
        <v>166.25</v>
      </c>
      <c r="D249" s="14">
        <f t="shared" si="7"/>
        <v>-1.3645802432512677E-2</v>
      </c>
      <c r="F249" s="9">
        <v>23263.9</v>
      </c>
      <c r="G249" s="14">
        <f t="shared" si="6"/>
        <v>-3.1516641663693612E-2</v>
      </c>
    </row>
    <row r="250" spans="2:7" x14ac:dyDescent="0.25">
      <c r="B250" s="90">
        <v>45433</v>
      </c>
      <c r="C250" s="12">
        <v>164.4</v>
      </c>
      <c r="D250" s="14">
        <f t="shared" si="7"/>
        <v>-1.1127819548872098E-2</v>
      </c>
      <c r="F250" s="9">
        <v>22530.7</v>
      </c>
      <c r="G250" s="14">
        <f t="shared" si="6"/>
        <v>-1.8663423684128766E-3</v>
      </c>
    </row>
    <row r="251" spans="2:7" x14ac:dyDescent="0.25">
      <c r="B251" s="90">
        <v>45434</v>
      </c>
      <c r="C251" s="12">
        <v>166.15</v>
      </c>
      <c r="D251" s="14">
        <f t="shared" si="7"/>
        <v>1.0644768856447717E-2</v>
      </c>
      <c r="F251" s="9">
        <v>22488.65</v>
      </c>
      <c r="G251" s="14">
        <f t="shared" si="6"/>
        <v>9.6070684545315199E-3</v>
      </c>
    </row>
    <row r="252" spans="2:7" x14ac:dyDescent="0.25">
      <c r="B252" s="90">
        <v>45435</v>
      </c>
      <c r="C252" s="12">
        <v>168.45</v>
      </c>
      <c r="D252" s="14">
        <f t="shared" si="7"/>
        <v>1.3842913030394088E-2</v>
      </c>
      <c r="F252" s="9">
        <v>22704.7</v>
      </c>
      <c r="G252" s="14">
        <f t="shared" si="6"/>
        <v>8.0798248820728169E-3</v>
      </c>
    </row>
    <row r="253" spans="2:7" x14ac:dyDescent="0.25">
      <c r="B253" s="90">
        <v>45436</v>
      </c>
      <c r="C253" s="12">
        <v>167.85</v>
      </c>
      <c r="D253" s="14">
        <f t="shared" si="7"/>
        <v>-3.5618878005342358E-3</v>
      </c>
      <c r="F253" s="9">
        <v>22888.15</v>
      </c>
      <c r="G253" s="14">
        <f t="shared" si="6"/>
        <v>1.9354993741302895E-3</v>
      </c>
    </row>
    <row r="254" spans="2:7" x14ac:dyDescent="0.25">
      <c r="B254" s="90">
        <v>45439</v>
      </c>
      <c r="C254" s="12">
        <v>164.15</v>
      </c>
      <c r="D254" s="14">
        <f t="shared" si="7"/>
        <v>-2.2043491212391908E-2</v>
      </c>
      <c r="F254" s="9">
        <v>22932.45</v>
      </c>
      <c r="G254" s="14">
        <f t="shared" si="6"/>
        <v>1.0748960534090468E-3</v>
      </c>
    </row>
    <row r="255" spans="2:7" x14ac:dyDescent="0.25">
      <c r="B255" s="90">
        <v>45440</v>
      </c>
      <c r="C255" s="12">
        <v>165.6</v>
      </c>
      <c r="D255" s="14">
        <f t="shared" si="7"/>
        <v>8.8333840999086366E-3</v>
      </c>
      <c r="F255" s="9">
        <v>22957.1</v>
      </c>
      <c r="G255" s="14">
        <f t="shared" si="6"/>
        <v>4.5955281808263138E-4</v>
      </c>
    </row>
    <row r="256" spans="2:7" x14ac:dyDescent="0.25">
      <c r="B256" s="90">
        <v>45441</v>
      </c>
      <c r="C256" s="12">
        <v>168.95</v>
      </c>
      <c r="D256" s="14">
        <f t="shared" si="7"/>
        <v>2.0229468599033851E-2</v>
      </c>
      <c r="F256" s="9">
        <v>22967.65</v>
      </c>
      <c r="G256" s="14">
        <f t="shared" si="6"/>
        <v>-1.6103084120491329E-2</v>
      </c>
    </row>
    <row r="257" spans="2:7" x14ac:dyDescent="0.25">
      <c r="B257" s="90">
        <v>45442</v>
      </c>
      <c r="C257" s="12">
        <v>145.94999999999999</v>
      </c>
      <c r="D257" s="14">
        <f t="shared" si="7"/>
        <v>-0.13613495116898489</v>
      </c>
      <c r="F257" s="9">
        <v>22597.8</v>
      </c>
      <c r="G257" s="14">
        <f t="shared" si="6"/>
        <v>-3.0423315543991469E-3</v>
      </c>
    </row>
    <row r="258" spans="2:7" x14ac:dyDescent="0.25">
      <c r="B258" s="90">
        <v>45443</v>
      </c>
      <c r="C258" s="12">
        <v>147.94999999999999</v>
      </c>
      <c r="D258" s="14">
        <f t="shared" si="7"/>
        <v>1.3703323055840988E-2</v>
      </c>
      <c r="F258" s="9">
        <v>22529.05</v>
      </c>
      <c r="G258" s="14">
        <f t="shared" si="6"/>
        <v>-1.2006720212347499E-3</v>
      </c>
    </row>
    <row r="259" spans="2:7" x14ac:dyDescent="0.25">
      <c r="B259" s="90">
        <v>45446</v>
      </c>
      <c r="C259" s="12">
        <v>145.15</v>
      </c>
      <c r="D259" s="14">
        <f t="shared" si="7"/>
        <v>-1.8925312605609923E-2</v>
      </c>
      <c r="F259" s="9">
        <v>22502</v>
      </c>
      <c r="G259" s="14">
        <f t="shared" si="6"/>
        <v>-1.5954137410009173E-3</v>
      </c>
    </row>
    <row r="260" spans="2:7" x14ac:dyDescent="0.25">
      <c r="B260" s="90">
        <v>45447</v>
      </c>
      <c r="C260" s="12">
        <v>140.9</v>
      </c>
      <c r="D260" s="14">
        <f t="shared" si="7"/>
        <v>-2.9280055115397885E-2</v>
      </c>
      <c r="F260" s="9">
        <v>22466.1</v>
      </c>
      <c r="G260" s="14">
        <f t="shared" si="6"/>
        <v>-2.7708414010442217E-3</v>
      </c>
    </row>
    <row r="261" spans="2:7" x14ac:dyDescent="0.25">
      <c r="B261" s="90">
        <v>45448</v>
      </c>
      <c r="C261" s="12">
        <v>147.25</v>
      </c>
      <c r="D261" s="14">
        <f t="shared" si="7"/>
        <v>4.5067423704755027E-2</v>
      </c>
      <c r="F261" s="9">
        <v>22403.85</v>
      </c>
      <c r="G261" s="14">
        <f t="shared" si="6"/>
        <v>-9.0743332061230531E-3</v>
      </c>
    </row>
    <row r="262" spans="2:7" x14ac:dyDescent="0.25">
      <c r="B262" s="90">
        <v>45449</v>
      </c>
      <c r="C262" s="12">
        <v>151.44999999999999</v>
      </c>
      <c r="D262" s="14">
        <f t="shared" si="7"/>
        <v>2.8522920203735147E-2</v>
      </c>
      <c r="F262" s="9">
        <v>22200.55</v>
      </c>
      <c r="G262" s="14">
        <f t="shared" si="6"/>
        <v>7.7925997328898156E-4</v>
      </c>
    </row>
    <row r="263" spans="2:7" x14ac:dyDescent="0.25">
      <c r="B263" s="90">
        <v>45450</v>
      </c>
      <c r="C263" s="12">
        <v>155.65</v>
      </c>
      <c r="D263" s="14">
        <f t="shared" si="7"/>
        <v>2.7731924727633084E-2</v>
      </c>
      <c r="F263" s="9">
        <v>22217.85</v>
      </c>
      <c r="G263" s="14">
        <f t="shared" ref="G263:G326" si="8">F264/F263-1</f>
        <v>-5.1220077550258036E-3</v>
      </c>
    </row>
    <row r="264" spans="2:7" x14ac:dyDescent="0.25">
      <c r="B264" s="90">
        <v>45453</v>
      </c>
      <c r="C264" s="12">
        <v>156.99</v>
      </c>
      <c r="D264" s="14">
        <f t="shared" si="7"/>
        <v>8.6090587857372558E-3</v>
      </c>
      <c r="F264" s="9">
        <v>22104.05</v>
      </c>
      <c r="G264" s="14">
        <f t="shared" si="8"/>
        <v>-2.2100022394085928E-3</v>
      </c>
    </row>
    <row r="265" spans="2:7" x14ac:dyDescent="0.25">
      <c r="B265" s="90">
        <v>45454</v>
      </c>
      <c r="C265" s="12">
        <v>154.97999999999999</v>
      </c>
      <c r="D265" s="14">
        <f t="shared" ref="D265:D328" si="9">C265/C264-1</f>
        <v>-1.2803363271546075E-2</v>
      </c>
      <c r="F265" s="9">
        <v>22055.200000000001</v>
      </c>
      <c r="G265" s="14">
        <f t="shared" si="8"/>
        <v>-4.4297943342159751E-3</v>
      </c>
    </row>
    <row r="266" spans="2:7" x14ac:dyDescent="0.25">
      <c r="B266" s="90">
        <v>45455</v>
      </c>
      <c r="C266" s="12">
        <v>156</v>
      </c>
      <c r="D266" s="14">
        <f t="shared" si="9"/>
        <v>6.5814943863724551E-3</v>
      </c>
      <c r="F266" s="9">
        <v>21957.5</v>
      </c>
      <c r="G266" s="14">
        <f t="shared" si="8"/>
        <v>1.5712171239895323E-2</v>
      </c>
    </row>
    <row r="267" spans="2:7" x14ac:dyDescent="0.25">
      <c r="B267" s="90">
        <v>45456</v>
      </c>
      <c r="C267" s="12">
        <v>158.02000000000001</v>
      </c>
      <c r="D267" s="14">
        <f t="shared" si="9"/>
        <v>1.2948717948717992E-2</v>
      </c>
      <c r="F267" s="9">
        <v>22302.5</v>
      </c>
      <c r="G267" s="14">
        <f t="shared" si="8"/>
        <v>0</v>
      </c>
    </row>
    <row r="268" spans="2:7" x14ac:dyDescent="0.25">
      <c r="B268" s="90">
        <v>45457</v>
      </c>
      <c r="C268" s="12">
        <v>160.22999999999999</v>
      </c>
      <c r="D268" s="14">
        <f t="shared" si="9"/>
        <v>1.3985571446652134E-2</v>
      </c>
      <c r="F268" s="9">
        <v>22302.5</v>
      </c>
      <c r="G268" s="14">
        <f t="shared" si="8"/>
        <v>6.2862907745768748E-3</v>
      </c>
    </row>
    <row r="269" spans="2:7" x14ac:dyDescent="0.25">
      <c r="B269" s="90">
        <v>45461</v>
      </c>
      <c r="C269" s="12">
        <v>159.30000000000001</v>
      </c>
      <c r="D269" s="14">
        <f t="shared" si="9"/>
        <v>-5.8041565249952187E-3</v>
      </c>
      <c r="F269" s="9">
        <v>22442.7</v>
      </c>
      <c r="G269" s="14">
        <f t="shared" si="8"/>
        <v>1.4770950019382667E-3</v>
      </c>
    </row>
    <row r="270" spans="2:7" x14ac:dyDescent="0.25">
      <c r="B270" s="90">
        <v>45462</v>
      </c>
      <c r="C270" s="12">
        <v>157.31</v>
      </c>
      <c r="D270" s="14">
        <f t="shared" si="9"/>
        <v>-1.2492153170119313E-2</v>
      </c>
      <c r="F270" s="9">
        <v>22475.85</v>
      </c>
      <c r="G270" s="14">
        <f t="shared" si="8"/>
        <v>7.6682305674757867E-3</v>
      </c>
    </row>
    <row r="271" spans="2:7" x14ac:dyDescent="0.25">
      <c r="B271" s="90">
        <v>45463</v>
      </c>
      <c r="C271" s="12">
        <v>160.25</v>
      </c>
      <c r="D271" s="14">
        <f t="shared" si="9"/>
        <v>1.8689212383192322E-2</v>
      </c>
      <c r="F271" s="9">
        <v>22648.2</v>
      </c>
      <c r="G271" s="14">
        <f t="shared" si="8"/>
        <v>-1.9140593954487528E-3</v>
      </c>
    </row>
    <row r="272" spans="2:7" x14ac:dyDescent="0.25">
      <c r="B272" s="90">
        <v>45464</v>
      </c>
      <c r="C272" s="12">
        <v>162.15</v>
      </c>
      <c r="D272" s="14">
        <f t="shared" si="9"/>
        <v>1.1856474258970406E-2</v>
      </c>
      <c r="F272" s="9">
        <v>22604.85</v>
      </c>
      <c r="G272" s="14">
        <f t="shared" si="8"/>
        <v>1.7053862334854841E-3</v>
      </c>
    </row>
    <row r="273" spans="2:7" x14ac:dyDescent="0.25">
      <c r="B273" s="90">
        <v>45467</v>
      </c>
      <c r="C273" s="12">
        <v>164.39</v>
      </c>
      <c r="D273" s="14">
        <f t="shared" si="9"/>
        <v>1.3814369411039085E-2</v>
      </c>
      <c r="F273" s="9">
        <v>22643.4</v>
      </c>
      <c r="G273" s="14">
        <f t="shared" si="8"/>
        <v>-9.868217670491175E-3</v>
      </c>
    </row>
    <row r="274" spans="2:7" x14ac:dyDescent="0.25">
      <c r="B274" s="90">
        <v>45468</v>
      </c>
      <c r="C274" s="12">
        <v>162.68</v>
      </c>
      <c r="D274" s="14">
        <f t="shared" si="9"/>
        <v>-1.0402092584706923E-2</v>
      </c>
      <c r="F274" s="9">
        <v>22419.95</v>
      </c>
      <c r="G274" s="14">
        <f t="shared" si="8"/>
        <v>6.7083111246901694E-3</v>
      </c>
    </row>
    <row r="275" spans="2:7" x14ac:dyDescent="0.25">
      <c r="B275" s="90">
        <v>45469</v>
      </c>
      <c r="C275" s="12">
        <v>161.44</v>
      </c>
      <c r="D275" s="14">
        <f t="shared" si="9"/>
        <v>-7.6223260388493808E-3</v>
      </c>
      <c r="F275" s="9">
        <v>22570.35</v>
      </c>
      <c r="G275" s="14">
        <f t="shared" si="8"/>
        <v>-7.4411783601050496E-3</v>
      </c>
    </row>
    <row r="276" spans="2:7" x14ac:dyDescent="0.25">
      <c r="B276" s="90">
        <v>45470</v>
      </c>
      <c r="C276" s="12">
        <v>158.49</v>
      </c>
      <c r="D276" s="14">
        <f t="shared" si="9"/>
        <v>-1.8273042616451907E-2</v>
      </c>
      <c r="F276" s="9">
        <v>22402.400000000001</v>
      </c>
      <c r="G276" s="14">
        <f t="shared" si="8"/>
        <v>-1.5355497625254566E-3</v>
      </c>
    </row>
    <row r="277" spans="2:7" x14ac:dyDescent="0.25">
      <c r="B277" s="90">
        <v>45471</v>
      </c>
      <c r="C277" s="12">
        <v>158.44</v>
      </c>
      <c r="D277" s="14">
        <f t="shared" si="9"/>
        <v>-3.1547731718095662E-4</v>
      </c>
      <c r="F277" s="9">
        <v>22368</v>
      </c>
      <c r="G277" s="14">
        <f t="shared" si="8"/>
        <v>-1.4127324749642067E-3</v>
      </c>
    </row>
    <row r="278" spans="2:7" x14ac:dyDescent="0.25">
      <c r="B278" s="90">
        <v>45474</v>
      </c>
      <c r="C278" s="12">
        <v>163.16999999999999</v>
      </c>
      <c r="D278" s="14">
        <f t="shared" si="9"/>
        <v>2.9853572330219569E-2</v>
      </c>
      <c r="F278" s="9">
        <v>22336.400000000001</v>
      </c>
      <c r="G278" s="14">
        <f t="shared" si="8"/>
        <v>-8.479432674916354E-3</v>
      </c>
    </row>
    <row r="279" spans="2:7" x14ac:dyDescent="0.25">
      <c r="B279" s="90">
        <v>45475</v>
      </c>
      <c r="C279" s="12">
        <v>165.98</v>
      </c>
      <c r="D279" s="14">
        <f t="shared" si="9"/>
        <v>1.7221302935588767E-2</v>
      </c>
      <c r="F279" s="9">
        <v>22147</v>
      </c>
      <c r="G279" s="14">
        <f t="shared" si="8"/>
        <v>-6.824852124441283E-3</v>
      </c>
    </row>
    <row r="280" spans="2:7" x14ac:dyDescent="0.25">
      <c r="B280" s="90">
        <v>45476</v>
      </c>
      <c r="C280" s="12">
        <v>165.84</v>
      </c>
      <c r="D280" s="14">
        <f t="shared" si="9"/>
        <v>-8.4347511748394943E-4</v>
      </c>
      <c r="F280" s="9">
        <v>21995.85</v>
      </c>
      <c r="G280" s="14">
        <f t="shared" si="8"/>
        <v>6.9126676168460577E-3</v>
      </c>
    </row>
    <row r="281" spans="2:7" x14ac:dyDescent="0.25">
      <c r="B281" s="90">
        <v>45477</v>
      </c>
      <c r="C281" s="12">
        <v>165.44</v>
      </c>
      <c r="D281" s="14">
        <f t="shared" si="9"/>
        <v>-2.4119633381572969E-3</v>
      </c>
      <c r="F281" s="9">
        <v>22147.9</v>
      </c>
      <c r="G281" s="14">
        <f t="shared" si="8"/>
        <v>5.6258155400736864E-3</v>
      </c>
    </row>
    <row r="282" spans="2:7" x14ac:dyDescent="0.25">
      <c r="B282" s="90">
        <v>45478</v>
      </c>
      <c r="C282" s="12">
        <v>187.39</v>
      </c>
      <c r="D282" s="14">
        <f t="shared" si="9"/>
        <v>0.13267649903288192</v>
      </c>
      <c r="F282" s="9">
        <v>22272.5</v>
      </c>
      <c r="G282" s="14">
        <f t="shared" si="8"/>
        <v>1.1085419238971994E-2</v>
      </c>
    </row>
    <row r="283" spans="2:7" x14ac:dyDescent="0.25">
      <c r="B283" s="90">
        <v>45481</v>
      </c>
      <c r="C283" s="12">
        <v>188.33</v>
      </c>
      <c r="D283" s="14">
        <f t="shared" si="9"/>
        <v>5.0162762153798113E-3</v>
      </c>
      <c r="F283" s="9">
        <v>22519.4</v>
      </c>
      <c r="G283" s="14">
        <f t="shared" si="8"/>
        <v>1.0408803076458417E-2</v>
      </c>
    </row>
    <row r="284" spans="2:7" x14ac:dyDescent="0.25">
      <c r="B284" s="90">
        <v>45482</v>
      </c>
      <c r="C284" s="12">
        <v>186.39</v>
      </c>
      <c r="D284" s="14">
        <f t="shared" si="9"/>
        <v>-1.0301067275527154E-2</v>
      </c>
      <c r="F284" s="9">
        <v>22753.8</v>
      </c>
      <c r="G284" s="14">
        <f t="shared" si="8"/>
        <v>-4.8805034763423905E-3</v>
      </c>
    </row>
    <row r="285" spans="2:7" x14ac:dyDescent="0.25">
      <c r="B285" s="90">
        <v>45483</v>
      </c>
      <c r="C285" s="12">
        <v>187.5</v>
      </c>
      <c r="D285" s="14">
        <f t="shared" si="9"/>
        <v>5.955255110252855E-3</v>
      </c>
      <c r="F285" s="9">
        <v>22642.75</v>
      </c>
      <c r="G285" s="14">
        <f t="shared" si="8"/>
        <v>1.0400680129400985E-3</v>
      </c>
    </row>
    <row r="286" spans="2:7" x14ac:dyDescent="0.25">
      <c r="B286" s="90">
        <v>45484</v>
      </c>
      <c r="C286" s="12">
        <v>191.76</v>
      </c>
      <c r="D286" s="14">
        <f t="shared" si="9"/>
        <v>2.2719999999999851E-2</v>
      </c>
      <c r="F286" s="9">
        <v>22666.3</v>
      </c>
      <c r="G286" s="14">
        <f t="shared" si="8"/>
        <v>-6.7324618486475085E-3</v>
      </c>
    </row>
    <row r="287" spans="2:7" x14ac:dyDescent="0.25">
      <c r="B287" s="90">
        <v>45485</v>
      </c>
      <c r="C287" s="12">
        <v>188.56</v>
      </c>
      <c r="D287" s="14">
        <f t="shared" si="9"/>
        <v>-1.6687526074259385E-2</v>
      </c>
      <c r="F287" s="9">
        <v>22513.7</v>
      </c>
      <c r="G287" s="14">
        <f t="shared" si="8"/>
        <v>4.2196529224547419E-5</v>
      </c>
    </row>
    <row r="288" spans="2:7" x14ac:dyDescent="0.25">
      <c r="B288" s="90">
        <v>45488</v>
      </c>
      <c r="C288" s="12">
        <v>187.27</v>
      </c>
      <c r="D288" s="14">
        <f t="shared" si="9"/>
        <v>-6.8413237165888541E-3</v>
      </c>
      <c r="F288" s="9">
        <v>22514.65</v>
      </c>
      <c r="G288" s="14">
        <f t="shared" si="8"/>
        <v>-3.5532420002087894E-3</v>
      </c>
    </row>
    <row r="289" spans="2:7" x14ac:dyDescent="0.25">
      <c r="B289" s="90">
        <v>45489</v>
      </c>
      <c r="C289" s="12">
        <v>186.99</v>
      </c>
      <c r="D289" s="14">
        <f t="shared" si="9"/>
        <v>-1.4951674053506059E-3</v>
      </c>
      <c r="F289" s="9">
        <v>22434.65</v>
      </c>
      <c r="G289" s="14">
        <f t="shared" si="8"/>
        <v>8.3130336332404298E-4</v>
      </c>
    </row>
    <row r="290" spans="2:7" x14ac:dyDescent="0.25">
      <c r="B290" s="90">
        <v>45491</v>
      </c>
      <c r="C290" s="12">
        <v>188.61</v>
      </c>
      <c r="D290" s="14">
        <f t="shared" si="9"/>
        <v>8.6635648965185386E-3</v>
      </c>
      <c r="F290" s="9">
        <v>22453.3</v>
      </c>
      <c r="G290" s="14">
        <f t="shared" si="8"/>
        <v>3.8747088401258623E-4</v>
      </c>
    </row>
    <row r="291" spans="2:7" x14ac:dyDescent="0.25">
      <c r="B291" s="90">
        <v>45492</v>
      </c>
      <c r="C291" s="12">
        <v>184.77</v>
      </c>
      <c r="D291" s="14">
        <f t="shared" si="9"/>
        <v>-2.0359471926196915E-2</v>
      </c>
      <c r="F291" s="9">
        <v>22462</v>
      </c>
      <c r="G291" s="14">
        <f t="shared" si="8"/>
        <v>-6.0146024396758868E-3</v>
      </c>
    </row>
    <row r="292" spans="2:7" x14ac:dyDescent="0.25">
      <c r="B292" s="90">
        <v>45495</v>
      </c>
      <c r="C292" s="12">
        <v>187.11</v>
      </c>
      <c r="D292" s="14">
        <f t="shared" si="9"/>
        <v>1.2664393570384735E-2</v>
      </c>
      <c r="F292" s="9">
        <v>22326.9</v>
      </c>
      <c r="G292" s="14">
        <f t="shared" si="8"/>
        <v>-9.1033685822931032E-3</v>
      </c>
    </row>
    <row r="293" spans="2:7" x14ac:dyDescent="0.25">
      <c r="B293" s="90">
        <v>45496</v>
      </c>
      <c r="C293" s="12">
        <v>186.62</v>
      </c>
      <c r="D293" s="14">
        <f t="shared" si="9"/>
        <v>-2.6187803965582734E-3</v>
      </c>
      <c r="F293" s="9">
        <v>22123.65</v>
      </c>
      <c r="G293" s="14">
        <f t="shared" si="8"/>
        <v>-5.3765992501237925E-3</v>
      </c>
    </row>
    <row r="294" spans="2:7" x14ac:dyDescent="0.25">
      <c r="B294" s="90">
        <v>45497</v>
      </c>
      <c r="C294" s="12">
        <v>204.64</v>
      </c>
      <c r="D294" s="14">
        <f t="shared" si="9"/>
        <v>9.6559854249276489E-2</v>
      </c>
      <c r="F294" s="9">
        <v>22004.7</v>
      </c>
      <c r="G294" s="14">
        <f t="shared" si="8"/>
        <v>4.1831972260470973E-3</v>
      </c>
    </row>
    <row r="295" spans="2:7" x14ac:dyDescent="0.25">
      <c r="B295" s="90">
        <v>45498</v>
      </c>
      <c r="C295" s="12">
        <v>200.41</v>
      </c>
      <c r="D295" s="14">
        <f t="shared" si="9"/>
        <v>-2.0670445660672332E-2</v>
      </c>
      <c r="F295" s="9">
        <v>22096.75</v>
      </c>
      <c r="G295" s="14">
        <f t="shared" si="8"/>
        <v>-3.8376684354033408E-3</v>
      </c>
    </row>
    <row r="296" spans="2:7" x14ac:dyDescent="0.25">
      <c r="B296" s="90">
        <v>45499</v>
      </c>
      <c r="C296" s="12">
        <v>199.72</v>
      </c>
      <c r="D296" s="14">
        <f t="shared" si="9"/>
        <v>-3.4429419689636642E-3</v>
      </c>
      <c r="F296" s="9">
        <v>22011.95</v>
      </c>
      <c r="G296" s="14">
        <f t="shared" si="8"/>
        <v>-7.8525528179013149E-3</v>
      </c>
    </row>
    <row r="297" spans="2:7" x14ac:dyDescent="0.25">
      <c r="B297" s="90">
        <v>45502</v>
      </c>
      <c r="C297" s="12">
        <v>201.25</v>
      </c>
      <c r="D297" s="14">
        <f t="shared" si="9"/>
        <v>7.6607250150211303E-3</v>
      </c>
      <c r="F297" s="9">
        <v>21839.1</v>
      </c>
      <c r="G297" s="14">
        <f t="shared" si="8"/>
        <v>-9.9134121827360033E-4</v>
      </c>
    </row>
    <row r="298" spans="2:7" x14ac:dyDescent="0.25">
      <c r="B298" s="90">
        <v>45503</v>
      </c>
      <c r="C298" s="12">
        <v>204.26</v>
      </c>
      <c r="D298" s="14">
        <f t="shared" si="9"/>
        <v>1.4956521739130313E-2</v>
      </c>
      <c r="F298" s="9">
        <v>21817.45</v>
      </c>
      <c r="G298" s="14">
        <f t="shared" si="8"/>
        <v>1.0920157946964437E-2</v>
      </c>
    </row>
    <row r="299" spans="2:7" x14ac:dyDescent="0.25">
      <c r="B299" s="90">
        <v>45504</v>
      </c>
      <c r="C299" s="12">
        <v>210.38</v>
      </c>
      <c r="D299" s="14">
        <f t="shared" si="9"/>
        <v>2.996181337511028E-2</v>
      </c>
      <c r="F299" s="9">
        <v>22055.7</v>
      </c>
      <c r="G299" s="14">
        <f t="shared" si="8"/>
        <v>-1.4667410238624612E-3</v>
      </c>
    </row>
    <row r="300" spans="2:7" x14ac:dyDescent="0.25">
      <c r="B300" s="90">
        <v>45505</v>
      </c>
      <c r="C300" s="12">
        <v>205.02</v>
      </c>
      <c r="D300" s="14">
        <f t="shared" si="9"/>
        <v>-2.547770700636931E-2</v>
      </c>
      <c r="F300" s="9">
        <v>22023.35</v>
      </c>
      <c r="G300" s="14">
        <f t="shared" si="8"/>
        <v>5.5986033005879232E-3</v>
      </c>
    </row>
    <row r="301" spans="2:7" x14ac:dyDescent="0.25">
      <c r="B301" s="90">
        <v>45506</v>
      </c>
      <c r="C301" s="12">
        <v>204.87</v>
      </c>
      <c r="D301" s="14">
        <f t="shared" si="9"/>
        <v>-7.3163593795733117E-4</v>
      </c>
      <c r="F301" s="9">
        <v>22146.65</v>
      </c>
      <c r="G301" s="14">
        <f t="shared" si="8"/>
        <v>-6.7256221595591859E-3</v>
      </c>
    </row>
    <row r="302" spans="2:7" x14ac:dyDescent="0.25">
      <c r="B302" s="90">
        <v>45509</v>
      </c>
      <c r="C302" s="12">
        <v>192.11</v>
      </c>
      <c r="D302" s="14">
        <f t="shared" si="9"/>
        <v>-6.2283399228779235E-2</v>
      </c>
      <c r="F302" s="9">
        <v>21997.7</v>
      </c>
      <c r="G302" s="14">
        <f t="shared" si="8"/>
        <v>1.5365242729921791E-2</v>
      </c>
    </row>
    <row r="303" spans="2:7" x14ac:dyDescent="0.25">
      <c r="B303" s="90">
        <v>45510</v>
      </c>
      <c r="C303" s="12">
        <v>188.7</v>
      </c>
      <c r="D303" s="14">
        <f t="shared" si="9"/>
        <v>-1.7750247254177398E-2</v>
      </c>
      <c r="F303" s="9">
        <v>22335.7</v>
      </c>
      <c r="G303" s="14">
        <f t="shared" si="8"/>
        <v>-1.3655269366974476E-4</v>
      </c>
    </row>
    <row r="304" spans="2:7" x14ac:dyDescent="0.25">
      <c r="B304" s="90">
        <v>45511</v>
      </c>
      <c r="C304" s="12">
        <v>197.95</v>
      </c>
      <c r="D304" s="14">
        <f t="shared" si="9"/>
        <v>4.9019607843137303E-2</v>
      </c>
      <c r="F304" s="9">
        <v>22332.65</v>
      </c>
      <c r="G304" s="14">
        <f t="shared" si="8"/>
        <v>7.204698054193992E-3</v>
      </c>
    </row>
    <row r="305" spans="2:7" x14ac:dyDescent="0.25">
      <c r="B305" s="90">
        <v>45512</v>
      </c>
      <c r="C305" s="12">
        <v>196.75</v>
      </c>
      <c r="D305" s="14">
        <f t="shared" si="9"/>
        <v>-6.0621369032582972E-3</v>
      </c>
      <c r="F305" s="9">
        <v>22493.55</v>
      </c>
      <c r="G305" s="14">
        <f t="shared" si="8"/>
        <v>-8.6691518235226805E-4</v>
      </c>
    </row>
    <row r="306" spans="2:7" x14ac:dyDescent="0.25">
      <c r="B306" s="90">
        <v>45513</v>
      </c>
      <c r="C306" s="12">
        <v>194.42</v>
      </c>
      <c r="D306" s="14">
        <f t="shared" si="9"/>
        <v>-1.1842439644218605E-2</v>
      </c>
      <c r="F306" s="9">
        <v>22474.05</v>
      </c>
      <c r="G306" s="14">
        <f t="shared" si="8"/>
        <v>-5.2393760804126943E-3</v>
      </c>
    </row>
    <row r="307" spans="2:7" x14ac:dyDescent="0.25">
      <c r="B307" s="90">
        <v>45516</v>
      </c>
      <c r="C307" s="12">
        <v>195.69</v>
      </c>
      <c r="D307" s="14">
        <f t="shared" si="9"/>
        <v>6.5322497685422753E-3</v>
      </c>
      <c r="F307" s="9">
        <v>22356.3</v>
      </c>
      <c r="G307" s="14">
        <f t="shared" si="8"/>
        <v>2.2051949562316153E-3</v>
      </c>
    </row>
    <row r="308" spans="2:7" x14ac:dyDescent="0.25">
      <c r="B308" s="90">
        <v>45517</v>
      </c>
      <c r="C308" s="12">
        <v>187.45</v>
      </c>
      <c r="D308" s="14">
        <f t="shared" si="9"/>
        <v>-4.2107414788696507E-2</v>
      </c>
      <c r="F308" s="9">
        <v>22405.599999999999</v>
      </c>
      <c r="G308" s="14">
        <f t="shared" si="8"/>
        <v>-1.2139822187309246E-3</v>
      </c>
    </row>
    <row r="309" spans="2:7" x14ac:dyDescent="0.25">
      <c r="B309" s="90">
        <v>45518</v>
      </c>
      <c r="C309" s="12">
        <v>213.73</v>
      </c>
      <c r="D309" s="14">
        <f t="shared" si="9"/>
        <v>0.14019738596959197</v>
      </c>
      <c r="F309" s="9">
        <v>22378.400000000001</v>
      </c>
      <c r="G309" s="14">
        <f t="shared" si="8"/>
        <v>-1.7717978050263428E-3</v>
      </c>
    </row>
    <row r="310" spans="2:7" x14ac:dyDescent="0.25">
      <c r="B310" s="90">
        <v>45520</v>
      </c>
      <c r="C310" s="12">
        <v>208.41</v>
      </c>
      <c r="D310" s="14">
        <f t="shared" si="9"/>
        <v>-2.4891217891732542E-2</v>
      </c>
      <c r="F310" s="9">
        <v>22338.75</v>
      </c>
      <c r="G310" s="14">
        <f t="shared" si="8"/>
        <v>-1.5934195064629897E-2</v>
      </c>
    </row>
    <row r="311" spans="2:7" x14ac:dyDescent="0.25">
      <c r="B311" s="90">
        <v>45523</v>
      </c>
      <c r="C311" s="12">
        <v>219.54</v>
      </c>
      <c r="D311" s="14">
        <f t="shared" si="9"/>
        <v>5.3404347200230351E-2</v>
      </c>
      <c r="F311" s="9">
        <v>21982.799999999999</v>
      </c>
      <c r="G311" s="14">
        <f t="shared" si="8"/>
        <v>-1.4397619957420282E-3</v>
      </c>
    </row>
    <row r="312" spans="2:7" x14ac:dyDescent="0.25">
      <c r="B312" s="90">
        <v>45524</v>
      </c>
      <c r="C312" s="12">
        <v>219.97</v>
      </c>
      <c r="D312" s="14">
        <f t="shared" si="9"/>
        <v>1.9586407943883444E-3</v>
      </c>
      <c r="F312" s="9">
        <v>21951.15</v>
      </c>
      <c r="G312" s="14">
        <f t="shared" si="8"/>
        <v>1.1261368994335053E-2</v>
      </c>
    </row>
    <row r="313" spans="2:7" x14ac:dyDescent="0.25">
      <c r="B313" s="90">
        <v>45525</v>
      </c>
      <c r="C313" s="12">
        <v>219.19</v>
      </c>
      <c r="D313" s="14">
        <f t="shared" si="9"/>
        <v>-3.5459380824658382E-3</v>
      </c>
      <c r="F313" s="9">
        <v>22198.35</v>
      </c>
      <c r="G313" s="14">
        <f t="shared" si="8"/>
        <v>-3.4371924039399149E-3</v>
      </c>
    </row>
    <row r="314" spans="2:7" x14ac:dyDescent="0.25">
      <c r="B314" s="90">
        <v>45526</v>
      </c>
      <c r="C314" s="12">
        <v>229.48</v>
      </c>
      <c r="D314" s="14">
        <f t="shared" si="9"/>
        <v>4.6945572334504249E-2</v>
      </c>
      <c r="F314" s="9">
        <v>22122.05</v>
      </c>
      <c r="G314" s="14">
        <f t="shared" si="8"/>
        <v>4.0977215041102522E-3</v>
      </c>
    </row>
    <row r="315" spans="2:7" x14ac:dyDescent="0.25">
      <c r="B315" s="90">
        <v>45527</v>
      </c>
      <c r="C315" s="12">
        <v>226.14</v>
      </c>
      <c r="D315" s="14">
        <f t="shared" si="9"/>
        <v>-1.4554645284992174E-2</v>
      </c>
      <c r="F315" s="9">
        <v>22212.7</v>
      </c>
      <c r="G315" s="14">
        <f t="shared" si="8"/>
        <v>2.1384163113902233E-4</v>
      </c>
    </row>
    <row r="316" spans="2:7" x14ac:dyDescent="0.25">
      <c r="B316" s="90">
        <v>45530</v>
      </c>
      <c r="C316" s="12">
        <v>234.05</v>
      </c>
      <c r="D316" s="14">
        <f t="shared" si="9"/>
        <v>3.4978332006721624E-2</v>
      </c>
      <c r="F316" s="9">
        <v>22217.45</v>
      </c>
      <c r="G316" s="14">
        <f t="shared" si="8"/>
        <v>-7.3095697300995521E-3</v>
      </c>
    </row>
    <row r="317" spans="2:7" x14ac:dyDescent="0.25">
      <c r="B317" s="90">
        <v>45531</v>
      </c>
      <c r="C317" s="12">
        <v>234.76</v>
      </c>
      <c r="D317" s="14">
        <f t="shared" si="9"/>
        <v>3.0335398419141235E-3</v>
      </c>
      <c r="F317" s="9">
        <v>22055.05</v>
      </c>
      <c r="G317" s="14">
        <f t="shared" si="8"/>
        <v>6.4339006259337417E-3</v>
      </c>
    </row>
    <row r="318" spans="2:7" x14ac:dyDescent="0.25">
      <c r="B318" s="90">
        <v>45532</v>
      </c>
      <c r="C318" s="12">
        <v>239.45</v>
      </c>
      <c r="D318" s="14">
        <f t="shared" si="9"/>
        <v>1.9977849718861851E-2</v>
      </c>
      <c r="F318" s="9">
        <v>22196.95</v>
      </c>
      <c r="G318" s="14">
        <f t="shared" si="8"/>
        <v>-3.3653272183791216E-3</v>
      </c>
    </row>
    <row r="319" spans="2:7" x14ac:dyDescent="0.25">
      <c r="B319" s="90">
        <v>45533</v>
      </c>
      <c r="C319" s="12">
        <v>233.44</v>
      </c>
      <c r="D319" s="14">
        <f t="shared" si="9"/>
        <v>-2.5099185633743915E-2</v>
      </c>
      <c r="F319" s="9">
        <v>22122.25</v>
      </c>
      <c r="G319" s="14">
        <f t="shared" si="8"/>
        <v>-3.6863338946083735E-3</v>
      </c>
    </row>
    <row r="320" spans="2:7" x14ac:dyDescent="0.25">
      <c r="B320" s="90">
        <v>45534</v>
      </c>
      <c r="C320" s="12">
        <v>238.92</v>
      </c>
      <c r="D320" s="14">
        <f t="shared" si="9"/>
        <v>2.3474982864976068E-2</v>
      </c>
      <c r="F320" s="9">
        <v>22040.7</v>
      </c>
      <c r="G320" s="14">
        <f t="shared" si="8"/>
        <v>-5.8959107469364058E-3</v>
      </c>
    </row>
    <row r="321" spans="2:7" x14ac:dyDescent="0.25">
      <c r="B321" s="90">
        <v>45537</v>
      </c>
      <c r="C321" s="12">
        <v>239.41</v>
      </c>
      <c r="D321" s="14">
        <f t="shared" si="9"/>
        <v>2.0508956973046555E-3</v>
      </c>
      <c r="F321" s="9">
        <v>21910.75</v>
      </c>
      <c r="G321" s="14">
        <f t="shared" si="8"/>
        <v>-3.2267266068026768E-3</v>
      </c>
    </row>
    <row r="322" spans="2:7" x14ac:dyDescent="0.25">
      <c r="B322" s="90">
        <v>45538</v>
      </c>
      <c r="C322" s="12">
        <v>241.87</v>
      </c>
      <c r="D322" s="14">
        <f t="shared" si="9"/>
        <v>1.0275260014201537E-2</v>
      </c>
      <c r="F322" s="9">
        <v>21840.05</v>
      </c>
      <c r="G322" s="14">
        <f t="shared" si="8"/>
        <v>-4.4322242852007365E-3</v>
      </c>
    </row>
    <row r="323" spans="2:7" x14ac:dyDescent="0.25">
      <c r="B323" s="90">
        <v>45539</v>
      </c>
      <c r="C323" s="12">
        <v>260.7</v>
      </c>
      <c r="D323" s="14">
        <f t="shared" si="9"/>
        <v>7.7851738537230597E-2</v>
      </c>
      <c r="F323" s="9">
        <v>21743.25</v>
      </c>
      <c r="G323" s="14">
        <f t="shared" si="8"/>
        <v>-5.8500914076782262E-3</v>
      </c>
    </row>
    <row r="324" spans="2:7" x14ac:dyDescent="0.25">
      <c r="B324" s="90">
        <v>45540</v>
      </c>
      <c r="C324" s="12">
        <v>258.39999999999998</v>
      </c>
      <c r="D324" s="14">
        <f t="shared" si="9"/>
        <v>-8.8224012274645824E-3</v>
      </c>
      <c r="F324" s="9">
        <v>21616.05</v>
      </c>
      <c r="G324" s="14">
        <f t="shared" si="8"/>
        <v>7.7002967702239911E-3</v>
      </c>
    </row>
    <row r="325" spans="2:7" x14ac:dyDescent="0.25">
      <c r="B325" s="90">
        <v>45541</v>
      </c>
      <c r="C325" s="12">
        <v>262.49</v>
      </c>
      <c r="D325" s="14">
        <f t="shared" si="9"/>
        <v>1.5828173374613064E-2</v>
      </c>
      <c r="F325" s="9">
        <v>21782.5</v>
      </c>
      <c r="G325" s="14">
        <f t="shared" si="8"/>
        <v>-2.9633880408584945E-3</v>
      </c>
    </row>
    <row r="326" spans="2:7" x14ac:dyDescent="0.25">
      <c r="B326" s="90">
        <v>45544</v>
      </c>
      <c r="C326" s="12">
        <v>257.77</v>
      </c>
      <c r="D326" s="14">
        <f t="shared" si="9"/>
        <v>-1.7981637395710459E-2</v>
      </c>
      <c r="F326" s="9">
        <v>21717.95</v>
      </c>
      <c r="G326" s="14">
        <f t="shared" si="8"/>
        <v>9.7868353136461028E-3</v>
      </c>
    </row>
    <row r="327" spans="2:7" x14ac:dyDescent="0.25">
      <c r="B327" s="90">
        <v>45545</v>
      </c>
      <c r="C327" s="12">
        <v>262.99</v>
      </c>
      <c r="D327" s="14">
        <f t="shared" si="9"/>
        <v>2.0250611009815067E-2</v>
      </c>
      <c r="F327" s="9">
        <v>21930.5</v>
      </c>
      <c r="G327" s="14">
        <f t="shared" ref="G327:G390" si="10">F328/F327-1</f>
        <v>-5.0158455119464485E-5</v>
      </c>
    </row>
    <row r="328" spans="2:7" x14ac:dyDescent="0.25">
      <c r="B328" s="90">
        <v>45546</v>
      </c>
      <c r="C328" s="12">
        <v>272.55</v>
      </c>
      <c r="D328" s="14">
        <f t="shared" si="9"/>
        <v>3.6351192060534609E-2</v>
      </c>
      <c r="F328" s="9">
        <v>21929.4</v>
      </c>
      <c r="G328" s="14">
        <f t="shared" si="10"/>
        <v>-7.1912592227786343E-3</v>
      </c>
    </row>
    <row r="329" spans="2:7" x14ac:dyDescent="0.25">
      <c r="B329" s="90">
        <v>45547</v>
      </c>
      <c r="C329" s="12">
        <v>267.45</v>
      </c>
      <c r="D329" s="14">
        <f t="shared" ref="D329:D392" si="11">C329/C328-1</f>
        <v>-1.8712162905888952E-2</v>
      </c>
      <c r="F329" s="9">
        <v>21771.7</v>
      </c>
      <c r="G329" s="14">
        <f t="shared" si="10"/>
        <v>3.7709503621672358E-3</v>
      </c>
    </row>
    <row r="330" spans="2:7" x14ac:dyDescent="0.25">
      <c r="B330" s="90">
        <v>45548</v>
      </c>
      <c r="C330" s="12">
        <v>277.04000000000002</v>
      </c>
      <c r="D330" s="14">
        <f t="shared" si="11"/>
        <v>3.5857169564404767E-2</v>
      </c>
      <c r="F330" s="9">
        <v>21853.8</v>
      </c>
      <c r="G330" s="14">
        <f t="shared" si="10"/>
        <v>-7.1543621704234228E-3</v>
      </c>
    </row>
    <row r="331" spans="2:7" x14ac:dyDescent="0.25">
      <c r="B331" s="90">
        <v>45551</v>
      </c>
      <c r="C331" s="12">
        <v>293.11</v>
      </c>
      <c r="D331" s="14">
        <f t="shared" si="11"/>
        <v>5.8006064106266297E-2</v>
      </c>
      <c r="F331" s="9">
        <v>21697.45</v>
      </c>
      <c r="G331" s="14">
        <f t="shared" si="10"/>
        <v>1.3019963175395777E-3</v>
      </c>
    </row>
    <row r="332" spans="2:7" x14ac:dyDescent="0.25">
      <c r="B332" s="90">
        <v>45552</v>
      </c>
      <c r="C332" s="12">
        <v>295.79000000000002</v>
      </c>
      <c r="D332" s="14">
        <f t="shared" si="11"/>
        <v>9.1433250315582359E-3</v>
      </c>
      <c r="F332" s="9">
        <v>21725.7</v>
      </c>
      <c r="G332" s="14">
        <f t="shared" si="10"/>
        <v>-9.3713896445224432E-3</v>
      </c>
    </row>
    <row r="333" spans="2:7" x14ac:dyDescent="0.25">
      <c r="B333" s="90">
        <v>45553</v>
      </c>
      <c r="C333" s="12">
        <v>281.22000000000003</v>
      </c>
      <c r="D333" s="14">
        <f t="shared" si="11"/>
        <v>-4.9257919469894107E-2</v>
      </c>
      <c r="F333" s="9">
        <v>21522.1</v>
      </c>
      <c r="G333" s="14">
        <f t="shared" si="10"/>
        <v>1.0012963418997156E-2</v>
      </c>
    </row>
    <row r="334" spans="2:7" x14ac:dyDescent="0.25">
      <c r="B334" s="90">
        <v>45554</v>
      </c>
      <c r="C334" s="12">
        <v>274.44</v>
      </c>
      <c r="D334" s="14">
        <f t="shared" si="11"/>
        <v>-2.4109238318754111E-2</v>
      </c>
      <c r="F334" s="9">
        <v>21737.599999999999</v>
      </c>
      <c r="G334" s="14">
        <f t="shared" si="10"/>
        <v>-1.7711246871779829E-2</v>
      </c>
    </row>
    <row r="335" spans="2:7" x14ac:dyDescent="0.25">
      <c r="B335" s="90">
        <v>45555</v>
      </c>
      <c r="C335" s="12">
        <v>318.35000000000002</v>
      </c>
      <c r="D335" s="14">
        <f t="shared" si="11"/>
        <v>0.15999854248651801</v>
      </c>
      <c r="F335" s="9">
        <v>21352.6</v>
      </c>
      <c r="G335" s="14">
        <f t="shared" si="10"/>
        <v>4.7464945720896434E-3</v>
      </c>
    </row>
    <row r="336" spans="2:7" x14ac:dyDescent="0.25">
      <c r="B336" s="90">
        <v>45558</v>
      </c>
      <c r="C336" s="12">
        <v>314.54000000000002</v>
      </c>
      <c r="D336" s="14">
        <f t="shared" si="11"/>
        <v>-1.196795979268106E-2</v>
      </c>
      <c r="F336" s="9">
        <v>21453.95</v>
      </c>
      <c r="G336" s="14">
        <f t="shared" si="10"/>
        <v>-1.0028456298257549E-2</v>
      </c>
    </row>
    <row r="337" spans="2:7" x14ac:dyDescent="0.25">
      <c r="B337" s="90">
        <v>45559</v>
      </c>
      <c r="C337" s="12">
        <v>308.08999999999997</v>
      </c>
      <c r="D337" s="14">
        <f t="shared" si="11"/>
        <v>-2.0506135944554083E-2</v>
      </c>
      <c r="F337" s="9">
        <v>21238.799999999999</v>
      </c>
      <c r="G337" s="14">
        <f t="shared" si="10"/>
        <v>1.5678851912537484E-2</v>
      </c>
    </row>
    <row r="338" spans="2:7" x14ac:dyDescent="0.25">
      <c r="B338" s="90">
        <v>45560</v>
      </c>
      <c r="C338" s="12">
        <v>309.85000000000002</v>
      </c>
      <c r="D338" s="14">
        <f t="shared" si="11"/>
        <v>5.7126164432472759E-3</v>
      </c>
      <c r="F338" s="9">
        <v>21571.8</v>
      </c>
      <c r="G338" s="14">
        <f t="shared" si="10"/>
        <v>2.3456549754774514E-3</v>
      </c>
    </row>
    <row r="339" spans="2:7" x14ac:dyDescent="0.25">
      <c r="B339" s="90">
        <v>45561</v>
      </c>
      <c r="C339" s="12">
        <v>314.18</v>
      </c>
      <c r="D339" s="14">
        <f t="shared" si="11"/>
        <v>1.3974503792157478E-2</v>
      </c>
      <c r="F339" s="9">
        <v>21622.400000000001</v>
      </c>
      <c r="G339" s="14">
        <f t="shared" si="10"/>
        <v>-7.4066708598491404E-3</v>
      </c>
    </row>
    <row r="340" spans="2:7" x14ac:dyDescent="0.25">
      <c r="B340" s="90">
        <v>45562</v>
      </c>
      <c r="C340" s="12">
        <v>305.56</v>
      </c>
      <c r="D340" s="14">
        <f t="shared" si="11"/>
        <v>-2.7436501368642174E-2</v>
      </c>
      <c r="F340" s="9">
        <v>21462.25</v>
      </c>
      <c r="G340" s="14">
        <f t="shared" si="10"/>
        <v>5.1113000733846725E-3</v>
      </c>
    </row>
    <row r="341" spans="2:7" x14ac:dyDescent="0.25">
      <c r="B341" s="90">
        <v>45565</v>
      </c>
      <c r="C341" s="12">
        <v>297.89999999999998</v>
      </c>
      <c r="D341" s="14">
        <f t="shared" si="11"/>
        <v>-2.5068726273072439E-2</v>
      </c>
      <c r="F341" s="9">
        <v>21571.95</v>
      </c>
      <c r="G341" s="14">
        <f t="shared" si="10"/>
        <v>2.1340212637244171E-2</v>
      </c>
    </row>
    <row r="342" spans="2:7" x14ac:dyDescent="0.25">
      <c r="B342" s="90">
        <v>45566</v>
      </c>
      <c r="C342" s="12">
        <v>300.14999999999998</v>
      </c>
      <c r="D342" s="14">
        <f t="shared" si="11"/>
        <v>7.5528700906344337E-3</v>
      </c>
      <c r="F342" s="9">
        <v>22032.3</v>
      </c>
      <c r="G342" s="14">
        <f t="shared" si="10"/>
        <v>2.9570221901482618E-3</v>
      </c>
    </row>
    <row r="343" spans="2:7" x14ac:dyDescent="0.25">
      <c r="B343" s="90">
        <v>45568</v>
      </c>
      <c r="C343" s="12">
        <v>289.10000000000002</v>
      </c>
      <c r="D343" s="14">
        <f t="shared" si="11"/>
        <v>-3.681492587039803E-2</v>
      </c>
      <c r="F343" s="9">
        <v>22097.45</v>
      </c>
      <c r="G343" s="14">
        <f t="shared" si="10"/>
        <v>-9.1820549429911802E-3</v>
      </c>
    </row>
    <row r="344" spans="2:7" x14ac:dyDescent="0.25">
      <c r="B344" s="90">
        <v>45569</v>
      </c>
      <c r="C344" s="12">
        <v>289.8</v>
      </c>
      <c r="D344" s="14">
        <f t="shared" si="11"/>
        <v>2.421307506053294E-3</v>
      </c>
      <c r="F344" s="9">
        <v>21894.55</v>
      </c>
      <c r="G344" s="14">
        <f t="shared" si="10"/>
        <v>-1.1297331984443604E-2</v>
      </c>
    </row>
    <row r="345" spans="2:7" x14ac:dyDescent="0.25">
      <c r="B345" s="90">
        <v>45572</v>
      </c>
      <c r="C345" s="12">
        <v>273.05</v>
      </c>
      <c r="D345" s="14">
        <f t="shared" si="11"/>
        <v>-5.779848171152524E-2</v>
      </c>
      <c r="F345" s="9">
        <v>21647.200000000001</v>
      </c>
      <c r="G345" s="14">
        <f t="shared" si="10"/>
        <v>-1.3165675006466815E-3</v>
      </c>
    </row>
    <row r="346" spans="2:7" x14ac:dyDescent="0.25">
      <c r="B346" s="90">
        <v>45573</v>
      </c>
      <c r="C346" s="12">
        <v>282.35000000000002</v>
      </c>
      <c r="D346" s="14">
        <f t="shared" si="11"/>
        <v>3.4059696026368824E-2</v>
      </c>
      <c r="F346" s="9">
        <v>21618.7</v>
      </c>
      <c r="G346" s="14">
        <f t="shared" si="10"/>
        <v>-3.4160240902553207E-3</v>
      </c>
    </row>
    <row r="347" spans="2:7" x14ac:dyDescent="0.25">
      <c r="B347" s="90">
        <v>45574</v>
      </c>
      <c r="C347" s="12">
        <v>297.05</v>
      </c>
      <c r="D347" s="14">
        <f t="shared" si="11"/>
        <v>5.2063042323357456E-2</v>
      </c>
      <c r="F347" s="9">
        <v>21544.85</v>
      </c>
      <c r="G347" s="14">
        <f t="shared" si="10"/>
        <v>-1.478311522243092E-3</v>
      </c>
    </row>
    <row r="348" spans="2:7" x14ac:dyDescent="0.25">
      <c r="B348" s="90">
        <v>45575</v>
      </c>
      <c r="C348" s="12">
        <v>286.85000000000002</v>
      </c>
      <c r="D348" s="14">
        <f t="shared" si="11"/>
        <v>-3.4337653593671025E-2</v>
      </c>
      <c r="F348" s="9">
        <v>21513</v>
      </c>
      <c r="G348" s="14">
        <f t="shared" si="10"/>
        <v>9.1944405708175303E-3</v>
      </c>
    </row>
    <row r="349" spans="2:7" x14ac:dyDescent="0.25">
      <c r="B349" s="90">
        <v>45576</v>
      </c>
      <c r="C349" s="12">
        <v>289.14999999999998</v>
      </c>
      <c r="D349" s="14">
        <f t="shared" si="11"/>
        <v>8.0181279414326401E-3</v>
      </c>
      <c r="F349" s="9">
        <v>21710.799999999999</v>
      </c>
      <c r="G349" s="14">
        <f t="shared" si="10"/>
        <v>-2.404333327192032E-3</v>
      </c>
    </row>
    <row r="350" spans="2:7" x14ac:dyDescent="0.25">
      <c r="B350" s="90">
        <v>45579</v>
      </c>
      <c r="C350" s="12">
        <v>300.60000000000002</v>
      </c>
      <c r="D350" s="14">
        <f t="shared" si="11"/>
        <v>3.9598824139720046E-2</v>
      </c>
      <c r="F350" s="9">
        <v>21658.6</v>
      </c>
      <c r="G350" s="14">
        <f t="shared" si="10"/>
        <v>-6.5216588329809477E-3</v>
      </c>
    </row>
    <row r="351" spans="2:7" x14ac:dyDescent="0.25">
      <c r="B351" s="90">
        <v>45580</v>
      </c>
      <c r="C351" s="12">
        <v>294.55</v>
      </c>
      <c r="D351" s="14">
        <f t="shared" si="11"/>
        <v>-2.0126413838988721E-2</v>
      </c>
      <c r="F351" s="9">
        <v>21517.35</v>
      </c>
      <c r="G351" s="14">
        <f t="shared" si="10"/>
        <v>6.8990837626381474E-3</v>
      </c>
    </row>
    <row r="352" spans="2:7" x14ac:dyDescent="0.25">
      <c r="B352" s="90">
        <v>45581</v>
      </c>
      <c r="C352" s="12">
        <v>295</v>
      </c>
      <c r="D352" s="14">
        <f t="shared" si="11"/>
        <v>1.5277542013241163E-3</v>
      </c>
      <c r="F352" s="9">
        <v>21665.8</v>
      </c>
      <c r="G352" s="14">
        <f t="shared" si="10"/>
        <v>3.5124481902353288E-3</v>
      </c>
    </row>
    <row r="353" spans="2:7" x14ac:dyDescent="0.25">
      <c r="B353" s="90">
        <v>45582</v>
      </c>
      <c r="C353" s="12">
        <v>283.14999999999998</v>
      </c>
      <c r="D353" s="14">
        <f t="shared" si="11"/>
        <v>-4.0169491525423817E-2</v>
      </c>
      <c r="F353" s="9">
        <v>21741.9</v>
      </c>
      <c r="G353" s="14">
        <f t="shared" si="10"/>
        <v>-4.8293847363845011E-4</v>
      </c>
    </row>
    <row r="354" spans="2:7" x14ac:dyDescent="0.25">
      <c r="B354" s="90">
        <v>45583</v>
      </c>
      <c r="C354" s="12">
        <v>281.8</v>
      </c>
      <c r="D354" s="14">
        <f t="shared" si="11"/>
        <v>-4.7677909235386284E-3</v>
      </c>
      <c r="F354" s="9">
        <v>21731.4</v>
      </c>
      <c r="G354" s="14">
        <f t="shared" si="10"/>
        <v>2.1765739897106062E-3</v>
      </c>
    </row>
    <row r="355" spans="2:7" x14ac:dyDescent="0.25">
      <c r="B355" s="90">
        <v>45586</v>
      </c>
      <c r="C355" s="12">
        <v>274.05</v>
      </c>
      <c r="D355" s="14">
        <f t="shared" si="11"/>
        <v>-2.7501774308019922E-2</v>
      </c>
      <c r="F355" s="9">
        <v>21778.7</v>
      </c>
      <c r="G355" s="14">
        <f t="shared" si="10"/>
        <v>-5.6913406218002116E-3</v>
      </c>
    </row>
    <row r="356" spans="2:7" x14ac:dyDescent="0.25">
      <c r="B356" s="90">
        <v>45587</v>
      </c>
      <c r="C356" s="12">
        <v>266.10000000000002</v>
      </c>
      <c r="D356" s="14">
        <f t="shared" si="11"/>
        <v>-2.9009304871373764E-2</v>
      </c>
      <c r="F356" s="9">
        <v>21654.75</v>
      </c>
      <c r="G356" s="14">
        <f t="shared" si="10"/>
        <v>-9.8546508271858402E-3</v>
      </c>
    </row>
    <row r="357" spans="2:7" x14ac:dyDescent="0.25">
      <c r="B357" s="90">
        <v>45588</v>
      </c>
      <c r="C357" s="12">
        <v>270.14999999999998</v>
      </c>
      <c r="D357" s="14">
        <f t="shared" si="11"/>
        <v>1.5219842164599706E-2</v>
      </c>
      <c r="F357" s="9">
        <v>21441.35</v>
      </c>
      <c r="G357" s="14">
        <f t="shared" si="10"/>
        <v>-4.2884426586944357E-3</v>
      </c>
    </row>
    <row r="358" spans="2:7" x14ac:dyDescent="0.25">
      <c r="B358" s="90">
        <v>45589</v>
      </c>
      <c r="C358" s="12">
        <v>271.2</v>
      </c>
      <c r="D358" s="14">
        <f t="shared" si="11"/>
        <v>3.8867295946696245E-3</v>
      </c>
      <c r="F358" s="9">
        <v>21349.4</v>
      </c>
      <c r="G358" s="14">
        <f t="shared" si="10"/>
        <v>-4.4193279436425259E-3</v>
      </c>
    </row>
    <row r="359" spans="2:7" x14ac:dyDescent="0.25">
      <c r="B359" s="90">
        <v>45590</v>
      </c>
      <c r="C359" s="12">
        <v>263.60000000000002</v>
      </c>
      <c r="D359" s="14">
        <f t="shared" si="11"/>
        <v>-2.8023598820058893E-2</v>
      </c>
      <c r="F359" s="9">
        <v>21255.05</v>
      </c>
      <c r="G359" s="14">
        <f t="shared" si="10"/>
        <v>-4.9352977292453915E-3</v>
      </c>
    </row>
    <row r="360" spans="2:7" x14ac:dyDescent="0.25">
      <c r="B360" s="90">
        <v>45593</v>
      </c>
      <c r="C360" s="12">
        <v>274.39999999999998</v>
      </c>
      <c r="D360" s="14">
        <f t="shared" si="11"/>
        <v>4.0971168437025529E-2</v>
      </c>
      <c r="F360" s="9">
        <v>21150.15</v>
      </c>
      <c r="G360" s="14">
        <f t="shared" si="10"/>
        <v>1.4323775481497547E-2</v>
      </c>
    </row>
    <row r="361" spans="2:7" x14ac:dyDescent="0.25">
      <c r="B361" s="90">
        <v>45594</v>
      </c>
      <c r="C361" s="12">
        <v>272.95</v>
      </c>
      <c r="D361" s="14">
        <f t="shared" si="11"/>
        <v>-5.2842565597667202E-3</v>
      </c>
      <c r="F361" s="9">
        <v>21453.1</v>
      </c>
      <c r="G361" s="14">
        <f t="shared" si="10"/>
        <v>-1.6058285282778417E-3</v>
      </c>
    </row>
    <row r="362" spans="2:7" x14ac:dyDescent="0.25">
      <c r="B362" s="90">
        <v>45595</v>
      </c>
      <c r="C362" s="12">
        <v>278.8</v>
      </c>
      <c r="D362" s="14">
        <f t="shared" si="11"/>
        <v>2.1432496794284717E-2</v>
      </c>
      <c r="F362" s="9">
        <v>21418.65</v>
      </c>
      <c r="G362" s="14">
        <f t="shared" si="10"/>
        <v>1.7741547669904989E-3</v>
      </c>
    </row>
    <row r="363" spans="2:7" x14ac:dyDescent="0.25">
      <c r="B363" s="90">
        <v>45596</v>
      </c>
      <c r="C363" s="12">
        <v>289.64999999999998</v>
      </c>
      <c r="D363" s="14">
        <f t="shared" si="11"/>
        <v>3.8916786226685707E-2</v>
      </c>
      <c r="F363" s="9">
        <v>21456.65</v>
      </c>
      <c r="G363" s="14">
        <f t="shared" si="10"/>
        <v>-1.2767603516858461E-2</v>
      </c>
    </row>
    <row r="364" spans="2:7" x14ac:dyDescent="0.25">
      <c r="B364" s="90">
        <v>45597</v>
      </c>
      <c r="C364" s="12">
        <v>291.64999999999998</v>
      </c>
      <c r="D364" s="14">
        <f t="shared" si="11"/>
        <v>6.9048852062834065E-3</v>
      </c>
      <c r="F364" s="9">
        <v>21182.7</v>
      </c>
      <c r="G364" s="14">
        <f t="shared" si="10"/>
        <v>-1.2101856703819691E-2</v>
      </c>
    </row>
    <row r="365" spans="2:7" x14ac:dyDescent="0.25">
      <c r="B365" s="90">
        <v>45600</v>
      </c>
      <c r="C365" s="12">
        <v>286.89999999999998</v>
      </c>
      <c r="D365" s="14">
        <f t="shared" si="11"/>
        <v>-1.6286644951140072E-2</v>
      </c>
      <c r="F365" s="9">
        <v>20926.349999999999</v>
      </c>
      <c r="G365" s="14">
        <f t="shared" si="10"/>
        <v>-9.5334351188802735E-4</v>
      </c>
    </row>
    <row r="366" spans="2:7" x14ac:dyDescent="0.25">
      <c r="B366" s="90">
        <v>45601</v>
      </c>
      <c r="C366" s="12">
        <v>290.55</v>
      </c>
      <c r="D366" s="14">
        <f t="shared" si="11"/>
        <v>1.2722202858138854E-2</v>
      </c>
      <c r="F366" s="9">
        <v>20906.400000000001</v>
      </c>
      <c r="G366" s="14">
        <f t="shared" si="10"/>
        <v>4.3383844181683617E-3</v>
      </c>
    </row>
    <row r="367" spans="2:7" x14ac:dyDescent="0.25">
      <c r="B367" s="90">
        <v>45602</v>
      </c>
      <c r="C367" s="12">
        <v>296.35000000000002</v>
      </c>
      <c r="D367" s="14">
        <f t="shared" si="11"/>
        <v>1.9962140767509906E-2</v>
      </c>
      <c r="F367" s="9">
        <v>20997.1</v>
      </c>
      <c r="G367" s="14">
        <f t="shared" si="10"/>
        <v>-1.3192297984006007E-3</v>
      </c>
    </row>
    <row r="368" spans="2:7" x14ac:dyDescent="0.25">
      <c r="B368" s="90">
        <v>45603</v>
      </c>
      <c r="C368" s="12">
        <v>301.55</v>
      </c>
      <c r="D368" s="14">
        <f t="shared" si="11"/>
        <v>1.7546819638940336E-2</v>
      </c>
      <c r="F368" s="9">
        <v>20969.400000000001</v>
      </c>
      <c r="G368" s="14">
        <f t="shared" si="10"/>
        <v>-3.2547426249678324E-3</v>
      </c>
    </row>
    <row r="369" spans="2:7" x14ac:dyDescent="0.25">
      <c r="B369" s="90">
        <v>45604</v>
      </c>
      <c r="C369" s="12">
        <v>299.39999999999998</v>
      </c>
      <c r="D369" s="14">
        <f t="shared" si="11"/>
        <v>-7.1298292157189191E-3</v>
      </c>
      <c r="F369" s="9">
        <v>20901.150000000001</v>
      </c>
      <c r="G369" s="14">
        <f t="shared" si="10"/>
        <v>1.7487076069977459E-3</v>
      </c>
    </row>
    <row r="370" spans="2:7" x14ac:dyDescent="0.25">
      <c r="B370" s="90">
        <v>45607</v>
      </c>
      <c r="C370" s="12">
        <v>288.60000000000002</v>
      </c>
      <c r="D370" s="14">
        <f t="shared" si="11"/>
        <v>-3.6072144288576968E-2</v>
      </c>
      <c r="F370" s="9">
        <v>20937.7</v>
      </c>
      <c r="G370" s="14">
        <f t="shared" si="10"/>
        <v>-3.9450369429308019E-3</v>
      </c>
    </row>
    <row r="371" spans="2:7" x14ac:dyDescent="0.25">
      <c r="B371" s="90">
        <v>45608</v>
      </c>
      <c r="C371" s="12">
        <v>300.5</v>
      </c>
      <c r="D371" s="14">
        <f t="shared" si="11"/>
        <v>4.1233541233541171E-2</v>
      </c>
      <c r="F371" s="9">
        <v>20855.099999999999</v>
      </c>
      <c r="G371" s="14">
        <f t="shared" si="10"/>
        <v>-8.069968496914437E-3</v>
      </c>
    </row>
    <row r="372" spans="2:7" x14ac:dyDescent="0.25">
      <c r="B372" s="90">
        <v>45609</v>
      </c>
      <c r="C372" s="12">
        <v>305.7</v>
      </c>
      <c r="D372" s="14">
        <f t="shared" si="11"/>
        <v>1.730449251247923E-2</v>
      </c>
      <c r="F372" s="9">
        <v>20686.8</v>
      </c>
      <c r="G372" s="14">
        <f t="shared" si="10"/>
        <v>-2.024962778196715E-2</v>
      </c>
    </row>
    <row r="373" spans="2:7" x14ac:dyDescent="0.25">
      <c r="B373" s="90">
        <v>45610</v>
      </c>
      <c r="C373" s="12">
        <v>308.3</v>
      </c>
      <c r="D373" s="14">
        <f t="shared" si="11"/>
        <v>8.505070330389275E-3</v>
      </c>
      <c r="F373" s="9">
        <v>20267.900000000001</v>
      </c>
      <c r="G373" s="14">
        <f t="shared" si="10"/>
        <v>-6.6484440913957554E-3</v>
      </c>
    </row>
    <row r="374" spans="2:7" x14ac:dyDescent="0.25">
      <c r="B374" s="90">
        <v>45614</v>
      </c>
      <c r="C374" s="12">
        <v>309.35000000000002</v>
      </c>
      <c r="D374" s="14">
        <f t="shared" si="11"/>
        <v>3.4057735971457781E-3</v>
      </c>
      <c r="F374" s="9">
        <v>20133.150000000001</v>
      </c>
      <c r="G374" s="14">
        <f t="shared" si="10"/>
        <v>-1.8154138820801746E-3</v>
      </c>
    </row>
    <row r="375" spans="2:7" x14ac:dyDescent="0.25">
      <c r="B375" s="90">
        <v>45615</v>
      </c>
      <c r="C375" s="12">
        <v>305.35000000000002</v>
      </c>
      <c r="D375" s="14">
        <f t="shared" si="11"/>
        <v>-1.2930337805075132E-2</v>
      </c>
      <c r="F375" s="9">
        <v>20096.599999999999</v>
      </c>
      <c r="G375" s="14">
        <f t="shared" si="10"/>
        <v>-1.0295273827413465E-2</v>
      </c>
    </row>
    <row r="376" spans="2:7" x14ac:dyDescent="0.25">
      <c r="B376" s="90">
        <v>45617</v>
      </c>
      <c r="C376" s="12">
        <v>309.14999999999998</v>
      </c>
      <c r="D376" s="14">
        <f t="shared" si="11"/>
        <v>1.2444735549369534E-2</v>
      </c>
      <c r="F376" s="9">
        <v>19889.7</v>
      </c>
      <c r="G376" s="14">
        <f t="shared" si="10"/>
        <v>-4.7763415235021478E-3</v>
      </c>
    </row>
    <row r="377" spans="2:7" x14ac:dyDescent="0.25">
      <c r="B377" s="90">
        <v>45618</v>
      </c>
      <c r="C377" s="12">
        <v>308.64999999999998</v>
      </c>
      <c r="D377" s="14">
        <f t="shared" si="11"/>
        <v>-1.6173378618793421E-3</v>
      </c>
      <c r="F377" s="9">
        <v>19794.7</v>
      </c>
      <c r="G377" s="14">
        <f t="shared" si="10"/>
        <v>3.6878558401998163E-4</v>
      </c>
    </row>
    <row r="378" spans="2:7" x14ac:dyDescent="0.25">
      <c r="B378" s="90">
        <v>45621</v>
      </c>
      <c r="C378" s="12">
        <v>315.55</v>
      </c>
      <c r="D378" s="14">
        <f t="shared" si="11"/>
        <v>2.23554187591124E-2</v>
      </c>
      <c r="F378" s="9">
        <v>19802</v>
      </c>
      <c r="G378" s="14">
        <f t="shared" si="10"/>
        <v>4.974245025755053E-4</v>
      </c>
    </row>
    <row r="379" spans="2:7" x14ac:dyDescent="0.25">
      <c r="B379" s="90">
        <v>45622</v>
      </c>
      <c r="C379" s="12">
        <v>337.5</v>
      </c>
      <c r="D379" s="14">
        <f t="shared" si="11"/>
        <v>6.9561083821898295E-2</v>
      </c>
      <c r="F379" s="9">
        <v>19811.849999999999</v>
      </c>
      <c r="G379" s="14">
        <f t="shared" si="10"/>
        <v>-1.4360092570858685E-3</v>
      </c>
    </row>
    <row r="380" spans="2:7" x14ac:dyDescent="0.25">
      <c r="B380" s="90">
        <v>45623</v>
      </c>
      <c r="C380" s="12">
        <v>345.55</v>
      </c>
      <c r="D380" s="14">
        <f t="shared" si="11"/>
        <v>2.3851851851851791E-2</v>
      </c>
      <c r="F380" s="9">
        <v>19783.400000000001</v>
      </c>
      <c r="G380" s="14">
        <f t="shared" si="10"/>
        <v>-4.5189401215161018E-3</v>
      </c>
    </row>
    <row r="381" spans="2:7" x14ac:dyDescent="0.25">
      <c r="B381" s="90">
        <v>45624</v>
      </c>
      <c r="C381" s="12">
        <v>335.8</v>
      </c>
      <c r="D381" s="14">
        <f t="shared" si="11"/>
        <v>-2.8215887715236532E-2</v>
      </c>
      <c r="F381" s="9">
        <v>19694</v>
      </c>
      <c r="G381" s="14">
        <f t="shared" si="10"/>
        <v>1.9193663044581033E-3</v>
      </c>
    </row>
    <row r="382" spans="2:7" x14ac:dyDescent="0.25">
      <c r="B382" s="90">
        <v>45625</v>
      </c>
      <c r="C382" s="12">
        <v>342.75</v>
      </c>
      <c r="D382" s="14">
        <f t="shared" si="11"/>
        <v>2.0696843359142347E-2</v>
      </c>
      <c r="F382" s="9">
        <v>19731.8</v>
      </c>
      <c r="G382" s="14">
        <f t="shared" si="10"/>
        <v>1.6926990948622489E-3</v>
      </c>
    </row>
    <row r="383" spans="2:7" x14ac:dyDescent="0.25">
      <c r="B383" s="90">
        <v>45628</v>
      </c>
      <c r="C383" s="12">
        <v>353.4</v>
      </c>
      <c r="D383" s="14">
        <f t="shared" si="11"/>
        <v>3.1072210065645534E-2</v>
      </c>
      <c r="F383" s="9">
        <v>19765.2</v>
      </c>
      <c r="G383" s="14">
        <f t="shared" si="10"/>
        <v>-4.5408090988201533E-3</v>
      </c>
    </row>
    <row r="384" spans="2:7" x14ac:dyDescent="0.25">
      <c r="B384" s="90">
        <v>45629</v>
      </c>
      <c r="C384" s="12">
        <v>349.45</v>
      </c>
      <c r="D384" s="14">
        <f t="shared" si="11"/>
        <v>-1.1177136389360465E-2</v>
      </c>
      <c r="F384" s="9">
        <v>19675.45</v>
      </c>
      <c r="G384" s="14">
        <f t="shared" si="10"/>
        <v>-1.1786261559456168E-2</v>
      </c>
    </row>
    <row r="385" spans="2:7" x14ac:dyDescent="0.25">
      <c r="B385" s="90">
        <v>45630</v>
      </c>
      <c r="C385" s="12">
        <v>345</v>
      </c>
      <c r="D385" s="14">
        <f t="shared" si="11"/>
        <v>-1.2734296752038854E-2</v>
      </c>
      <c r="F385" s="9">
        <v>19443.55</v>
      </c>
      <c r="G385" s="14">
        <f t="shared" si="10"/>
        <v>4.2173368546380985E-3</v>
      </c>
    </row>
    <row r="386" spans="2:7" x14ac:dyDescent="0.25">
      <c r="B386" s="90">
        <v>45631</v>
      </c>
      <c r="C386" s="12">
        <v>348.4</v>
      </c>
      <c r="D386" s="14">
        <f t="shared" si="11"/>
        <v>9.8550724637680442E-3</v>
      </c>
      <c r="F386" s="9">
        <v>19525.55</v>
      </c>
      <c r="G386" s="14">
        <f t="shared" si="10"/>
        <v>-5.1317376463146935E-3</v>
      </c>
    </row>
    <row r="387" spans="2:7" x14ac:dyDescent="0.25">
      <c r="B387" s="90">
        <v>45632</v>
      </c>
      <c r="C387" s="12">
        <v>340.6</v>
      </c>
      <c r="D387" s="14">
        <f t="shared" si="11"/>
        <v>-2.238805970149238E-2</v>
      </c>
      <c r="F387" s="9">
        <v>19425.349999999999</v>
      </c>
      <c r="G387" s="14">
        <f t="shared" si="10"/>
        <v>-1.5469476740443966E-3</v>
      </c>
    </row>
    <row r="388" spans="2:7" x14ac:dyDescent="0.25">
      <c r="B388" s="90">
        <v>45635</v>
      </c>
      <c r="C388" s="12">
        <v>331.85</v>
      </c>
      <c r="D388" s="14">
        <f t="shared" si="11"/>
        <v>-2.5689958896065734E-2</v>
      </c>
      <c r="F388" s="9">
        <v>19395.3</v>
      </c>
      <c r="G388" s="14">
        <f t="shared" si="10"/>
        <v>2.4851381520265559E-3</v>
      </c>
    </row>
    <row r="389" spans="2:7" x14ac:dyDescent="0.25">
      <c r="B389" s="90">
        <v>45636</v>
      </c>
      <c r="C389" s="12">
        <v>320.5</v>
      </c>
      <c r="D389" s="14">
        <f t="shared" si="11"/>
        <v>-3.420219978906136E-2</v>
      </c>
      <c r="F389" s="9">
        <v>19443.5</v>
      </c>
      <c r="G389" s="14">
        <f t="shared" si="10"/>
        <v>-1.8926633579344765E-3</v>
      </c>
    </row>
    <row r="390" spans="2:7" x14ac:dyDescent="0.25">
      <c r="B390" s="90">
        <v>45637</v>
      </c>
      <c r="C390" s="12">
        <v>322.75</v>
      </c>
      <c r="D390" s="14">
        <f t="shared" si="11"/>
        <v>7.0202808112325155E-3</v>
      </c>
      <c r="F390" s="9">
        <v>19406.7</v>
      </c>
      <c r="G390" s="14">
        <f t="shared" si="10"/>
        <v>2.6021940876086447E-4</v>
      </c>
    </row>
    <row r="391" spans="2:7" x14ac:dyDescent="0.25">
      <c r="B391" s="90">
        <v>45638</v>
      </c>
      <c r="C391" s="12">
        <v>310.5</v>
      </c>
      <c r="D391" s="14">
        <f t="shared" si="11"/>
        <v>-3.7955073586367183E-2</v>
      </c>
      <c r="F391" s="9">
        <v>19411.75</v>
      </c>
      <c r="G391" s="14">
        <f t="shared" ref="G391:G454" si="12">F392/F391-1</f>
        <v>-9.3319767666490971E-3</v>
      </c>
    </row>
    <row r="392" spans="2:7" x14ac:dyDescent="0.25">
      <c r="B392" s="90">
        <v>45639</v>
      </c>
      <c r="C392" s="12">
        <v>312.25</v>
      </c>
      <c r="D392" s="14">
        <f t="shared" si="11"/>
        <v>5.6360708534621828E-3</v>
      </c>
      <c r="F392" s="9">
        <v>19230.599999999999</v>
      </c>
      <c r="G392" s="14">
        <f t="shared" si="12"/>
        <v>-5.0622445477519484E-3</v>
      </c>
    </row>
    <row r="393" spans="2:7" x14ac:dyDescent="0.25">
      <c r="B393" s="90">
        <v>45642</v>
      </c>
      <c r="C393" s="12">
        <v>312.3</v>
      </c>
      <c r="D393" s="14">
        <f t="shared" ref="D393:D456" si="13">C393/C392-1</f>
        <v>1.6012810248211551E-4</v>
      </c>
      <c r="F393" s="9">
        <v>19133.25</v>
      </c>
      <c r="G393" s="14">
        <f t="shared" si="12"/>
        <v>-7.5313916872459252E-3</v>
      </c>
    </row>
    <row r="394" spans="2:7" x14ac:dyDescent="0.25">
      <c r="B394" s="90">
        <v>45643</v>
      </c>
      <c r="C394" s="12">
        <v>325.89999999999998</v>
      </c>
      <c r="D394" s="14">
        <f t="shared" si="13"/>
        <v>4.3547870637207664E-2</v>
      </c>
      <c r="F394" s="9">
        <v>18989.150000000001</v>
      </c>
      <c r="G394" s="14">
        <f t="shared" si="12"/>
        <v>4.7632463801696723E-3</v>
      </c>
    </row>
    <row r="395" spans="2:7" x14ac:dyDescent="0.25">
      <c r="B395" s="90">
        <v>45644</v>
      </c>
      <c r="C395" s="12">
        <v>320.05</v>
      </c>
      <c r="D395" s="14">
        <f t="shared" si="13"/>
        <v>-1.7950291500460125E-2</v>
      </c>
      <c r="F395" s="9">
        <v>19079.599999999999</v>
      </c>
      <c r="G395" s="14">
        <f t="shared" si="12"/>
        <v>3.2128556154218391E-3</v>
      </c>
    </row>
    <row r="396" spans="2:7" x14ac:dyDescent="0.25">
      <c r="B396" s="90">
        <v>45645</v>
      </c>
      <c r="C396" s="12">
        <v>316.45</v>
      </c>
      <c r="D396" s="14">
        <f t="shared" si="13"/>
        <v>-1.124824246211531E-2</v>
      </c>
      <c r="F396" s="9">
        <v>19140.900000000001</v>
      </c>
      <c r="G396" s="14">
        <f t="shared" si="12"/>
        <v>-4.8926643992707186E-3</v>
      </c>
    </row>
    <row r="397" spans="2:7" x14ac:dyDescent="0.25">
      <c r="B397" s="90">
        <v>45646</v>
      </c>
      <c r="C397" s="12">
        <v>304.89999999999998</v>
      </c>
      <c r="D397" s="14">
        <f t="shared" si="13"/>
        <v>-3.649865697582555E-2</v>
      </c>
      <c r="F397" s="9">
        <v>19047.25</v>
      </c>
      <c r="G397" s="14">
        <f t="shared" si="12"/>
        <v>-9.9751932693695755E-3</v>
      </c>
    </row>
    <row r="398" spans="2:7" x14ac:dyDescent="0.25">
      <c r="B398" s="90">
        <v>45649</v>
      </c>
      <c r="C398" s="12">
        <v>293.75</v>
      </c>
      <c r="D398" s="14">
        <f t="shared" si="13"/>
        <v>-3.6569367005575559E-2</v>
      </c>
      <c r="F398" s="9">
        <v>18857.25</v>
      </c>
      <c r="G398" s="14">
        <f t="shared" si="12"/>
        <v>1.4047647456548518E-2</v>
      </c>
    </row>
    <row r="399" spans="2:7" x14ac:dyDescent="0.25">
      <c r="B399" s="90">
        <v>45650</v>
      </c>
      <c r="C399" s="12">
        <v>293.7</v>
      </c>
      <c r="D399" s="14">
        <f t="shared" si="13"/>
        <v>-1.7021276595752255E-4</v>
      </c>
      <c r="F399" s="9">
        <v>19122.150000000001</v>
      </c>
      <c r="G399" s="14">
        <f t="shared" si="12"/>
        <v>8.3463418077986962E-3</v>
      </c>
    </row>
    <row r="400" spans="2:7" x14ac:dyDescent="0.25">
      <c r="B400" s="90">
        <v>45652</v>
      </c>
      <c r="C400" s="12">
        <v>290.2</v>
      </c>
      <c r="D400" s="14">
        <f t="shared" si="13"/>
        <v>-1.1916922029281629E-2</v>
      </c>
      <c r="F400" s="9">
        <v>19281.75</v>
      </c>
      <c r="G400" s="14">
        <f t="shared" si="12"/>
        <v>1.3530929505880085E-2</v>
      </c>
    </row>
    <row r="401" spans="2:7" x14ac:dyDescent="0.25">
      <c r="B401" s="90">
        <v>45653</v>
      </c>
      <c r="C401" s="12">
        <v>293.7</v>
      </c>
      <c r="D401" s="14">
        <f t="shared" si="13"/>
        <v>1.2060647829083448E-2</v>
      </c>
      <c r="F401" s="9">
        <v>19542.650000000001</v>
      </c>
      <c r="G401" s="14">
        <f t="shared" si="12"/>
        <v>4.1985094140251089E-3</v>
      </c>
    </row>
    <row r="402" spans="2:7" x14ac:dyDescent="0.25">
      <c r="B402" s="90">
        <v>45656</v>
      </c>
      <c r="C402" s="12">
        <v>287.8</v>
      </c>
      <c r="D402" s="14">
        <f t="shared" si="13"/>
        <v>-2.0088525706503213E-2</v>
      </c>
      <c r="F402" s="9">
        <v>19624.7</v>
      </c>
      <c r="G402" s="14">
        <f t="shared" si="12"/>
        <v>2.3643673533861875E-3</v>
      </c>
    </row>
    <row r="403" spans="2:7" x14ac:dyDescent="0.25">
      <c r="B403" s="90">
        <v>45657</v>
      </c>
      <c r="C403" s="12">
        <v>296.64999999999998</v>
      </c>
      <c r="D403" s="14">
        <f t="shared" si="13"/>
        <v>3.0750521195274327E-2</v>
      </c>
      <c r="F403" s="9">
        <v>19671.099999999999</v>
      </c>
      <c r="G403" s="14">
        <f t="shared" si="12"/>
        <v>7.1373741173601513E-3</v>
      </c>
    </row>
    <row r="404" spans="2:7" x14ac:dyDescent="0.25">
      <c r="B404" s="90">
        <v>45658</v>
      </c>
      <c r="C404" s="12">
        <v>304.64999999999998</v>
      </c>
      <c r="D404" s="14">
        <f t="shared" si="13"/>
        <v>2.696780718017866E-2</v>
      </c>
      <c r="F404" s="9">
        <v>19811.5</v>
      </c>
      <c r="G404" s="14">
        <f t="shared" si="12"/>
        <v>-4.0254397698306077E-3</v>
      </c>
    </row>
    <row r="405" spans="2:7" x14ac:dyDescent="0.25">
      <c r="B405" s="90">
        <v>45659</v>
      </c>
      <c r="C405" s="12">
        <v>298.39999999999998</v>
      </c>
      <c r="D405" s="14">
        <f t="shared" si="13"/>
        <v>-2.0515345478417824E-2</v>
      </c>
      <c r="F405" s="9">
        <v>19731.75</v>
      </c>
      <c r="G405" s="14">
        <f t="shared" si="12"/>
        <v>9.7811902137423523E-4</v>
      </c>
    </row>
    <row r="406" spans="2:7" x14ac:dyDescent="0.25">
      <c r="B406" s="90">
        <v>45660</v>
      </c>
      <c r="C406" s="12">
        <v>297.89999999999998</v>
      </c>
      <c r="D406" s="14">
        <f t="shared" si="13"/>
        <v>-1.6756032171582058E-3</v>
      </c>
      <c r="F406" s="9">
        <v>19751.05</v>
      </c>
      <c r="G406" s="14">
        <f t="shared" si="12"/>
        <v>2.174567934362992E-3</v>
      </c>
    </row>
    <row r="407" spans="2:7" x14ac:dyDescent="0.25">
      <c r="B407" s="90">
        <v>45663</v>
      </c>
      <c r="C407" s="12">
        <v>285.60000000000002</v>
      </c>
      <c r="D407" s="14">
        <f t="shared" si="13"/>
        <v>-4.1289023162134786E-2</v>
      </c>
      <c r="F407" s="9">
        <v>19794</v>
      </c>
      <c r="G407" s="14">
        <f t="shared" si="12"/>
        <v>8.7652824088091386E-4</v>
      </c>
    </row>
    <row r="408" spans="2:7" x14ac:dyDescent="0.25">
      <c r="B408" s="90">
        <v>45664</v>
      </c>
      <c r="C408" s="12">
        <v>289.45</v>
      </c>
      <c r="D408" s="14">
        <f t="shared" si="13"/>
        <v>1.3480392156862697E-2</v>
      </c>
      <c r="F408" s="9">
        <v>19811.349999999999</v>
      </c>
      <c r="G408" s="14">
        <f t="shared" si="12"/>
        <v>-6.1328480896052362E-3</v>
      </c>
    </row>
    <row r="409" spans="2:7" x14ac:dyDescent="0.25">
      <c r="B409" s="90">
        <v>45665</v>
      </c>
      <c r="C409" s="12">
        <v>283.05</v>
      </c>
      <c r="D409" s="14">
        <f t="shared" si="13"/>
        <v>-2.2110899982725751E-2</v>
      </c>
      <c r="F409" s="9">
        <v>19689.849999999999</v>
      </c>
      <c r="G409" s="14">
        <f t="shared" si="12"/>
        <v>-9.0147969639179371E-3</v>
      </c>
    </row>
    <row r="410" spans="2:7" x14ac:dyDescent="0.25">
      <c r="B410" s="90">
        <v>45666</v>
      </c>
      <c r="C410" s="12">
        <v>274.95</v>
      </c>
      <c r="D410" s="14">
        <f t="shared" si="13"/>
        <v>-2.8616852146263971E-2</v>
      </c>
      <c r="F410" s="9">
        <v>19512.349999999999</v>
      </c>
      <c r="G410" s="14">
        <f t="shared" si="12"/>
        <v>7.2338800810769488E-3</v>
      </c>
    </row>
    <row r="411" spans="2:7" x14ac:dyDescent="0.25">
      <c r="B411" s="90">
        <v>45667</v>
      </c>
      <c r="C411" s="12">
        <v>260.5</v>
      </c>
      <c r="D411" s="14">
        <f t="shared" si="13"/>
        <v>-5.2555010001818503E-2</v>
      </c>
      <c r="F411" s="9">
        <v>19653.5</v>
      </c>
      <c r="G411" s="14">
        <f t="shared" si="12"/>
        <v>-5.4824840359223304E-3</v>
      </c>
    </row>
    <row r="412" spans="2:7" x14ac:dyDescent="0.25">
      <c r="B412" s="90">
        <v>45670</v>
      </c>
      <c r="C412" s="12">
        <v>248.45</v>
      </c>
      <c r="D412" s="14">
        <f t="shared" si="13"/>
        <v>-4.6257197696737085E-2</v>
      </c>
      <c r="F412" s="9">
        <v>19545.75</v>
      </c>
      <c r="G412" s="14">
        <f t="shared" si="12"/>
        <v>-5.6099151989563723E-3</v>
      </c>
    </row>
    <row r="413" spans="2:7" x14ac:dyDescent="0.25">
      <c r="B413" s="90">
        <v>45671</v>
      </c>
      <c r="C413" s="12">
        <v>257.89999999999998</v>
      </c>
      <c r="D413" s="14">
        <f t="shared" si="13"/>
        <v>3.8035822097001404E-2</v>
      </c>
      <c r="F413" s="9">
        <v>19436.099999999999</v>
      </c>
      <c r="G413" s="14">
        <f t="shared" si="12"/>
        <v>4.7669028251553502E-3</v>
      </c>
    </row>
    <row r="414" spans="2:7" x14ac:dyDescent="0.25">
      <c r="B414" s="90">
        <v>45672</v>
      </c>
      <c r="C414" s="12">
        <v>262.10000000000002</v>
      </c>
      <c r="D414" s="14">
        <f t="shared" si="13"/>
        <v>1.6285381930981169E-2</v>
      </c>
      <c r="F414" s="9">
        <v>19528.75</v>
      </c>
      <c r="G414" s="14">
        <f t="shared" si="12"/>
        <v>5.6096780387888678E-3</v>
      </c>
    </row>
    <row r="415" spans="2:7" x14ac:dyDescent="0.25">
      <c r="B415" s="90">
        <v>45673</v>
      </c>
      <c r="C415" s="12">
        <v>264.60000000000002</v>
      </c>
      <c r="D415" s="14">
        <f t="shared" si="13"/>
        <v>9.5383441434566674E-3</v>
      </c>
      <c r="F415" s="9">
        <v>19638.3</v>
      </c>
      <c r="G415" s="14">
        <f t="shared" si="12"/>
        <v>-5.8431737981393672E-3</v>
      </c>
    </row>
    <row r="416" spans="2:7" x14ac:dyDescent="0.25">
      <c r="B416" s="90">
        <v>45674</v>
      </c>
      <c r="C416" s="12">
        <v>261.55</v>
      </c>
      <c r="D416" s="14">
        <f t="shared" si="13"/>
        <v>-1.1526832955404465E-2</v>
      </c>
      <c r="F416" s="9">
        <v>19523.55</v>
      </c>
      <c r="G416" s="14">
        <f t="shared" si="12"/>
        <v>9.8803752391343203E-3</v>
      </c>
    </row>
    <row r="417" spans="2:7" x14ac:dyDescent="0.25">
      <c r="B417" s="90">
        <v>45677</v>
      </c>
      <c r="C417" s="12">
        <v>264.25</v>
      </c>
      <c r="D417" s="14">
        <f t="shared" si="13"/>
        <v>1.032307398203014E-2</v>
      </c>
      <c r="F417" s="9">
        <v>19716.45</v>
      </c>
      <c r="G417" s="14">
        <f t="shared" si="12"/>
        <v>-2.6247118522857438E-3</v>
      </c>
    </row>
    <row r="418" spans="2:7" x14ac:dyDescent="0.25">
      <c r="B418" s="90">
        <v>45678</v>
      </c>
      <c r="C418" s="12">
        <v>259.14999999999998</v>
      </c>
      <c r="D418" s="14">
        <f t="shared" si="13"/>
        <v>-1.929990539262072E-2</v>
      </c>
      <c r="F418" s="9">
        <v>19664.7</v>
      </c>
      <c r="G418" s="14">
        <f t="shared" si="12"/>
        <v>5.0089754738169567E-4</v>
      </c>
    </row>
    <row r="419" spans="2:7" x14ac:dyDescent="0.25">
      <c r="B419" s="90">
        <v>45679</v>
      </c>
      <c r="C419" s="12">
        <v>252.45</v>
      </c>
      <c r="D419" s="14">
        <f t="shared" si="13"/>
        <v>-2.5853752652903683E-2</v>
      </c>
      <c r="F419" s="9">
        <v>19674.55</v>
      </c>
      <c r="G419" s="14">
        <f t="shared" si="12"/>
        <v>-1.5248125115885358E-5</v>
      </c>
    </row>
    <row r="420" spans="2:7" x14ac:dyDescent="0.25">
      <c r="B420" s="90">
        <v>45680</v>
      </c>
      <c r="C420" s="12">
        <v>254.4</v>
      </c>
      <c r="D420" s="14">
        <f t="shared" si="13"/>
        <v>7.724301841949055E-3</v>
      </c>
      <c r="F420" s="9">
        <v>19674.25</v>
      </c>
      <c r="G420" s="14">
        <f t="shared" si="12"/>
        <v>3.4613771808327254E-3</v>
      </c>
    </row>
    <row r="421" spans="2:7" x14ac:dyDescent="0.25">
      <c r="B421" s="90">
        <v>45681</v>
      </c>
      <c r="C421" s="12">
        <v>252.6</v>
      </c>
      <c r="D421" s="14">
        <f t="shared" si="13"/>
        <v>-7.0754716981132892E-3</v>
      </c>
      <c r="F421" s="9">
        <v>19742.349999999999</v>
      </c>
      <c r="G421" s="14">
        <f t="shared" si="12"/>
        <v>8.0562850927068386E-3</v>
      </c>
    </row>
    <row r="422" spans="2:7" x14ac:dyDescent="0.25">
      <c r="B422" s="90">
        <v>45684</v>
      </c>
      <c r="C422" s="12">
        <v>232.75</v>
      </c>
      <c r="D422" s="14">
        <f t="shared" si="13"/>
        <v>-7.8582739509105326E-2</v>
      </c>
      <c r="F422" s="9">
        <v>19901.400000000001</v>
      </c>
      <c r="G422" s="14">
        <f t="shared" si="12"/>
        <v>1.1652446561548402E-2</v>
      </c>
    </row>
    <row r="423" spans="2:7" x14ac:dyDescent="0.25">
      <c r="B423" s="90">
        <v>45685</v>
      </c>
      <c r="C423" s="12">
        <v>227.6</v>
      </c>
      <c r="D423" s="14">
        <f t="shared" si="13"/>
        <v>-2.2126745435016137E-2</v>
      </c>
      <c r="F423" s="9">
        <v>20133.3</v>
      </c>
      <c r="G423" s="14">
        <f t="shared" si="12"/>
        <v>2.9329518757481576E-3</v>
      </c>
    </row>
    <row r="424" spans="2:7" x14ac:dyDescent="0.25">
      <c r="B424" s="90">
        <v>45686</v>
      </c>
      <c r="C424" s="12">
        <v>236.4</v>
      </c>
      <c r="D424" s="14">
        <f t="shared" si="13"/>
        <v>3.8664323374340892E-2</v>
      </c>
      <c r="F424" s="9">
        <v>20192.349999999999</v>
      </c>
      <c r="G424" s="14">
        <f t="shared" si="12"/>
        <v>-4.4199907390670701E-3</v>
      </c>
    </row>
    <row r="425" spans="2:7" x14ac:dyDescent="0.25">
      <c r="B425" s="90">
        <v>45687</v>
      </c>
      <c r="C425" s="12">
        <v>240.55</v>
      </c>
      <c r="D425" s="14">
        <f t="shared" si="13"/>
        <v>1.7554991539763032E-2</v>
      </c>
      <c r="F425" s="9">
        <v>20103.099999999999</v>
      </c>
      <c r="G425" s="14">
        <f t="shared" si="12"/>
        <v>-1.6465122294571088E-3</v>
      </c>
    </row>
    <row r="426" spans="2:7" x14ac:dyDescent="0.25">
      <c r="B426" s="90">
        <v>45688</v>
      </c>
      <c r="C426" s="12">
        <v>241.1</v>
      </c>
      <c r="D426" s="14">
        <f t="shared" si="13"/>
        <v>2.2864269382663061E-3</v>
      </c>
      <c r="F426" s="9">
        <v>20070</v>
      </c>
      <c r="G426" s="14">
        <f t="shared" si="12"/>
        <v>-3.8266068759341687E-3</v>
      </c>
    </row>
    <row r="427" spans="2:7" x14ac:dyDescent="0.25">
      <c r="B427" s="90">
        <v>45689</v>
      </c>
      <c r="C427" s="12">
        <v>246.01</v>
      </c>
      <c r="D427" s="14">
        <f t="shared" si="13"/>
        <v>2.0364993778515084E-2</v>
      </c>
      <c r="F427" s="9">
        <v>19993.2</v>
      </c>
      <c r="G427" s="14">
        <f t="shared" si="12"/>
        <v>1.5755356821300914E-4</v>
      </c>
    </row>
    <row r="428" spans="2:7" x14ac:dyDescent="0.25">
      <c r="B428" s="90">
        <v>45691</v>
      </c>
      <c r="C428" s="12">
        <v>239.2</v>
      </c>
      <c r="D428" s="14">
        <f t="shared" si="13"/>
        <v>-2.7681801552782437E-2</v>
      </c>
      <c r="F428" s="9">
        <v>19996.349999999999</v>
      </c>
      <c r="G428" s="14">
        <f t="shared" si="12"/>
        <v>-8.8216099438146456E-3</v>
      </c>
    </row>
    <row r="429" spans="2:7" x14ac:dyDescent="0.25">
      <c r="B429" s="90">
        <v>45692</v>
      </c>
      <c r="C429" s="12">
        <v>244.9</v>
      </c>
      <c r="D429" s="14">
        <f t="shared" si="13"/>
        <v>2.3829431438127102E-2</v>
      </c>
      <c r="F429" s="9">
        <v>19819.95</v>
      </c>
      <c r="G429" s="14">
        <f t="shared" si="12"/>
        <v>-4.6871964863686166E-3</v>
      </c>
    </row>
    <row r="430" spans="2:7" x14ac:dyDescent="0.25">
      <c r="B430" s="90">
        <v>45693</v>
      </c>
      <c r="C430" s="12">
        <v>269.95999999999998</v>
      </c>
      <c r="D430" s="14">
        <f t="shared" si="13"/>
        <v>0.10232748060432817</v>
      </c>
      <c r="F430" s="9">
        <v>19727.05</v>
      </c>
      <c r="G430" s="14">
        <f t="shared" si="12"/>
        <v>-5.8802507217247113E-3</v>
      </c>
    </row>
    <row r="431" spans="2:7" x14ac:dyDescent="0.25">
      <c r="B431" s="90">
        <v>45694</v>
      </c>
      <c r="C431" s="12">
        <v>269.26</v>
      </c>
      <c r="D431" s="14">
        <f t="shared" si="13"/>
        <v>-2.5929767372944168E-3</v>
      </c>
      <c r="F431" s="9">
        <v>19611.05</v>
      </c>
      <c r="G431" s="14">
        <f t="shared" si="12"/>
        <v>-1.8433485203493971E-3</v>
      </c>
    </row>
    <row r="432" spans="2:7" x14ac:dyDescent="0.25">
      <c r="B432" s="90">
        <v>45695</v>
      </c>
      <c r="C432" s="12">
        <v>272.93</v>
      </c>
      <c r="D432" s="14">
        <f t="shared" si="13"/>
        <v>1.3629948748421716E-2</v>
      </c>
      <c r="F432" s="9">
        <v>19574.900000000001</v>
      </c>
      <c r="G432" s="14">
        <f t="shared" si="12"/>
        <v>-2.3550567308135983E-3</v>
      </c>
    </row>
    <row r="433" spans="2:7" x14ac:dyDescent="0.25">
      <c r="B433" s="90">
        <v>45698</v>
      </c>
      <c r="C433" s="12">
        <v>267.24</v>
      </c>
      <c r="D433" s="14">
        <f t="shared" si="13"/>
        <v>-2.0847836441578393E-2</v>
      </c>
      <c r="F433" s="9">
        <v>19528.8</v>
      </c>
      <c r="G433" s="14">
        <f t="shared" si="12"/>
        <v>-4.7878005817049152E-3</v>
      </c>
    </row>
    <row r="434" spans="2:7" x14ac:dyDescent="0.25">
      <c r="B434" s="90">
        <v>45699</v>
      </c>
      <c r="C434" s="12">
        <v>251.63</v>
      </c>
      <c r="D434" s="14">
        <f t="shared" si="13"/>
        <v>-5.8411914384074337E-2</v>
      </c>
      <c r="F434" s="9">
        <v>19435.3</v>
      </c>
      <c r="G434" s="14">
        <f t="shared" si="12"/>
        <v>-9.3386775609329842E-3</v>
      </c>
    </row>
    <row r="435" spans="2:7" x14ac:dyDescent="0.25">
      <c r="B435" s="90">
        <v>45700</v>
      </c>
      <c r="C435" s="12">
        <v>254.21</v>
      </c>
      <c r="D435" s="14">
        <f t="shared" si="13"/>
        <v>1.0253149465485167E-2</v>
      </c>
      <c r="F435" s="9">
        <v>19253.8</v>
      </c>
      <c r="G435" s="14">
        <f t="shared" si="12"/>
        <v>4.8639749036554214E-3</v>
      </c>
    </row>
    <row r="436" spans="2:7" x14ac:dyDescent="0.25">
      <c r="B436" s="90">
        <v>45701</v>
      </c>
      <c r="C436" s="12">
        <v>249.24</v>
      </c>
      <c r="D436" s="14">
        <f t="shared" si="13"/>
        <v>-1.9550765115455726E-2</v>
      </c>
      <c r="F436" s="9">
        <v>19347.45</v>
      </c>
      <c r="G436" s="14">
        <f t="shared" si="12"/>
        <v>-2.4809471015552198E-4</v>
      </c>
    </row>
    <row r="437" spans="2:7" x14ac:dyDescent="0.25">
      <c r="B437" s="90">
        <v>45702</v>
      </c>
      <c r="C437" s="12">
        <v>230.69</v>
      </c>
      <c r="D437" s="14">
        <f t="shared" si="13"/>
        <v>-7.4426255817685805E-2</v>
      </c>
      <c r="F437" s="9">
        <v>19342.650000000001</v>
      </c>
      <c r="G437" s="14">
        <f t="shared" si="12"/>
        <v>-1.8921916076650724E-3</v>
      </c>
    </row>
    <row r="438" spans="2:7" x14ac:dyDescent="0.25">
      <c r="B438" s="90">
        <v>45705</v>
      </c>
      <c r="C438" s="12">
        <v>239.57</v>
      </c>
      <c r="D438" s="14">
        <f t="shared" si="13"/>
        <v>3.8493216004161335E-2</v>
      </c>
      <c r="F438" s="9">
        <v>19306.05</v>
      </c>
      <c r="G438" s="14">
        <f t="shared" si="12"/>
        <v>-2.0848386904622762E-3</v>
      </c>
    </row>
    <row r="439" spans="2:7" x14ac:dyDescent="0.25">
      <c r="B439" s="90">
        <v>45706</v>
      </c>
      <c r="C439" s="12">
        <v>241.47</v>
      </c>
      <c r="D439" s="14">
        <f t="shared" si="13"/>
        <v>7.9308761531076133E-3</v>
      </c>
      <c r="F439" s="9">
        <v>19265.8</v>
      </c>
      <c r="G439" s="14">
        <f t="shared" si="12"/>
        <v>6.2753687882155518E-3</v>
      </c>
    </row>
    <row r="440" spans="2:7" x14ac:dyDescent="0.25">
      <c r="B440" s="90">
        <v>45707</v>
      </c>
      <c r="C440" s="12">
        <v>228.15</v>
      </c>
      <c r="D440" s="14">
        <f t="shared" si="13"/>
        <v>-5.5162131941856152E-2</v>
      </c>
      <c r="F440" s="9">
        <v>19386.7</v>
      </c>
      <c r="G440" s="14">
        <f t="shared" si="12"/>
        <v>2.9556345329528888E-3</v>
      </c>
    </row>
    <row r="441" spans="2:7" x14ac:dyDescent="0.25">
      <c r="B441" s="90">
        <v>45708</v>
      </c>
      <c r="C441" s="12">
        <v>232.69</v>
      </c>
      <c r="D441" s="14">
        <f t="shared" si="13"/>
        <v>1.989918912995825E-2</v>
      </c>
      <c r="F441" s="9">
        <v>19444</v>
      </c>
      <c r="G441" s="14">
        <f t="shared" si="12"/>
        <v>-2.4454844682163523E-3</v>
      </c>
    </row>
    <row r="442" spans="2:7" x14ac:dyDescent="0.25">
      <c r="B442" s="90">
        <v>45709</v>
      </c>
      <c r="C442" s="12">
        <v>226.05</v>
      </c>
      <c r="D442" s="14">
        <f t="shared" si="13"/>
        <v>-2.8535820189952266E-2</v>
      </c>
      <c r="F442" s="9">
        <v>19396.45</v>
      </c>
      <c r="G442" s="14">
        <f t="shared" si="12"/>
        <v>-1.4693410392119244E-4</v>
      </c>
    </row>
    <row r="443" spans="2:7" x14ac:dyDescent="0.25">
      <c r="B443" s="90">
        <v>45712</v>
      </c>
      <c r="C443" s="12">
        <v>225.76</v>
      </c>
      <c r="D443" s="14">
        <f t="shared" si="13"/>
        <v>-1.2829020128291013E-3</v>
      </c>
      <c r="F443" s="9">
        <v>19393.599999999999</v>
      </c>
      <c r="G443" s="14">
        <f t="shared" si="12"/>
        <v>-4.3029659269036014E-3</v>
      </c>
    </row>
    <row r="444" spans="2:7" x14ac:dyDescent="0.25">
      <c r="B444" s="90">
        <v>45713</v>
      </c>
      <c r="C444" s="12">
        <v>219.64</v>
      </c>
      <c r="D444" s="14">
        <f t="shared" si="13"/>
        <v>-2.7108433734939763E-2</v>
      </c>
      <c r="F444" s="9">
        <v>19310.150000000001</v>
      </c>
      <c r="G444" s="14">
        <f t="shared" si="12"/>
        <v>2.8534216461291173E-3</v>
      </c>
    </row>
    <row r="445" spans="2:7" x14ac:dyDescent="0.25">
      <c r="B445" s="90">
        <v>45715</v>
      </c>
      <c r="C445" s="12">
        <v>211.86</v>
      </c>
      <c r="D445" s="14">
        <f t="shared" si="13"/>
        <v>-3.5421598980149183E-2</v>
      </c>
      <c r="F445" s="9">
        <v>19365.25</v>
      </c>
      <c r="G445" s="14">
        <f t="shared" si="12"/>
        <v>5.1509792024373446E-3</v>
      </c>
    </row>
    <row r="446" spans="2:7" x14ac:dyDescent="0.25">
      <c r="B446" s="90">
        <v>45716</v>
      </c>
      <c r="C446" s="12">
        <v>204.69</v>
      </c>
      <c r="D446" s="14">
        <f t="shared" si="13"/>
        <v>-3.384310393656198E-2</v>
      </c>
      <c r="F446" s="9">
        <v>19465</v>
      </c>
      <c r="G446" s="14">
        <f t="shared" si="12"/>
        <v>-1.5643462625225535E-3</v>
      </c>
    </row>
    <row r="447" spans="2:7" x14ac:dyDescent="0.25">
      <c r="B447" s="90">
        <v>45719</v>
      </c>
      <c r="C447" s="12">
        <v>202.15</v>
      </c>
      <c r="D447" s="14">
        <f t="shared" si="13"/>
        <v>-1.2409008744931338E-2</v>
      </c>
      <c r="F447" s="9">
        <v>19434.55</v>
      </c>
      <c r="G447" s="14">
        <f t="shared" si="12"/>
        <v>-3.2159221592475973E-4</v>
      </c>
    </row>
    <row r="448" spans="2:7" x14ac:dyDescent="0.25">
      <c r="B448" s="90">
        <v>45720</v>
      </c>
      <c r="C448" s="12">
        <v>199.91</v>
      </c>
      <c r="D448" s="14">
        <f t="shared" si="13"/>
        <v>-1.1080880534256821E-2</v>
      </c>
      <c r="F448" s="9">
        <v>19428.3</v>
      </c>
      <c r="G448" s="14">
        <f t="shared" si="12"/>
        <v>5.908906080305476E-3</v>
      </c>
    </row>
    <row r="449" spans="2:7" x14ac:dyDescent="0.25">
      <c r="B449" s="90">
        <v>45721</v>
      </c>
      <c r="C449" s="12">
        <v>198.79</v>
      </c>
      <c r="D449" s="14">
        <f t="shared" si="13"/>
        <v>-5.6025211345105408E-3</v>
      </c>
      <c r="F449" s="9">
        <v>19543.099999999999</v>
      </c>
      <c r="G449" s="14">
        <f t="shared" si="12"/>
        <v>4.5770630043340255E-3</v>
      </c>
    </row>
    <row r="450" spans="2:7" x14ac:dyDescent="0.25">
      <c r="B450" s="90">
        <v>45722</v>
      </c>
      <c r="C450" s="12">
        <v>211.75</v>
      </c>
      <c r="D450" s="14">
        <f t="shared" si="13"/>
        <v>6.519442627898786E-2</v>
      </c>
      <c r="F450" s="9">
        <v>19632.55</v>
      </c>
      <c r="G450" s="14">
        <f t="shared" si="12"/>
        <v>-3.1427399904749853E-3</v>
      </c>
    </row>
    <row r="451" spans="2:7" x14ac:dyDescent="0.25">
      <c r="B451" s="90">
        <v>45723</v>
      </c>
      <c r="C451" s="12">
        <v>207.17</v>
      </c>
      <c r="D451" s="14">
        <f t="shared" si="13"/>
        <v>-2.1629279811098079E-2</v>
      </c>
      <c r="F451" s="9">
        <v>19570.849999999999</v>
      </c>
      <c r="G451" s="14">
        <f t="shared" si="12"/>
        <v>1.3514998071111339E-3</v>
      </c>
    </row>
    <row r="452" spans="2:7" x14ac:dyDescent="0.25">
      <c r="B452" s="90">
        <v>45726</v>
      </c>
      <c r="C452" s="12">
        <v>198.38</v>
      </c>
      <c r="D452" s="14">
        <f t="shared" si="13"/>
        <v>-4.2428923106627381E-2</v>
      </c>
      <c r="F452" s="9">
        <v>19597.3</v>
      </c>
      <c r="G452" s="14">
        <f t="shared" si="12"/>
        <v>-4.0975032274853662E-3</v>
      </c>
    </row>
    <row r="453" spans="2:7" x14ac:dyDescent="0.25">
      <c r="B453" s="90">
        <v>45727</v>
      </c>
      <c r="C453" s="12">
        <v>201.18</v>
      </c>
      <c r="D453" s="14">
        <f t="shared" si="13"/>
        <v>1.4114326040931546E-2</v>
      </c>
      <c r="F453" s="9">
        <v>19517</v>
      </c>
      <c r="G453" s="14">
        <f t="shared" si="12"/>
        <v>-6.934979761233695E-3</v>
      </c>
    </row>
    <row r="454" spans="2:7" x14ac:dyDescent="0.25">
      <c r="B454" s="90">
        <v>45728</v>
      </c>
      <c r="C454" s="12">
        <v>197.61</v>
      </c>
      <c r="D454" s="14">
        <f t="shared" si="13"/>
        <v>-1.7745302713987443E-2</v>
      </c>
      <c r="F454" s="9">
        <v>19381.650000000001</v>
      </c>
      <c r="G454" s="14">
        <f t="shared" si="12"/>
        <v>7.4761436719783525E-3</v>
      </c>
    </row>
    <row r="455" spans="2:7" x14ac:dyDescent="0.25">
      <c r="B455" s="90">
        <v>45729</v>
      </c>
      <c r="C455" s="12">
        <v>194.4</v>
      </c>
      <c r="D455" s="14">
        <f t="shared" si="13"/>
        <v>-1.6244117200546526E-2</v>
      </c>
      <c r="F455" s="9">
        <v>19526.55</v>
      </c>
      <c r="G455" s="14">
        <f t="shared" ref="G455:G499" si="14">F456/F455-1</f>
        <v>1.0600951012851745E-2</v>
      </c>
    </row>
    <row r="456" spans="2:7" x14ac:dyDescent="0.25">
      <c r="B456" s="90">
        <v>45733</v>
      </c>
      <c r="C456" s="12">
        <v>191.03</v>
      </c>
      <c r="D456" s="14">
        <f t="shared" si="13"/>
        <v>-1.7335390946502049E-2</v>
      </c>
      <c r="F456" s="9">
        <v>19733.55</v>
      </c>
      <c r="G456" s="14">
        <f t="shared" si="14"/>
        <v>1.0261711653503092E-3</v>
      </c>
    </row>
    <row r="457" spans="2:7" x14ac:dyDescent="0.25">
      <c r="B457" s="90">
        <v>45734</v>
      </c>
      <c r="C457" s="12">
        <v>202.67</v>
      </c>
      <c r="D457" s="14">
        <f t="shared" ref="D457:D501" si="15">C457/C456-1</f>
        <v>6.0932837774171578E-2</v>
      </c>
      <c r="F457" s="9">
        <v>19753.8</v>
      </c>
      <c r="G457" s="14">
        <f t="shared" si="14"/>
        <v>-5.4546467008879107E-3</v>
      </c>
    </row>
    <row r="458" spans="2:7" x14ac:dyDescent="0.25">
      <c r="B458" s="90">
        <v>45735</v>
      </c>
      <c r="C458" s="12">
        <v>207.08</v>
      </c>
      <c r="D458" s="14">
        <f t="shared" si="15"/>
        <v>2.1759510534366422E-2</v>
      </c>
      <c r="F458" s="9">
        <v>19646.05</v>
      </c>
      <c r="G458" s="14">
        <f t="shared" si="14"/>
        <v>7.0497631839483432E-4</v>
      </c>
    </row>
    <row r="459" spans="2:7" x14ac:dyDescent="0.25">
      <c r="B459" s="90">
        <v>45736</v>
      </c>
      <c r="C459" s="12">
        <v>217.36</v>
      </c>
      <c r="D459" s="14">
        <f t="shared" si="15"/>
        <v>4.9642650183503889E-2</v>
      </c>
      <c r="F459" s="9">
        <v>19659.900000000001</v>
      </c>
      <c r="G459" s="14">
        <f t="shared" si="14"/>
        <v>6.0224111007685099E-3</v>
      </c>
    </row>
    <row r="460" spans="2:7" x14ac:dyDescent="0.25">
      <c r="B460" s="90">
        <v>45737</v>
      </c>
      <c r="C460" s="12">
        <v>216.84</v>
      </c>
      <c r="D460" s="14">
        <f t="shared" si="15"/>
        <v>-2.3923444976077235E-3</v>
      </c>
      <c r="F460" s="9">
        <v>19778.3</v>
      </c>
      <c r="G460" s="14">
        <f t="shared" si="14"/>
        <v>-4.9397572086580244E-3</v>
      </c>
    </row>
    <row r="461" spans="2:7" x14ac:dyDescent="0.25">
      <c r="B461" s="90">
        <v>45740</v>
      </c>
      <c r="C461" s="12">
        <v>228.12</v>
      </c>
      <c r="D461" s="14">
        <f t="shared" si="15"/>
        <v>5.2019922523519613E-2</v>
      </c>
      <c r="F461" s="9">
        <v>19680.599999999999</v>
      </c>
      <c r="G461" s="14">
        <f t="shared" si="14"/>
        <v>-4.1919453675187679E-4</v>
      </c>
    </row>
    <row r="462" spans="2:7" x14ac:dyDescent="0.25">
      <c r="B462" s="90">
        <v>45741</v>
      </c>
      <c r="C462" s="12">
        <v>226</v>
      </c>
      <c r="D462" s="14">
        <f t="shared" si="15"/>
        <v>-9.2933543748904279E-3</v>
      </c>
      <c r="F462" s="9">
        <v>19672.349999999999</v>
      </c>
      <c r="G462" s="14">
        <f t="shared" si="14"/>
        <v>3.6930005820352552E-3</v>
      </c>
    </row>
    <row r="463" spans="2:7" x14ac:dyDescent="0.25">
      <c r="B463" s="90">
        <v>45742</v>
      </c>
      <c r="C463" s="12">
        <v>219.51</v>
      </c>
      <c r="D463" s="14">
        <f t="shared" si="15"/>
        <v>-2.8716814159292059E-2</v>
      </c>
      <c r="F463" s="9">
        <v>19745</v>
      </c>
      <c r="G463" s="14">
        <f t="shared" si="14"/>
        <v>1.1858698404659584E-2</v>
      </c>
    </row>
    <row r="464" spans="2:7" x14ac:dyDescent="0.25">
      <c r="B464" s="90">
        <v>45743</v>
      </c>
      <c r="C464" s="12">
        <v>224.14</v>
      </c>
      <c r="D464" s="14">
        <f t="shared" si="15"/>
        <v>2.1092433146553624E-2</v>
      </c>
      <c r="F464" s="9">
        <v>19979.150000000001</v>
      </c>
      <c r="G464" s="14">
        <f t="shared" si="14"/>
        <v>-7.3076181919651262E-3</v>
      </c>
    </row>
    <row r="465" spans="2:7" x14ac:dyDescent="0.25">
      <c r="B465" s="90">
        <v>45744</v>
      </c>
      <c r="C465" s="12">
        <v>222.47</v>
      </c>
      <c r="D465" s="14">
        <f t="shared" si="15"/>
        <v>-7.4507004550726785E-3</v>
      </c>
      <c r="F465" s="9">
        <v>19833.150000000001</v>
      </c>
      <c r="G465" s="14">
        <f t="shared" si="14"/>
        <v>-4.2302912043725716E-3</v>
      </c>
    </row>
    <row r="466" spans="2:7" x14ac:dyDescent="0.25">
      <c r="B466" s="90">
        <v>45748</v>
      </c>
      <c r="C466" s="12">
        <v>221.97</v>
      </c>
      <c r="D466" s="14">
        <f t="shared" si="15"/>
        <v>-2.2474940441408187E-3</v>
      </c>
      <c r="F466" s="9">
        <v>19749.25</v>
      </c>
      <c r="G466" s="14">
        <f t="shared" si="14"/>
        <v>-1.913996734053125E-3</v>
      </c>
    </row>
    <row r="467" spans="2:7" x14ac:dyDescent="0.25">
      <c r="B467" s="90">
        <v>45749</v>
      </c>
      <c r="C467" s="12">
        <v>225.22</v>
      </c>
      <c r="D467" s="14">
        <f t="shared" si="15"/>
        <v>1.4641618236698628E-2</v>
      </c>
      <c r="F467" s="9">
        <v>19711.45</v>
      </c>
      <c r="G467" s="14">
        <f t="shared" si="14"/>
        <v>-7.4550578470888862E-3</v>
      </c>
    </row>
    <row r="468" spans="2:7" x14ac:dyDescent="0.25">
      <c r="B468" s="90">
        <v>45750</v>
      </c>
      <c r="C468" s="12">
        <v>233.15</v>
      </c>
      <c r="D468" s="14">
        <f t="shared" si="15"/>
        <v>3.5210016872391448E-2</v>
      </c>
      <c r="F468" s="9">
        <v>19564.5</v>
      </c>
      <c r="G468" s="14">
        <f t="shared" si="14"/>
        <v>-7.7052825270259584E-3</v>
      </c>
    </row>
    <row r="469" spans="2:7" x14ac:dyDescent="0.25">
      <c r="B469" s="90">
        <v>45751</v>
      </c>
      <c r="C469" s="12">
        <v>206.69</v>
      </c>
      <c r="D469" s="14">
        <f t="shared" si="15"/>
        <v>-0.11348917006219172</v>
      </c>
      <c r="F469" s="9">
        <v>19413.75</v>
      </c>
      <c r="G469" s="14">
        <f t="shared" si="14"/>
        <v>-1.5169660678643337E-3</v>
      </c>
    </row>
    <row r="470" spans="2:7" x14ac:dyDescent="0.25">
      <c r="B470" s="90">
        <v>45754</v>
      </c>
      <c r="C470" s="12">
        <v>194.73</v>
      </c>
      <c r="D470" s="14">
        <f t="shared" si="15"/>
        <v>-5.786443466060287E-2</v>
      </c>
      <c r="F470" s="9">
        <v>19384.3</v>
      </c>
      <c r="G470" s="14">
        <f t="shared" si="14"/>
        <v>2.842506564590952E-3</v>
      </c>
    </row>
    <row r="471" spans="2:7" x14ac:dyDescent="0.25">
      <c r="B471" s="90">
        <v>45755</v>
      </c>
      <c r="C471" s="12">
        <v>208.52</v>
      </c>
      <c r="D471" s="14">
        <f t="shared" si="15"/>
        <v>7.0816001643301041E-2</v>
      </c>
      <c r="F471" s="9">
        <v>19439.400000000001</v>
      </c>
      <c r="G471" s="14">
        <f t="shared" si="14"/>
        <v>-4.2954000637879242E-3</v>
      </c>
    </row>
    <row r="472" spans="2:7" x14ac:dyDescent="0.25">
      <c r="B472" s="90">
        <v>45756</v>
      </c>
      <c r="C472" s="12">
        <v>194.15</v>
      </c>
      <c r="D472" s="14">
        <f t="shared" si="15"/>
        <v>-6.8914252829464839E-2</v>
      </c>
      <c r="F472" s="9">
        <v>19355.900000000001</v>
      </c>
      <c r="G472" s="14">
        <f t="shared" si="14"/>
        <v>-1.2450983937715154E-3</v>
      </c>
    </row>
    <row r="473" spans="2:7" x14ac:dyDescent="0.25">
      <c r="B473" s="90">
        <v>45758</v>
      </c>
      <c r="C473" s="12">
        <v>205.58</v>
      </c>
      <c r="D473" s="14">
        <f t="shared" si="15"/>
        <v>5.8872006180788139E-2</v>
      </c>
      <c r="F473" s="9">
        <v>19331.8</v>
      </c>
      <c r="G473" s="14">
        <f t="shared" si="14"/>
        <v>8.5610238053361876E-3</v>
      </c>
    </row>
    <row r="474" spans="2:7" x14ac:dyDescent="0.25">
      <c r="B474" s="90">
        <v>45762</v>
      </c>
      <c r="C474" s="12">
        <v>211.01</v>
      </c>
      <c r="D474" s="14">
        <f t="shared" si="15"/>
        <v>2.6413075201867864E-2</v>
      </c>
      <c r="F474" s="9">
        <v>19497.3</v>
      </c>
      <c r="G474" s="14">
        <f t="shared" si="14"/>
        <v>-5.0673683022777194E-3</v>
      </c>
    </row>
    <row r="475" spans="2:7" x14ac:dyDescent="0.25">
      <c r="B475" s="90">
        <v>45763</v>
      </c>
      <c r="C475" s="12">
        <v>213.52</v>
      </c>
      <c r="D475" s="14">
        <f t="shared" si="15"/>
        <v>1.1895170844983705E-2</v>
      </c>
      <c r="F475" s="9">
        <v>19398.5</v>
      </c>
      <c r="G475" s="14">
        <f t="shared" si="14"/>
        <v>-4.8972858726192836E-4</v>
      </c>
    </row>
    <row r="476" spans="2:7" x14ac:dyDescent="0.25">
      <c r="B476" s="90">
        <v>45764</v>
      </c>
      <c r="C476" s="12">
        <v>211.44</v>
      </c>
      <c r="D476" s="14">
        <f t="shared" si="15"/>
        <v>-9.7414762083177786E-3</v>
      </c>
      <c r="F476" s="9">
        <v>19389</v>
      </c>
      <c r="G476" s="14">
        <f t="shared" si="14"/>
        <v>-3.4272009902522882E-3</v>
      </c>
    </row>
    <row r="477" spans="2:7" x14ac:dyDescent="0.25">
      <c r="B477" s="90">
        <v>45768</v>
      </c>
      <c r="C477" s="12">
        <v>214.13</v>
      </c>
      <c r="D477" s="14">
        <f t="shared" si="15"/>
        <v>1.2722285281876689E-2</v>
      </c>
      <c r="F477" s="9">
        <v>19322.55</v>
      </c>
      <c r="G477" s="14">
        <f t="shared" si="14"/>
        <v>-6.9090259825954625E-3</v>
      </c>
    </row>
    <row r="478" spans="2:7" x14ac:dyDescent="0.25">
      <c r="B478" s="90">
        <v>45769</v>
      </c>
      <c r="C478" s="12">
        <v>214.21</v>
      </c>
      <c r="D478" s="14">
        <f t="shared" si="15"/>
        <v>3.7360481950221569E-4</v>
      </c>
      <c r="F478" s="9">
        <v>19189.05</v>
      </c>
      <c r="G478" s="14">
        <f t="shared" si="14"/>
        <v>-1.1305927078203548E-2</v>
      </c>
    </row>
    <row r="479" spans="2:7" x14ac:dyDescent="0.25">
      <c r="B479" s="90">
        <v>45770</v>
      </c>
      <c r="C479" s="12">
        <v>214.66</v>
      </c>
      <c r="D479" s="14">
        <f t="shared" si="15"/>
        <v>2.1007422622658645E-3</v>
      </c>
      <c r="F479" s="9">
        <v>18972.099999999999</v>
      </c>
      <c r="G479" s="14">
        <f t="shared" si="14"/>
        <v>-8.1540788842562328E-3</v>
      </c>
    </row>
    <row r="480" spans="2:7" x14ac:dyDescent="0.25">
      <c r="B480" s="90">
        <v>45771</v>
      </c>
      <c r="C480" s="12">
        <v>228.37</v>
      </c>
      <c r="D480" s="14">
        <f t="shared" si="15"/>
        <v>6.386844311935147E-2</v>
      </c>
      <c r="F480" s="9">
        <v>18817.400000000001</v>
      </c>
      <c r="G480" s="14">
        <f t="shared" si="14"/>
        <v>-6.7065588232168016E-3</v>
      </c>
    </row>
    <row r="481" spans="2:7" x14ac:dyDescent="0.25">
      <c r="B481" s="90">
        <v>45772</v>
      </c>
      <c r="C481" s="12">
        <v>216.03</v>
      </c>
      <c r="D481" s="14">
        <f t="shared" si="15"/>
        <v>-5.4035118448132469E-2</v>
      </c>
      <c r="F481" s="9">
        <v>18691.2</v>
      </c>
      <c r="G481" s="14">
        <f t="shared" si="14"/>
        <v>-1.3749785995549324E-3</v>
      </c>
    </row>
    <row r="482" spans="2:7" x14ac:dyDescent="0.25">
      <c r="B482" s="90">
        <v>45775</v>
      </c>
      <c r="C482" s="12">
        <v>217.48</v>
      </c>
      <c r="D482" s="14">
        <f t="shared" si="15"/>
        <v>6.7120307364716414E-3</v>
      </c>
      <c r="F482" s="9">
        <v>18665.5</v>
      </c>
      <c r="G482" s="14">
        <f t="shared" si="14"/>
        <v>5.6655326672203632E-3</v>
      </c>
    </row>
    <row r="483" spans="2:7" x14ac:dyDescent="0.25">
      <c r="B483" s="90">
        <v>45776</v>
      </c>
      <c r="C483" s="12">
        <v>219.32</v>
      </c>
      <c r="D483" s="14">
        <f t="shared" si="15"/>
        <v>8.4605480963766411E-3</v>
      </c>
      <c r="F483" s="9">
        <v>18771.25</v>
      </c>
      <c r="G483" s="14">
        <f t="shared" si="14"/>
        <v>4.5601651461675274E-3</v>
      </c>
    </row>
    <row r="484" spans="2:7" x14ac:dyDescent="0.25">
      <c r="B484" s="90">
        <v>45777</v>
      </c>
      <c r="C484" s="12">
        <v>219.39</v>
      </c>
      <c r="D484" s="14">
        <f t="shared" si="15"/>
        <v>3.1916833850087478E-4</v>
      </c>
      <c r="F484" s="9">
        <v>18856.849999999999</v>
      </c>
      <c r="G484" s="14">
        <f t="shared" si="14"/>
        <v>-2.129199733783671E-3</v>
      </c>
    </row>
    <row r="485" spans="2:7" x14ac:dyDescent="0.25">
      <c r="B485" s="90">
        <v>45779</v>
      </c>
      <c r="C485" s="12">
        <v>223.25</v>
      </c>
      <c r="D485" s="14">
        <f t="shared" si="15"/>
        <v>1.7594238570582066E-2</v>
      </c>
      <c r="F485" s="9">
        <v>18816.7</v>
      </c>
      <c r="G485" s="14">
        <f t="shared" si="14"/>
        <v>-3.2550872363379391E-3</v>
      </c>
    </row>
    <row r="486" spans="2:7" x14ac:dyDescent="0.25">
      <c r="B486" s="90">
        <v>45782</v>
      </c>
      <c r="C486" s="12">
        <v>222.23</v>
      </c>
      <c r="D486" s="14">
        <f t="shared" si="15"/>
        <v>-4.5688689809630922E-3</v>
      </c>
      <c r="F486" s="9">
        <v>18755.45</v>
      </c>
      <c r="G486" s="14">
        <f t="shared" si="14"/>
        <v>3.7615733026932219E-3</v>
      </c>
    </row>
    <row r="487" spans="2:7" x14ac:dyDescent="0.25">
      <c r="B487" s="90">
        <v>45783</v>
      </c>
      <c r="C487" s="12">
        <v>218.51</v>
      </c>
      <c r="D487" s="14">
        <f t="shared" si="15"/>
        <v>-1.6739414120505725E-2</v>
      </c>
      <c r="F487" s="9">
        <v>18826</v>
      </c>
      <c r="G487" s="14">
        <f t="shared" si="14"/>
        <v>-7.3249760968873145E-3</v>
      </c>
    </row>
    <row r="488" spans="2:7" x14ac:dyDescent="0.25">
      <c r="B488" s="90">
        <v>45784</v>
      </c>
      <c r="C488" s="12">
        <v>225.54</v>
      </c>
      <c r="D488" s="14">
        <f t="shared" si="15"/>
        <v>3.2172440620566567E-2</v>
      </c>
      <c r="F488" s="9">
        <v>18688.099999999999</v>
      </c>
      <c r="G488" s="14">
        <f t="shared" si="14"/>
        <v>3.6279771619374124E-3</v>
      </c>
    </row>
    <row r="489" spans="2:7" x14ac:dyDescent="0.25">
      <c r="B489" s="90">
        <v>45785</v>
      </c>
      <c r="C489" s="12">
        <v>226.4</v>
      </c>
      <c r="D489" s="14">
        <f t="shared" si="15"/>
        <v>3.8130708521770806E-3</v>
      </c>
      <c r="F489" s="9">
        <v>18755.900000000001</v>
      </c>
      <c r="G489" s="14">
        <f t="shared" si="14"/>
        <v>-2.1193331165126894E-3</v>
      </c>
    </row>
    <row r="490" spans="2:7" x14ac:dyDescent="0.25">
      <c r="B490" s="90">
        <v>45786</v>
      </c>
      <c r="C490" s="12">
        <v>226.23</v>
      </c>
      <c r="D490" s="14">
        <f t="shared" si="15"/>
        <v>-7.5088339222617595E-4</v>
      </c>
      <c r="F490" s="9">
        <v>18716.150000000001</v>
      </c>
      <c r="G490" s="14">
        <f t="shared" si="14"/>
        <v>-6.125725643361557E-3</v>
      </c>
    </row>
    <row r="491" spans="2:7" x14ac:dyDescent="0.25">
      <c r="B491" s="90">
        <v>45789</v>
      </c>
      <c r="C491" s="12">
        <v>222.71</v>
      </c>
      <c r="D491" s="14">
        <f t="shared" si="15"/>
        <v>-1.5559386465101799E-2</v>
      </c>
      <c r="F491" s="9">
        <v>18601.5</v>
      </c>
      <c r="G491" s="14">
        <f t="shared" si="14"/>
        <v>-2.0482219175872451E-3</v>
      </c>
    </row>
    <row r="492" spans="2:7" x14ac:dyDescent="0.25">
      <c r="B492" s="90">
        <v>45790</v>
      </c>
      <c r="C492" s="12">
        <v>237.4</v>
      </c>
      <c r="D492" s="14">
        <f t="shared" si="15"/>
        <v>6.5960217322976078E-2</v>
      </c>
      <c r="F492" s="9">
        <v>18563.400000000001</v>
      </c>
      <c r="G492" s="14">
        <f t="shared" si="14"/>
        <v>3.8328107997456229E-3</v>
      </c>
    </row>
    <row r="493" spans="2:7" x14ac:dyDescent="0.25">
      <c r="B493" s="90">
        <v>45791</v>
      </c>
      <c r="C493" s="12">
        <v>238.27</v>
      </c>
      <c r="D493" s="14">
        <f t="shared" si="15"/>
        <v>3.6647009267058994E-3</v>
      </c>
      <c r="F493" s="9">
        <v>18634.55</v>
      </c>
      <c r="G493" s="14">
        <f t="shared" si="14"/>
        <v>4.9290162628021772E-3</v>
      </c>
    </row>
    <row r="494" spans="2:7" x14ac:dyDescent="0.25">
      <c r="B494" s="90">
        <v>45792</v>
      </c>
      <c r="C494" s="12">
        <v>239.61</v>
      </c>
      <c r="D494" s="14">
        <f t="shared" si="15"/>
        <v>5.6238720778949425E-3</v>
      </c>
      <c r="F494" s="9">
        <v>18726.400000000001</v>
      </c>
      <c r="G494" s="14">
        <f t="shared" si="14"/>
        <v>-6.8032296650718527E-3</v>
      </c>
    </row>
    <row r="495" spans="2:7" x14ac:dyDescent="0.25">
      <c r="B495" s="90">
        <v>45793</v>
      </c>
      <c r="C495" s="12">
        <v>241.4</v>
      </c>
      <c r="D495" s="14">
        <f t="shared" si="15"/>
        <v>7.4704728517174246E-3</v>
      </c>
      <c r="F495" s="9">
        <v>18599</v>
      </c>
      <c r="G495" s="14">
        <f t="shared" si="14"/>
        <v>-2.7689660734453447E-4</v>
      </c>
    </row>
    <row r="496" spans="2:7" x14ac:dyDescent="0.25">
      <c r="B496" s="90">
        <v>45796</v>
      </c>
      <c r="C496" s="12">
        <v>253.51</v>
      </c>
      <c r="D496" s="14">
        <f t="shared" si="15"/>
        <v>5.0165700082849929E-2</v>
      </c>
      <c r="F496" s="9">
        <v>18593.849999999999</v>
      </c>
      <c r="G496" s="14">
        <f t="shared" si="14"/>
        <v>-3.2134280958489025E-3</v>
      </c>
    </row>
    <row r="497" spans="2:7" x14ac:dyDescent="0.25">
      <c r="B497" s="90">
        <v>45797</v>
      </c>
      <c r="C497" s="12">
        <v>236.78</v>
      </c>
      <c r="D497" s="14">
        <f t="shared" si="15"/>
        <v>-6.5993451934834857E-2</v>
      </c>
      <c r="F497" s="9">
        <v>18534.099999999999</v>
      </c>
      <c r="G497" s="14">
        <f t="shared" si="14"/>
        <v>-2.5007958303882027E-3</v>
      </c>
    </row>
    <row r="498" spans="2:7" x14ac:dyDescent="0.25">
      <c r="B498" s="90">
        <v>45798</v>
      </c>
      <c r="C498" s="12">
        <v>250.21</v>
      </c>
      <c r="D498" s="14">
        <f t="shared" si="15"/>
        <v>5.671931750992476E-2</v>
      </c>
      <c r="F498" s="9">
        <v>18487.75</v>
      </c>
      <c r="G498" s="14">
        <f t="shared" si="14"/>
        <v>2.5232924504063892E-3</v>
      </c>
    </row>
    <row r="499" spans="2:7" x14ac:dyDescent="0.25">
      <c r="B499" s="90">
        <v>45799</v>
      </c>
      <c r="C499" s="12">
        <v>246.8</v>
      </c>
      <c r="D499" s="14">
        <f t="shared" si="15"/>
        <v>-1.3628552016306306E-2</v>
      </c>
      <c r="F499" s="9">
        <v>18534.400000000001</v>
      </c>
      <c r="G499" s="14">
        <f t="shared" si="14"/>
        <v>5.3656983770715705E-3</v>
      </c>
    </row>
    <row r="500" spans="2:7" x14ac:dyDescent="0.25">
      <c r="B500" s="90">
        <v>45800</v>
      </c>
      <c r="C500" s="12">
        <v>246.67</v>
      </c>
      <c r="D500" s="14">
        <f t="shared" si="15"/>
        <v>-5.2674230145877132E-4</v>
      </c>
      <c r="F500" s="9">
        <v>18633.849999999999</v>
      </c>
      <c r="G500" s="14">
        <f>F501/F500-1</f>
        <v>-1.889035277196971E-3</v>
      </c>
    </row>
    <row r="501" spans="2:7" x14ac:dyDescent="0.25">
      <c r="B501" s="90">
        <v>45803</v>
      </c>
      <c r="C501" s="12">
        <v>251.85</v>
      </c>
      <c r="D501" s="14">
        <f t="shared" si="15"/>
        <v>2.0999716220051035E-2</v>
      </c>
      <c r="F501" s="9">
        <v>18598.650000000001</v>
      </c>
      <c r="G501" s="14"/>
    </row>
  </sheetData>
  <mergeCells count="3">
    <mergeCell ref="B4:D4"/>
    <mergeCell ref="F4:G4"/>
    <mergeCell ref="I4:K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29003-0104-4E0A-8047-A03614797292}">
  <dimension ref="B6:G17"/>
  <sheetViews>
    <sheetView workbookViewId="0">
      <selection activeCell="C17" sqref="C17"/>
    </sheetView>
  </sheetViews>
  <sheetFormatPr defaultRowHeight="15" x14ac:dyDescent="0.25"/>
  <cols>
    <col min="1" max="1" width="1.85546875" style="9" customWidth="1"/>
    <col min="2" max="2" width="5.7109375" style="9" bestFit="1" customWidth="1"/>
    <col min="3" max="3" width="16.5703125" style="9" bestFit="1" customWidth="1"/>
    <col min="4" max="4" width="9" style="9" bestFit="1" customWidth="1"/>
    <col min="5" max="5" width="14.140625" style="9" bestFit="1" customWidth="1"/>
    <col min="6" max="6" width="10.7109375" style="9" bestFit="1" customWidth="1"/>
    <col min="7" max="13" width="9.140625" style="9"/>
    <col min="14" max="14" width="5.7109375" style="9" bestFit="1" customWidth="1"/>
    <col min="15" max="15" width="17.85546875" style="9" bestFit="1" customWidth="1"/>
    <col min="16" max="16" width="9" style="9" bestFit="1" customWidth="1"/>
    <col min="17" max="17" width="14.140625" style="9" bestFit="1" customWidth="1"/>
    <col min="18" max="18" width="10.7109375" style="9" bestFit="1" customWidth="1"/>
    <col min="19" max="16384" width="9.140625" style="9"/>
  </cols>
  <sheetData>
    <row r="6" spans="2:7" x14ac:dyDescent="0.25">
      <c r="B6" s="9" t="s">
        <v>237</v>
      </c>
      <c r="C6" s="9" t="s">
        <v>238</v>
      </c>
      <c r="D6" s="9" t="s">
        <v>239</v>
      </c>
      <c r="E6" s="9" t="s">
        <v>240</v>
      </c>
      <c r="F6" s="9" t="s">
        <v>241</v>
      </c>
      <c r="G6" s="9" t="s">
        <v>242</v>
      </c>
    </row>
    <row r="7" spans="2:7" x14ac:dyDescent="0.25">
      <c r="B7" s="9">
        <v>1</v>
      </c>
      <c r="C7" s="9" t="s">
        <v>243</v>
      </c>
      <c r="D7" s="9">
        <v>1791.15</v>
      </c>
      <c r="E7" s="9">
        <v>20497.189999999999</v>
      </c>
      <c r="F7" s="9">
        <v>942.44</v>
      </c>
      <c r="G7" s="9">
        <v>0.16</v>
      </c>
    </row>
    <row r="8" spans="2:7" x14ac:dyDescent="0.25">
      <c r="B8" s="9">
        <f>B7+1</f>
        <v>2</v>
      </c>
      <c r="C8" s="9" t="s">
        <v>244</v>
      </c>
      <c r="D8" s="9">
        <v>7946.35</v>
      </c>
      <c r="E8" s="9">
        <v>19865.88</v>
      </c>
      <c r="F8" s="9">
        <v>17.12</v>
      </c>
      <c r="G8" s="9">
        <v>0.03</v>
      </c>
    </row>
    <row r="9" spans="2:7" x14ac:dyDescent="0.25">
      <c r="B9" s="9">
        <f t="shared" ref="B9:B16" si="0">B8+1</f>
        <v>3</v>
      </c>
      <c r="C9" s="9" t="s">
        <v>245</v>
      </c>
      <c r="D9" s="9">
        <v>989.5</v>
      </c>
      <c r="E9" s="9">
        <v>19449.93</v>
      </c>
      <c r="F9" s="9">
        <v>1257.5</v>
      </c>
      <c r="G9" s="9">
        <v>0.24</v>
      </c>
    </row>
    <row r="10" spans="2:7" x14ac:dyDescent="0.25">
      <c r="B10" s="9">
        <f t="shared" si="0"/>
        <v>4</v>
      </c>
      <c r="C10" s="9" t="s">
        <v>246</v>
      </c>
      <c r="D10" s="9">
        <v>1125.4000000000001</v>
      </c>
      <c r="E10" s="9">
        <v>17927.57</v>
      </c>
      <c r="F10" s="9">
        <v>2731</v>
      </c>
      <c r="G10" s="9">
        <v>0.44</v>
      </c>
    </row>
    <row r="11" spans="2:7" x14ac:dyDescent="0.25">
      <c r="B11" s="9">
        <f t="shared" si="0"/>
        <v>5</v>
      </c>
      <c r="C11" s="9" t="s">
        <v>247</v>
      </c>
      <c r="D11" s="9">
        <v>2185</v>
      </c>
      <c r="E11" s="9">
        <v>16608.53</v>
      </c>
      <c r="F11" s="9">
        <v>5.0199999999999996</v>
      </c>
      <c r="G11" s="49">
        <v>0</v>
      </c>
    </row>
    <row r="12" spans="2:7" x14ac:dyDescent="0.25">
      <c r="B12" s="9">
        <f t="shared" si="0"/>
        <v>6</v>
      </c>
      <c r="C12" s="9" t="s">
        <v>248</v>
      </c>
      <c r="D12" s="9">
        <v>1538.9</v>
      </c>
      <c r="E12" s="9">
        <v>16099.39</v>
      </c>
      <c r="F12" s="9">
        <v>3.43</v>
      </c>
      <c r="G12" s="49">
        <v>0</v>
      </c>
    </row>
    <row r="13" spans="2:7" x14ac:dyDescent="0.25">
      <c r="B13" s="9">
        <f t="shared" si="0"/>
        <v>7</v>
      </c>
      <c r="C13" s="9" t="s">
        <v>249</v>
      </c>
      <c r="D13" s="9">
        <v>879.9</v>
      </c>
      <c r="E13" s="9">
        <v>15759.89</v>
      </c>
      <c r="F13" s="9">
        <v>208.4</v>
      </c>
      <c r="G13" s="9">
        <v>0.03</v>
      </c>
    </row>
    <row r="14" spans="2:7" x14ac:dyDescent="0.25">
      <c r="B14" s="9">
        <f t="shared" si="0"/>
        <v>8</v>
      </c>
      <c r="C14" s="9" t="s">
        <v>250</v>
      </c>
      <c r="D14" s="9">
        <v>732.5</v>
      </c>
      <c r="E14" s="9">
        <v>15267.23</v>
      </c>
      <c r="F14" s="9">
        <v>287.18</v>
      </c>
      <c r="G14" s="9">
        <v>0.13</v>
      </c>
    </row>
    <row r="15" spans="2:7" x14ac:dyDescent="0.25">
      <c r="B15" s="9">
        <f t="shared" si="0"/>
        <v>9</v>
      </c>
      <c r="C15" s="9" t="s">
        <v>251</v>
      </c>
      <c r="D15" s="9">
        <v>6291.45</v>
      </c>
      <c r="E15" s="9">
        <v>14489.19</v>
      </c>
      <c r="F15" s="9">
        <v>19.3</v>
      </c>
      <c r="G15" s="9">
        <v>0.02</v>
      </c>
    </row>
    <row r="16" spans="2:7" x14ac:dyDescent="0.25">
      <c r="B16" s="9">
        <f t="shared" si="0"/>
        <v>10</v>
      </c>
      <c r="C16" s="9" t="s">
        <v>252</v>
      </c>
      <c r="D16" s="9">
        <v>11259.7</v>
      </c>
      <c r="E16" s="9">
        <v>14446.08</v>
      </c>
      <c r="F16" s="9">
        <v>157.13999999999999</v>
      </c>
      <c r="G16" s="9">
        <v>0.1</v>
      </c>
    </row>
    <row r="17" spans="2:7" x14ac:dyDescent="0.25">
      <c r="B17" s="9">
        <v>11</v>
      </c>
      <c r="C17" s="9" t="s">
        <v>253</v>
      </c>
      <c r="D17" s="9">
        <v>250.3</v>
      </c>
      <c r="E17" s="9">
        <v>11342.74</v>
      </c>
      <c r="F17" s="9">
        <v>321.91000000000003</v>
      </c>
      <c r="G17" s="9">
        <v>0.13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5CA2-424B-4DC9-978B-D2A1ED6BB50D}">
  <dimension ref="B2:G30"/>
  <sheetViews>
    <sheetView workbookViewId="0">
      <selection activeCell="M16" sqref="M16"/>
    </sheetView>
  </sheetViews>
  <sheetFormatPr defaultRowHeight="15" x14ac:dyDescent="0.25"/>
  <cols>
    <col min="1" max="1" width="1.85546875" style="9" customWidth="1"/>
    <col min="2" max="16384" width="9.140625" style="9"/>
  </cols>
  <sheetData>
    <row r="2" spans="2:7" x14ac:dyDescent="0.25">
      <c r="B2" s="223" t="s">
        <v>256</v>
      </c>
      <c r="C2" s="223"/>
      <c r="D2" s="223"/>
      <c r="E2" s="223"/>
      <c r="F2" s="223"/>
      <c r="G2" s="223"/>
    </row>
    <row r="4" spans="2:7" x14ac:dyDescent="0.25">
      <c r="B4" s="20" t="s">
        <v>254</v>
      </c>
      <c r="C4" s="103" t="s">
        <v>255</v>
      </c>
    </row>
    <row r="5" spans="2:7" x14ac:dyDescent="0.25">
      <c r="B5" s="57">
        <v>2000</v>
      </c>
      <c r="C5" s="14">
        <v>-0.14649999999999999</v>
      </c>
      <c r="E5" s="9" t="s">
        <v>257</v>
      </c>
      <c r="G5" s="75">
        <f>AVERAGE(C5:C29)</f>
        <v>0.15334799999999998</v>
      </c>
    </row>
    <row r="6" spans="2:7" ht="17.25" x14ac:dyDescent="0.25">
      <c r="B6" s="57">
        <v>2001</v>
      </c>
      <c r="C6" s="14">
        <v>-0.1618</v>
      </c>
      <c r="E6" s="9" t="s">
        <v>258</v>
      </c>
      <c r="G6" s="102" t="s">
        <v>259</v>
      </c>
    </row>
    <row r="7" spans="2:7" x14ac:dyDescent="0.25">
      <c r="B7" s="57">
        <v>2002</v>
      </c>
      <c r="C7" s="14">
        <v>3.2500000000000001E-2</v>
      </c>
      <c r="E7" s="222" t="s">
        <v>260</v>
      </c>
      <c r="F7" s="222"/>
      <c r="G7" s="104">
        <f>SUM(G5:G6)</f>
        <v>0.15334799999999998</v>
      </c>
    </row>
    <row r="8" spans="2:7" x14ac:dyDescent="0.25">
      <c r="B8" s="57">
        <v>2003</v>
      </c>
      <c r="C8" s="14">
        <v>0.71900000000000008</v>
      </c>
    </row>
    <row r="9" spans="2:7" x14ac:dyDescent="0.25">
      <c r="B9" s="57">
        <v>2004</v>
      </c>
      <c r="C9" s="14">
        <v>0.10679999999999999</v>
      </c>
    </row>
    <row r="10" spans="2:7" x14ac:dyDescent="0.25">
      <c r="B10" s="57">
        <v>2005</v>
      </c>
      <c r="C10" s="14">
        <v>0.36340000000000006</v>
      </c>
    </row>
    <row r="11" spans="2:7" x14ac:dyDescent="0.25">
      <c r="B11" s="57">
        <v>2006</v>
      </c>
      <c r="C11" s="14">
        <v>0.39829999999999999</v>
      </c>
    </row>
    <row r="12" spans="2:7" x14ac:dyDescent="0.25">
      <c r="B12" s="57">
        <v>2007</v>
      </c>
      <c r="C12" s="14">
        <v>0.54770000000000008</v>
      </c>
    </row>
    <row r="13" spans="2:7" x14ac:dyDescent="0.25">
      <c r="B13" s="57">
        <v>2008</v>
      </c>
      <c r="C13" s="14">
        <v>-0.51790000000000003</v>
      </c>
    </row>
    <row r="14" spans="2:7" x14ac:dyDescent="0.25">
      <c r="B14" s="57">
        <v>2009</v>
      </c>
      <c r="C14" s="14">
        <v>0.75760000000000005</v>
      </c>
    </row>
    <row r="15" spans="2:7" x14ac:dyDescent="0.25">
      <c r="B15" s="57">
        <v>2010</v>
      </c>
      <c r="C15" s="14">
        <v>0.17949999999999999</v>
      </c>
    </row>
    <row r="16" spans="2:7" x14ac:dyDescent="0.25">
      <c r="B16" s="57">
        <v>2011</v>
      </c>
      <c r="C16" s="14">
        <v>-0.2462</v>
      </c>
    </row>
    <row r="17" spans="2:3" x14ac:dyDescent="0.25">
      <c r="B17" s="57">
        <v>2012</v>
      </c>
      <c r="C17" s="14">
        <v>0.27699999999999997</v>
      </c>
    </row>
    <row r="18" spans="2:3" x14ac:dyDescent="0.25">
      <c r="B18" s="57">
        <v>2013</v>
      </c>
      <c r="C18" s="14">
        <v>6.7599999999999993E-2</v>
      </c>
    </row>
    <row r="19" spans="2:3" x14ac:dyDescent="0.25">
      <c r="B19" s="57">
        <v>2014</v>
      </c>
      <c r="C19" s="14">
        <v>0.31390000000000001</v>
      </c>
    </row>
    <row r="20" spans="2:3" x14ac:dyDescent="0.25">
      <c r="B20" s="57">
        <v>2015</v>
      </c>
      <c r="C20" s="14">
        <v>-4.0599999999999997E-2</v>
      </c>
    </row>
    <row r="21" spans="2:3" x14ac:dyDescent="0.25">
      <c r="B21" s="57">
        <v>2016</v>
      </c>
      <c r="C21" s="14">
        <v>3.0099999999999998E-2</v>
      </c>
    </row>
    <row r="22" spans="2:3" x14ac:dyDescent="0.25">
      <c r="B22" s="57">
        <v>2017</v>
      </c>
      <c r="C22" s="14">
        <v>0.28649999999999998</v>
      </c>
    </row>
    <row r="23" spans="2:3" x14ac:dyDescent="0.25">
      <c r="B23" s="57">
        <v>2018</v>
      </c>
      <c r="C23" s="14">
        <v>3.15E-2</v>
      </c>
    </row>
    <row r="24" spans="2:3" x14ac:dyDescent="0.25">
      <c r="B24" s="57">
        <v>2019</v>
      </c>
      <c r="C24" s="14">
        <v>0.1202</v>
      </c>
    </row>
    <row r="25" spans="2:3" x14ac:dyDescent="0.25">
      <c r="B25" s="57">
        <v>2020</v>
      </c>
      <c r="C25" s="14">
        <v>0.14899999999999999</v>
      </c>
    </row>
    <row r="26" spans="2:3" x14ac:dyDescent="0.25">
      <c r="B26" s="57">
        <v>2021</v>
      </c>
      <c r="C26" s="14">
        <v>0.2412</v>
      </c>
    </row>
    <row r="27" spans="2:3" x14ac:dyDescent="0.25">
      <c r="B27" s="57">
        <v>2022</v>
      </c>
      <c r="C27" s="14">
        <v>4.3200000000000002E-2</v>
      </c>
    </row>
    <row r="28" spans="2:3" x14ac:dyDescent="0.25">
      <c r="B28" s="57">
        <v>2023</v>
      </c>
      <c r="C28" s="14">
        <v>0.19420000000000001</v>
      </c>
    </row>
    <row r="29" spans="2:3" x14ac:dyDescent="0.25">
      <c r="B29" s="57">
        <v>2024</v>
      </c>
      <c r="C29" s="14">
        <v>8.7499999999999994E-2</v>
      </c>
    </row>
    <row r="30" spans="2:3" x14ac:dyDescent="0.25">
      <c r="B30" s="57"/>
    </row>
  </sheetData>
  <mergeCells count="2">
    <mergeCell ref="E7:F7"/>
    <mergeCell ref="B2:G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5EE57-15C3-421C-9F4A-D6471258CD03}">
  <dimension ref="B3:L46"/>
  <sheetViews>
    <sheetView workbookViewId="0">
      <selection activeCell="R31" sqref="R31"/>
    </sheetView>
  </sheetViews>
  <sheetFormatPr defaultRowHeight="15" x14ac:dyDescent="0.25"/>
  <cols>
    <col min="1" max="1" width="1.85546875" style="9" customWidth="1"/>
    <col min="2" max="2" width="23.7109375" style="9" bestFit="1" customWidth="1"/>
    <col min="3" max="16384" width="9.140625" style="9"/>
  </cols>
  <sheetData>
    <row r="3" spans="2:12" x14ac:dyDescent="0.25">
      <c r="B3" s="223" t="str">
        <f xml:space="preserve"> "Common Size Income statement"&amp; " "&amp;" - "&amp;'Data Sheet'!$B$1</f>
        <v>Common Size Income statement  - MARKSANS PHARMA LTD</v>
      </c>
      <c r="C3" s="223"/>
      <c r="D3" s="223"/>
      <c r="E3" s="223"/>
      <c r="F3" s="223"/>
      <c r="G3" s="223"/>
      <c r="H3" s="223"/>
      <c r="I3" s="223"/>
      <c r="J3" s="223"/>
      <c r="K3" s="223"/>
      <c r="L3" s="223"/>
    </row>
    <row r="5" spans="2:12" x14ac:dyDescent="0.25">
      <c r="B5" s="109" t="s">
        <v>264</v>
      </c>
      <c r="C5" s="110">
        <f>'Data Sheet'!B16</f>
        <v>42460</v>
      </c>
      <c r="D5" s="110">
        <f>'Data Sheet'!C16</f>
        <v>42825</v>
      </c>
      <c r="E5" s="110">
        <f>'Data Sheet'!D16</f>
        <v>43190</v>
      </c>
      <c r="F5" s="110">
        <f>'Data Sheet'!E16</f>
        <v>43555</v>
      </c>
      <c r="G5" s="110">
        <f>'Data Sheet'!F16</f>
        <v>43921</v>
      </c>
      <c r="H5" s="110">
        <f>'Data Sheet'!G16</f>
        <v>44286</v>
      </c>
      <c r="I5" s="110">
        <f>'Data Sheet'!H16</f>
        <v>44651</v>
      </c>
      <c r="J5" s="110">
        <f>'Data Sheet'!I16</f>
        <v>45016</v>
      </c>
      <c r="K5" s="110">
        <f>'Data Sheet'!J16</f>
        <v>45382</v>
      </c>
      <c r="L5" s="110">
        <f>'Data Sheet'!K16</f>
        <v>45747</v>
      </c>
    </row>
    <row r="7" spans="2:12" x14ac:dyDescent="0.25">
      <c r="B7" s="111" t="str">
        <f>'Data Sheet'!A17</f>
        <v>Sales</v>
      </c>
      <c r="C7" s="14">
        <f>'Data Sheet'!B17/'Data Sheet'!B$17</f>
        <v>1</v>
      </c>
      <c r="D7" s="14">
        <f>'Data Sheet'!C17/'Data Sheet'!C$17</f>
        <v>1</v>
      </c>
      <c r="E7" s="14">
        <f>'Data Sheet'!D17/'Data Sheet'!D$17</f>
        <v>1</v>
      </c>
      <c r="F7" s="14">
        <f>'Data Sheet'!E17/'Data Sheet'!E$17</f>
        <v>1</v>
      </c>
      <c r="G7" s="14">
        <f>'Data Sheet'!F17/'Data Sheet'!F$17</f>
        <v>1</v>
      </c>
      <c r="H7" s="14">
        <f>'Data Sheet'!G17/'Data Sheet'!G$17</f>
        <v>1</v>
      </c>
      <c r="I7" s="14">
        <f>'Data Sheet'!H17/'Data Sheet'!H$17</f>
        <v>1</v>
      </c>
      <c r="J7" s="14">
        <f>'Data Sheet'!I17/'Data Sheet'!I$17</f>
        <v>1</v>
      </c>
      <c r="K7" s="14">
        <f>'Data Sheet'!J17/'Data Sheet'!J$17</f>
        <v>1</v>
      </c>
      <c r="L7" s="14">
        <f>'Data Sheet'!K17/'Data Sheet'!K$17</f>
        <v>1</v>
      </c>
    </row>
    <row r="8" spans="2:12" x14ac:dyDescent="0.25">
      <c r="B8" s="111" t="str">
        <f>'Data Sheet'!A18</f>
        <v>Raw Material Cost</v>
      </c>
      <c r="C8" s="14">
        <f>'Data Sheet'!B18/'Data Sheet'!B$17</f>
        <v>0.56513270571905116</v>
      </c>
      <c r="D8" s="14">
        <f>'Data Sheet'!C18/'Data Sheet'!C$17</f>
        <v>0.66046196360602749</v>
      </c>
      <c r="E8" s="14">
        <f>'Data Sheet'!D18/'Data Sheet'!D$17</f>
        <v>0.55065794519497302</v>
      </c>
      <c r="F8" s="14">
        <f>'Data Sheet'!E18/'Data Sheet'!E$17</f>
        <v>0.5178737488375813</v>
      </c>
      <c r="G8" s="14">
        <f>'Data Sheet'!F18/'Data Sheet'!F$17</f>
        <v>0.45395473501379813</v>
      </c>
      <c r="H8" s="14">
        <f>'Data Sheet'!G18/'Data Sheet'!G$17</f>
        <v>0.53142030838989085</v>
      </c>
      <c r="I8" s="14">
        <f>'Data Sheet'!H18/'Data Sheet'!H$17</f>
        <v>0.47216334415497302</v>
      </c>
      <c r="J8" s="14">
        <f>'Data Sheet'!I18/'Data Sheet'!I$17</f>
        <v>0.50090705886164111</v>
      </c>
      <c r="K8" s="14">
        <f>'Data Sheet'!J18/'Data Sheet'!J$17</f>
        <v>0.51068930518368161</v>
      </c>
      <c r="L8" s="14">
        <f>'Data Sheet'!K18/'Data Sheet'!K$17</f>
        <v>0.50612882932687731</v>
      </c>
    </row>
    <row r="9" spans="2:12" x14ac:dyDescent="0.25">
      <c r="B9" s="111" t="str">
        <f>'Data Sheet'!A19</f>
        <v>Change in Inventory</v>
      </c>
      <c r="C9" s="14">
        <f>'Data Sheet'!B19/'Data Sheet'!B$17</f>
        <v>-5.417930663920387E-3</v>
      </c>
      <c r="D9" s="14">
        <f>'Data Sheet'!C19/'Data Sheet'!C$17</f>
        <v>6.2490223682152353E-2</v>
      </c>
      <c r="E9" s="14">
        <f>'Data Sheet'!D19/'Data Sheet'!D$17</f>
        <v>-2.2515859711402558E-2</v>
      </c>
      <c r="F9" s="14">
        <f>'Data Sheet'!E19/'Data Sheet'!E$17</f>
        <v>1.9898607097503171E-2</v>
      </c>
      <c r="G9" s="14">
        <f>'Data Sheet'!F19/'Data Sheet'!F$17</f>
        <v>-4.6684476419710637E-2</v>
      </c>
      <c r="H9" s="14">
        <f>'Data Sheet'!G19/'Data Sheet'!G$17</f>
        <v>9.9027743463791076E-2</v>
      </c>
      <c r="I9" s="14">
        <f>'Data Sheet'!H19/'Data Sheet'!H$17</f>
        <v>-8.6528400096589856E-3</v>
      </c>
      <c r="J9" s="14">
        <f>'Data Sheet'!I19/'Data Sheet'!I$17</f>
        <v>3.450063170170721E-3</v>
      </c>
      <c r="K9" s="14">
        <f>'Data Sheet'!J19/'Data Sheet'!J$17</f>
        <v>3.3921034623704313E-2</v>
      </c>
      <c r="L9" s="14">
        <f>'Data Sheet'!K19/'Data Sheet'!K$17</f>
        <v>7.0061192977105058E-2</v>
      </c>
    </row>
    <row r="10" spans="2:12" x14ac:dyDescent="0.25">
      <c r="B10" s="111" t="str">
        <f>'Data Sheet'!A20</f>
        <v>Power and Fuel</v>
      </c>
      <c r="C10" s="14">
        <f>'Data Sheet'!B20/'Data Sheet'!B$17</f>
        <v>1.4082142097545139E-2</v>
      </c>
      <c r="D10" s="14">
        <f>'Data Sheet'!C20/'Data Sheet'!C$17</f>
        <v>1.690651233119558E-2</v>
      </c>
      <c r="E10" s="14">
        <f>'Data Sheet'!D20/'Data Sheet'!D$17</f>
        <v>1.2654899253853992E-2</v>
      </c>
      <c r="F10" s="14">
        <f>'Data Sheet'!E20/'Data Sheet'!E$17</f>
        <v>1.3989020768546202E-2</v>
      </c>
      <c r="G10" s="14">
        <f>'Data Sheet'!F20/'Data Sheet'!F$17</f>
        <v>1.2343393198790346E-2</v>
      </c>
      <c r="H10" s="14">
        <f>'Data Sheet'!G20/'Data Sheet'!G$17</f>
        <v>1.1931578717900276E-2</v>
      </c>
      <c r="I10" s="14">
        <f>'Data Sheet'!H20/'Data Sheet'!H$17</f>
        <v>1.2469480292989188E-2</v>
      </c>
      <c r="J10" s="14">
        <f>'Data Sheet'!I20/'Data Sheet'!I$17</f>
        <v>1.3227941732266459E-2</v>
      </c>
      <c r="K10" s="14">
        <f>'Data Sheet'!J20/'Data Sheet'!J$17</f>
        <v>1.6965109924175971E-2</v>
      </c>
      <c r="L10" s="14">
        <f>'Data Sheet'!K20/'Data Sheet'!K$17</f>
        <v>0</v>
      </c>
    </row>
    <row r="11" spans="2:12" x14ac:dyDescent="0.25">
      <c r="B11" s="111" t="str">
        <f>'Data Sheet'!A21</f>
        <v>Other Mfr. Exp</v>
      </c>
      <c r="C11" s="14">
        <f>'Data Sheet'!B21/'Data Sheet'!B$17</f>
        <v>4.3265086810025409E-2</v>
      </c>
      <c r="D11" s="14">
        <f>'Data Sheet'!C21/'Data Sheet'!C$17</f>
        <v>4.3837009228844051E-2</v>
      </c>
      <c r="E11" s="14">
        <f>'Data Sheet'!D21/'Data Sheet'!D$17</f>
        <v>4.6510863491437397E-2</v>
      </c>
      <c r="F11" s="14">
        <f>'Data Sheet'!E21/'Data Sheet'!E$17</f>
        <v>4.9296549241553085E-2</v>
      </c>
      <c r="G11" s="14">
        <f>'Data Sheet'!F21/'Data Sheet'!F$17</f>
        <v>2.832808739122385E-2</v>
      </c>
      <c r="H11" s="14">
        <f>'Data Sheet'!G21/'Data Sheet'!G$17</f>
        <v>2.4735136392041737E-2</v>
      </c>
      <c r="I11" s="14">
        <f>'Data Sheet'!H21/'Data Sheet'!H$17</f>
        <v>8.5388103351130909E-3</v>
      </c>
      <c r="J11" s="14">
        <f>'Data Sheet'!I21/'Data Sheet'!I$17</f>
        <v>2.9938341594047967E-2</v>
      </c>
      <c r="K11" s="14">
        <f>'Data Sheet'!J21/'Data Sheet'!J$17</f>
        <v>4.0093505586912895E-2</v>
      </c>
      <c r="L11" s="14">
        <f>'Data Sheet'!K21/'Data Sheet'!K$17</f>
        <v>0</v>
      </c>
    </row>
    <row r="12" spans="2:12" x14ac:dyDescent="0.25">
      <c r="B12" s="111" t="str">
        <f>'Data Sheet'!A22</f>
        <v>Employee Cost</v>
      </c>
      <c r="C12" s="14">
        <f>'Data Sheet'!B22/'Data Sheet'!B$17</f>
        <v>0.13703782476800286</v>
      </c>
      <c r="D12" s="14">
        <f>'Data Sheet'!C22/'Data Sheet'!C$17</f>
        <v>0.1951353042390114</v>
      </c>
      <c r="E12" s="14">
        <f>'Data Sheet'!D22/'Data Sheet'!D$17</f>
        <v>0.1618841008447556</v>
      </c>
      <c r="F12" s="14">
        <f>'Data Sheet'!E22/'Data Sheet'!E$17</f>
        <v>0.15905886587938842</v>
      </c>
      <c r="G12" s="14">
        <f>'Data Sheet'!F22/'Data Sheet'!F$17</f>
        <v>0.14849102018144786</v>
      </c>
      <c r="H12" s="14">
        <f>'Data Sheet'!G22/'Data Sheet'!G$17</f>
        <v>0.14338240637125957</v>
      </c>
      <c r="I12" s="14">
        <f>'Data Sheet'!H22/'Data Sheet'!H$17</f>
        <v>0.14776904295564919</v>
      </c>
      <c r="J12" s="14">
        <f>'Data Sheet'!I22/'Data Sheet'!I$17</f>
        <v>0.12923969030418866</v>
      </c>
      <c r="K12" s="14">
        <f>'Data Sheet'!J22/'Data Sheet'!J$17</f>
        <v>0.13485746827653036</v>
      </c>
      <c r="L12" s="14">
        <f>'Data Sheet'!K22/'Data Sheet'!K$17</f>
        <v>0.13355700859751798</v>
      </c>
    </row>
    <row r="13" spans="2:12" x14ac:dyDescent="0.25">
      <c r="B13" s="111" t="str">
        <f>'Data Sheet'!A23</f>
        <v>Selling and admin</v>
      </c>
      <c r="C13" s="14">
        <f>'Data Sheet'!B23/'Data Sheet'!B$17</f>
        <v>7.3634603114190719E-2</v>
      </c>
      <c r="D13" s="14">
        <f>'Data Sheet'!C23/'Data Sheet'!C$17</f>
        <v>8.4962719641274317E-2</v>
      </c>
      <c r="E13" s="14">
        <f>'Data Sheet'!D23/'Data Sheet'!D$17</f>
        <v>9.7327679716004326E-2</v>
      </c>
      <c r="F13" s="14">
        <f>'Data Sheet'!E23/'Data Sheet'!E$17</f>
        <v>0.10957232993690441</v>
      </c>
      <c r="G13" s="14">
        <f>'Data Sheet'!F23/'Data Sheet'!F$17</f>
        <v>0.10613554809074156</v>
      </c>
      <c r="H13" s="14">
        <f>'Data Sheet'!G23/'Data Sheet'!G$17</f>
        <v>0.11230362307256318</v>
      </c>
      <c r="I13" s="14">
        <f>'Data Sheet'!H23/'Data Sheet'!H$17</f>
        <v>9.9547905878565102E-2</v>
      </c>
      <c r="J13" s="14">
        <f>'Data Sheet'!I23/'Data Sheet'!I$17</f>
        <v>0.12256092951936678</v>
      </c>
      <c r="K13" s="14">
        <f>'Data Sheet'!J23/'Data Sheet'!J$17</f>
        <v>0.10857394794733193</v>
      </c>
      <c r="L13" s="14">
        <f>'Data Sheet'!K23/'Data Sheet'!K$17</f>
        <v>0</v>
      </c>
    </row>
    <row r="14" spans="2:12" x14ac:dyDescent="0.25">
      <c r="B14" s="111" t="str">
        <f>'Data Sheet'!A24</f>
        <v>Other Expenses</v>
      </c>
      <c r="C14" s="14">
        <f>'Data Sheet'!B24/'Data Sheet'!B$17</f>
        <v>8.8992869376378261E-3</v>
      </c>
      <c r="D14" s="14">
        <f>'Data Sheet'!C24/'Data Sheet'!C$17</f>
        <v>2.8807549924396475E-3</v>
      </c>
      <c r="E14" s="14">
        <f>'Data Sheet'!D24/'Data Sheet'!D$17</f>
        <v>2.2504903088671944E-2</v>
      </c>
      <c r="F14" s="14">
        <f>'Data Sheet'!E24/'Data Sheet'!E$17</f>
        <v>3.7977341586088967E-2</v>
      </c>
      <c r="G14" s="14">
        <f>'Data Sheet'!F24/'Data Sheet'!F$17</f>
        <v>3.4561500956612971E-2</v>
      </c>
      <c r="H14" s="14">
        <f>'Data Sheet'!G24/'Data Sheet'!G$17</f>
        <v>2.8462846429972825E-2</v>
      </c>
      <c r="I14" s="14">
        <f>'Data Sheet'!H24/'Data Sheet'!H$17</f>
        <v>7.720479729548442E-2</v>
      </c>
      <c r="J14" s="14">
        <f>'Data Sheet'!I24/'Data Sheet'!I$17</f>
        <v>2.4226030429665143E-2</v>
      </c>
      <c r="K14" s="14">
        <f>'Data Sheet'!J24/'Data Sheet'!J$17</f>
        <v>1.2133681759521635E-2</v>
      </c>
      <c r="L14" s="14">
        <f>'Data Sheet'!K24/'Data Sheet'!K$17</f>
        <v>0.22882742055397753</v>
      </c>
    </row>
    <row r="15" spans="2:12" x14ac:dyDescent="0.25">
      <c r="B15" s="111" t="str">
        <f>'Data Sheet'!A25</f>
        <v>Other Income</v>
      </c>
      <c r="C15" s="14">
        <f>'Data Sheet'!B25/'Data Sheet'!B$17</f>
        <v>9.9403355982671578E-3</v>
      </c>
      <c r="D15" s="14">
        <f>'Data Sheet'!C25/'Data Sheet'!C$17</f>
        <v>9.1767036863235844E-3</v>
      </c>
      <c r="E15" s="14">
        <f>'Data Sheet'!D25/'Data Sheet'!D$17</f>
        <v>9.2254763391732119E-3</v>
      </c>
      <c r="F15" s="14">
        <f>'Data Sheet'!E25/'Data Sheet'!E$17</f>
        <v>4.6296759226854113E-3</v>
      </c>
      <c r="G15" s="14">
        <f>'Data Sheet'!F25/'Data Sheet'!F$17</f>
        <v>2.9095141111434392E-4</v>
      </c>
      <c r="H15" s="14">
        <f>'Data Sheet'!G25/'Data Sheet'!G$17</f>
        <v>4.8540161897426201E-3</v>
      </c>
      <c r="I15" s="14">
        <f>'Data Sheet'!H25/'Data Sheet'!H$17</f>
        <v>2.8071422822033218E-2</v>
      </c>
      <c r="J15" s="14">
        <f>'Data Sheet'!I25/'Data Sheet'!I$17</f>
        <v>3.1882039154707525E-2</v>
      </c>
      <c r="K15" s="14">
        <f>'Data Sheet'!J25/'Data Sheet'!J$17</f>
        <v>2.315595133667982E-2</v>
      </c>
      <c r="L15" s="14">
        <f>'Data Sheet'!K25/'Data Sheet'!K$17</f>
        <v>2.6833406409058846E-2</v>
      </c>
    </row>
    <row r="16" spans="2:12" x14ac:dyDescent="0.25">
      <c r="B16" s="111" t="str">
        <f>'Data Sheet'!A26</f>
        <v>Depreciation</v>
      </c>
      <c r="C16" s="14">
        <f>'Data Sheet'!B26/'Data Sheet'!B$17</f>
        <v>3.1488923466132336E-2</v>
      </c>
      <c r="D16" s="14">
        <f>'Data Sheet'!C26/'Data Sheet'!C$17</f>
        <v>3.9222587204755202E-2</v>
      </c>
      <c r="E16" s="14">
        <f>'Data Sheet'!D26/'Data Sheet'!D$17</f>
        <v>2.940757540895594E-2</v>
      </c>
      <c r="F16" s="14">
        <f>'Data Sheet'!E26/'Data Sheet'!E$17</f>
        <v>2.2798404111712179E-2</v>
      </c>
      <c r="G16" s="14">
        <f>'Data Sheet'!F26/'Data Sheet'!F$17</f>
        <v>2.3505347334267904E-2</v>
      </c>
      <c r="H16" s="14">
        <f>'Data Sheet'!G26/'Data Sheet'!G$17</f>
        <v>2.6268366056765829E-2</v>
      </c>
      <c r="I16" s="14">
        <f>'Data Sheet'!H26/'Data Sheet'!H$17</f>
        <v>3.0036757800971266E-2</v>
      </c>
      <c r="J16" s="14">
        <f>'Data Sheet'!I26/'Data Sheet'!I$17</f>
        <v>2.7994644033388406E-2</v>
      </c>
      <c r="K16" s="14">
        <f>'Data Sheet'!J26/'Data Sheet'!J$17</f>
        <v>3.4109331728980764E-2</v>
      </c>
      <c r="L16" s="14">
        <f>'Data Sheet'!K26/'Data Sheet'!K$17</f>
        <v>3.1793659568789677E-2</v>
      </c>
    </row>
    <row r="17" spans="2:12" x14ac:dyDescent="0.25">
      <c r="B17" s="111" t="str">
        <f>'Data Sheet'!A27</f>
        <v>Interest</v>
      </c>
      <c r="C17" s="14">
        <f>'Data Sheet'!B27/'Data Sheet'!B$17</f>
        <v>1.1373176765584947E-2</v>
      </c>
      <c r="D17" s="14">
        <f>'Data Sheet'!C27/'Data Sheet'!C$17</f>
        <v>8.8377913342718613E-3</v>
      </c>
      <c r="E17" s="14">
        <f>'Data Sheet'!D27/'Data Sheet'!D$17</f>
        <v>1.1197668430682926E-2</v>
      </c>
      <c r="F17" s="14">
        <f>'Data Sheet'!E27/'Data Sheet'!E$17</f>
        <v>9.6593238473306857E-3</v>
      </c>
      <c r="G17" s="14">
        <f>'Data Sheet'!F27/'Data Sheet'!F$17</f>
        <v>7.7146207492439665E-3</v>
      </c>
      <c r="H17" s="14">
        <f>'Data Sheet'!G27/'Data Sheet'!G$17</f>
        <v>5.8059265503059192E-3</v>
      </c>
      <c r="I17" s="14">
        <f>'Data Sheet'!H27/'Data Sheet'!H$17</f>
        <v>5.6679455877223575E-3</v>
      </c>
      <c r="J17" s="14">
        <f>'Data Sheet'!I27/'Data Sheet'!I$17</f>
        <v>4.9294329802282762E-3</v>
      </c>
      <c r="K17" s="14">
        <f>'Data Sheet'!J27/'Data Sheet'!J$17</f>
        <v>5.1437258026738189E-3</v>
      </c>
      <c r="L17" s="14">
        <f>'Data Sheet'!K27/'Data Sheet'!K$17</f>
        <v>4.4455458756695963E-3</v>
      </c>
    </row>
    <row r="18" spans="2:12" x14ac:dyDescent="0.25">
      <c r="B18" s="111" t="str">
        <f>'Data Sheet'!A28</f>
        <v>Profit before tax</v>
      </c>
      <c r="C18" s="14">
        <f>'Data Sheet'!B28/'Data Sheet'!B$17</f>
        <v>0.11960865525617631</v>
      </c>
      <c r="D18" s="14">
        <f>'Data Sheet'!C28/'Data Sheet'!C$17</f>
        <v>1.9422284790656448E-2</v>
      </c>
      <c r="E18" s="14">
        <f>'Data Sheet'!D28/'Data Sheet'!D$17</f>
        <v>5.4563981198435391E-2</v>
      </c>
      <c r="F18" s="14">
        <f>'Data Sheet'!E28/'Data Sheet'!E$17</f>
        <v>0.10430269881108323</v>
      </c>
      <c r="G18" s="14">
        <f>'Data Sheet'!F28/'Data Sheet'!F$17</f>
        <v>0.13857222207527706</v>
      </c>
      <c r="H18" s="14">
        <f>'Data Sheet'!G28/'Data Sheet'!G$17</f>
        <v>0.21957156767283351</v>
      </c>
      <c r="I18" s="14">
        <f>'Data Sheet'!H28/'Data Sheet'!H$17</f>
        <v>0.16602049851090661</v>
      </c>
      <c r="J18" s="14">
        <f>'Data Sheet'!I28/'Data Sheet'!I$17</f>
        <v>0.18230803287008543</v>
      </c>
      <c r="K18" s="14">
        <f>'Data Sheet'!J28/'Data Sheet'!J$17</f>
        <v>0.19451090975057522</v>
      </c>
      <c r="L18" s="14">
        <f>'Data Sheet'!K28/'Data Sheet'!K$17</f>
        <v>0.19214213546333186</v>
      </c>
    </row>
    <row r="19" spans="2:12" x14ac:dyDescent="0.25">
      <c r="B19" s="111" t="str">
        <f>'Data Sheet'!A29</f>
        <v>Tax</v>
      </c>
      <c r="C19" s="14">
        <f>'Data Sheet'!B29/'Data Sheet'!B$17</f>
        <v>2.6977712603405236E-2</v>
      </c>
      <c r="D19" s="14">
        <f>'Data Sheet'!C29/'Data Sheet'!C$17</f>
        <v>4.6404922050159031E-3</v>
      </c>
      <c r="E19" s="14">
        <f>'Data Sheet'!D29/'Data Sheet'!D$17</f>
        <v>1.5339271822853323E-2</v>
      </c>
      <c r="F19" s="14">
        <f>'Data Sheet'!E29/'Data Sheet'!E$17</f>
        <v>2.3858329916905816E-2</v>
      </c>
      <c r="G19" s="14">
        <f>'Data Sheet'!F29/'Data Sheet'!F$17</f>
        <v>3.2110455735710322E-2</v>
      </c>
      <c r="H19" s="14">
        <f>'Data Sheet'!G29/'Data Sheet'!G$17</f>
        <v>4.6229417663387055E-2</v>
      </c>
      <c r="I19" s="14">
        <f>'Data Sheet'!H29/'Data Sheet'!H$17</f>
        <v>4.0715301440798483E-2</v>
      </c>
      <c r="J19" s="14">
        <f>'Data Sheet'!I29/'Data Sheet'!I$17</f>
        <v>3.9052123489585019E-2</v>
      </c>
      <c r="K19" s="14">
        <f>'Data Sheet'!J29/'Data Sheet'!J$17</f>
        <v>4.9889547673612228E-2</v>
      </c>
      <c r="L19" s="14">
        <f>'Data Sheet'!K29/'Data Sheet'!K$17</f>
        <v>4.6266465867281774E-2</v>
      </c>
    </row>
    <row r="20" spans="2:12" x14ac:dyDescent="0.25">
      <c r="B20" s="111" t="str">
        <f>'Data Sheet'!A30</f>
        <v>Net profit</v>
      </c>
      <c r="C20" s="14">
        <f>'Data Sheet'!B30/'Data Sheet'!B$17</f>
        <v>8.7884656286030927E-2</v>
      </c>
      <c r="D20" s="14">
        <f>'Data Sheet'!C30/'Data Sheet'!C$17</f>
        <v>1.152301996975859E-2</v>
      </c>
      <c r="E20" s="14">
        <f>'Data Sheet'!D30/'Data Sheet'!D$17</f>
        <v>3.6091115274627744E-2</v>
      </c>
      <c r="F20" s="14">
        <f>'Data Sheet'!E30/'Data Sheet'!E$17</f>
        <v>7.6454648174627771E-2</v>
      </c>
      <c r="G20" s="14">
        <f>'Data Sheet'!F30/'Data Sheet'!F$17</f>
        <v>0.10646176633956675</v>
      </c>
      <c r="H20" s="14">
        <f>'Data Sheet'!G30/'Data Sheet'!G$17</f>
        <v>0.17144559577962185</v>
      </c>
      <c r="I20" s="14">
        <f>'Data Sheet'!H30/'Data Sheet'!H$17</f>
        <v>0.12380268841726812</v>
      </c>
      <c r="J20" s="14">
        <f>'Data Sheet'!I30/'Data Sheet'!I$17</f>
        <v>0.14378502704979104</v>
      </c>
      <c r="K20" s="14">
        <f>'Data Sheet'!J30/'Data Sheet'!J$17</f>
        <v>0.14407024859810511</v>
      </c>
      <c r="L20" s="14">
        <f>'Data Sheet'!K30/'Data Sheet'!K$17</f>
        <v>0.14510170234668396</v>
      </c>
    </row>
    <row r="21" spans="2:12" x14ac:dyDescent="0.25">
      <c r="B21" s="111" t="str">
        <f>'Data Sheet'!A31</f>
        <v>Dividend Amount</v>
      </c>
      <c r="C21" s="14">
        <f>'Data Sheet'!B31/'Data Sheet'!B$17</f>
        <v>1.8783652177806635E-2</v>
      </c>
      <c r="D21" s="14">
        <f>'Data Sheet'!C31/'Data Sheet'!C$17</f>
        <v>2.6721935450232021E-3</v>
      </c>
      <c r="E21" s="14">
        <f>'Data Sheet'!D31/'Data Sheet'!D$17</f>
        <v>2.2461076597749506E-3</v>
      </c>
      <c r="F21" s="14">
        <f>'Data Sheet'!E31/'Data Sheet'!E$17</f>
        <v>2.0498565100442968E-3</v>
      </c>
      <c r="G21" s="14">
        <f>'Data Sheet'!F31/'Data Sheet'!F$17</f>
        <v>3.6060341559323228E-3</v>
      </c>
      <c r="H21" s="14">
        <f>'Data Sheet'!G31/'Data Sheet'!G$17</f>
        <v>7.4336206019561396E-3</v>
      </c>
      <c r="I21" s="14">
        <f>'Data Sheet'!H31/'Data Sheet'!H$17</f>
        <v>6.8619033564970089E-3</v>
      </c>
      <c r="J21" s="14">
        <f>'Data Sheet'!I31/'Data Sheet'!I$17</f>
        <v>1.2234496312373794E-2</v>
      </c>
      <c r="K21" s="14">
        <f>'Data Sheet'!J31/'Data Sheet'!J$17</f>
        <v>1.2487312908455461E-2</v>
      </c>
      <c r="L21" s="14">
        <f>'Data Sheet'!K31/'Data Sheet'!K$17</f>
        <v>1.3824656385229808E-2</v>
      </c>
    </row>
    <row r="22" spans="2:12" x14ac:dyDescent="0.25">
      <c r="B22" s="111"/>
    </row>
    <row r="23" spans="2:12" x14ac:dyDescent="0.25">
      <c r="B23" s="223" t="str">
        <f xml:space="preserve"> "Common Size Balance sheet"&amp; " "&amp;" - "&amp;'Data Sheet'!$B$1</f>
        <v>Common Size Balance sheet  - MARKSANS PHARMA LTD</v>
      </c>
      <c r="C23" s="223"/>
      <c r="D23" s="223"/>
      <c r="E23" s="223"/>
      <c r="F23" s="223"/>
      <c r="G23" s="223"/>
      <c r="H23" s="223"/>
      <c r="I23" s="223"/>
      <c r="J23" s="223"/>
      <c r="K23" s="223"/>
      <c r="L23" s="223"/>
    </row>
    <row r="25" spans="2:12" x14ac:dyDescent="0.25">
      <c r="B25" s="109" t="s">
        <v>264</v>
      </c>
      <c r="C25" s="110">
        <f>'Data Sheet'!B56</f>
        <v>42460</v>
      </c>
      <c r="D25" s="110">
        <f>'Data Sheet'!C56</f>
        <v>42825</v>
      </c>
      <c r="E25" s="110">
        <f>'Data Sheet'!D56</f>
        <v>43190</v>
      </c>
      <c r="F25" s="110">
        <f>'Data Sheet'!E56</f>
        <v>43555</v>
      </c>
      <c r="G25" s="110">
        <f>'Data Sheet'!F56</f>
        <v>43921</v>
      </c>
      <c r="H25" s="110">
        <f>'Data Sheet'!G56</f>
        <v>44286</v>
      </c>
      <c r="I25" s="110">
        <f>'Data Sheet'!H56</f>
        <v>44651</v>
      </c>
      <c r="J25" s="110">
        <f>'Data Sheet'!I56</f>
        <v>45016</v>
      </c>
      <c r="K25" s="110">
        <f>'Data Sheet'!J56</f>
        <v>45382</v>
      </c>
      <c r="L25" s="110">
        <f>'Data Sheet'!K56</f>
        <v>45747</v>
      </c>
    </row>
    <row r="26" spans="2:12" x14ac:dyDescent="0.25">
      <c r="B26" s="20"/>
      <c r="C26" s="112"/>
      <c r="D26" s="112"/>
      <c r="E26" s="112"/>
      <c r="F26" s="112"/>
      <c r="G26" s="112"/>
      <c r="H26" s="112"/>
      <c r="I26" s="112"/>
      <c r="J26" s="112"/>
      <c r="K26" s="112"/>
      <c r="L26" s="112"/>
    </row>
    <row r="27" spans="2:12" x14ac:dyDescent="0.25">
      <c r="B27" s="20" t="s">
        <v>84</v>
      </c>
      <c r="C27" s="38">
        <f>'Data Sheet'!B61/'Data Sheet'!B$61</f>
        <v>1</v>
      </c>
      <c r="D27" s="38">
        <f>'Data Sheet'!C61/'Data Sheet'!C$61</f>
        <v>1</v>
      </c>
      <c r="E27" s="38">
        <f>'Data Sheet'!D61/'Data Sheet'!D$61</f>
        <v>1</v>
      </c>
      <c r="F27" s="38">
        <f>'Data Sheet'!E61/'Data Sheet'!E$61</f>
        <v>1</v>
      </c>
      <c r="G27" s="38">
        <f>'Data Sheet'!F61/'Data Sheet'!F$61</f>
        <v>1</v>
      </c>
      <c r="H27" s="38">
        <f>'Data Sheet'!G61/'Data Sheet'!G$61</f>
        <v>1</v>
      </c>
      <c r="I27" s="38">
        <f>'Data Sheet'!H61/'Data Sheet'!H$61</f>
        <v>1</v>
      </c>
      <c r="J27" s="38">
        <f>'Data Sheet'!I61/'Data Sheet'!I$61</f>
        <v>1</v>
      </c>
      <c r="K27" s="38">
        <f>'Data Sheet'!J61/'Data Sheet'!J$61</f>
        <v>1</v>
      </c>
      <c r="L27" s="38">
        <f>'Data Sheet'!K61/'Data Sheet'!K$61</f>
        <v>1</v>
      </c>
    </row>
    <row r="28" spans="2:12" x14ac:dyDescent="0.25">
      <c r="B28" s="111" t="str">
        <f>'Data Sheet'!A57</f>
        <v>Equity Share Capital</v>
      </c>
      <c r="C28" s="38">
        <f>'Data Sheet'!B57/'Data Sheet'!B$61</f>
        <v>5.6680330139035062E-2</v>
      </c>
      <c r="D28" s="38">
        <f>'Data Sheet'!C57/'Data Sheet'!C$61</f>
        <v>5.4441946768465442E-2</v>
      </c>
      <c r="E28" s="38">
        <f>'Data Sheet'!D57/'Data Sheet'!D$61</f>
        <v>5.6011714152776636E-2</v>
      </c>
      <c r="F28" s="38">
        <f>'Data Sheet'!E57/'Data Sheet'!E$61</f>
        <v>5.1005657602871166E-2</v>
      </c>
      <c r="G28" s="38">
        <f>'Data Sheet'!F57/'Data Sheet'!F$61</f>
        <v>4.5375430972362338E-2</v>
      </c>
      <c r="H28" s="38">
        <f>'Data Sheet'!G57/'Data Sheet'!G$61</f>
        <v>3.3330076057393201E-2</v>
      </c>
      <c r="I28" s="38">
        <f>'Data Sheet'!H57/'Data Sheet'!H$61</f>
        <v>2.5014514896867839E-2</v>
      </c>
      <c r="J28" s="38">
        <f>'Data Sheet'!I57/'Data Sheet'!I$61</f>
        <v>2.0690379338839205E-2</v>
      </c>
      <c r="K28" s="38">
        <f>'Data Sheet'!J57/'Data Sheet'!J$61</f>
        <v>1.6904392456433517E-2</v>
      </c>
      <c r="L28" s="38">
        <f>'Data Sheet'!K57/'Data Sheet'!K$61</f>
        <v>1.3989251859008589E-2</v>
      </c>
    </row>
    <row r="29" spans="2:12" x14ac:dyDescent="0.25">
      <c r="B29" s="111" t="str">
        <f>'Data Sheet'!A58</f>
        <v>Reserves</v>
      </c>
      <c r="C29" s="38">
        <f>'Data Sheet'!B58/'Data Sheet'!B$61</f>
        <v>0.55515703761147728</v>
      </c>
      <c r="D29" s="38">
        <f>'Data Sheet'!C58/'Data Sheet'!C$61</f>
        <v>0.52207339620382809</v>
      </c>
      <c r="E29" s="38">
        <f>'Data Sheet'!D58/'Data Sheet'!D$61</f>
        <v>0.58834879710977916</v>
      </c>
      <c r="F29" s="38">
        <f>'Data Sheet'!E58/'Data Sheet'!E$61</f>
        <v>0.62501557710041622</v>
      </c>
      <c r="G29" s="38">
        <f>'Data Sheet'!F58/'Data Sheet'!F$61</f>
        <v>0.65971198297174161</v>
      </c>
      <c r="H29" s="38">
        <f>'Data Sheet'!G58/'Data Sheet'!G$61</f>
        <v>0.68855556098434878</v>
      </c>
      <c r="I29" s="38">
        <f>'Data Sheet'!H58/'Data Sheet'!H$61</f>
        <v>0.70975706646294878</v>
      </c>
      <c r="J29" s="38">
        <f>'Data Sheet'!I58/'Data Sheet'!I$61</f>
        <v>0.77604901410251148</v>
      </c>
      <c r="K29" s="38">
        <f>'Data Sheet'!J58/'Data Sheet'!J$61</f>
        <v>0.75336446645977562</v>
      </c>
      <c r="L29" s="38">
        <f>'Data Sheet'!K58/'Data Sheet'!K$61</f>
        <v>0.74749276923599295</v>
      </c>
    </row>
    <row r="30" spans="2:12" x14ac:dyDescent="0.25">
      <c r="B30" s="111" t="str">
        <f>'Data Sheet'!A59</f>
        <v>Borrowings</v>
      </c>
      <c r="C30" s="38">
        <f>'Data Sheet'!B59/'Data Sheet'!B$61</f>
        <v>0.13903506342436162</v>
      </c>
      <c r="D30" s="38">
        <f>'Data Sheet'!C59/'Data Sheet'!C$61</f>
        <v>0.14592782750961014</v>
      </c>
      <c r="E30" s="38">
        <f>'Data Sheet'!D59/'Data Sheet'!D$61</f>
        <v>0.16142540438459643</v>
      </c>
      <c r="F30" s="38">
        <f>'Data Sheet'!E59/'Data Sheet'!E$61</f>
        <v>0.12489096029708645</v>
      </c>
      <c r="G30" s="38">
        <f>'Data Sheet'!F59/'Data Sheet'!F$61</f>
        <v>3.2870303648437411E-2</v>
      </c>
      <c r="H30" s="38">
        <f>'Data Sheet'!G59/'Data Sheet'!G$61</f>
        <v>2.7768277389619064E-2</v>
      </c>
      <c r="I30" s="38">
        <f>'Data Sheet'!H59/'Data Sheet'!H$61</f>
        <v>6.7703590527119939E-2</v>
      </c>
      <c r="J30" s="38">
        <f>'Data Sheet'!I59/'Data Sheet'!I$61</f>
        <v>5.6131556480809357E-2</v>
      </c>
      <c r="K30" s="38">
        <f>'Data Sheet'!J59/'Data Sheet'!J$61</f>
        <v>9.1034554786345187E-2</v>
      </c>
      <c r="L30" s="38">
        <f>'Data Sheet'!K59/'Data Sheet'!K$61</f>
        <v>9.936628565607801E-2</v>
      </c>
    </row>
    <row r="31" spans="2:12" x14ac:dyDescent="0.25">
      <c r="B31" s="111" t="str">
        <f>'Data Sheet'!A60</f>
        <v>Other Liabilities</v>
      </c>
      <c r="C31" s="38">
        <f>'Data Sheet'!B60/'Data Sheet'!B$61</f>
        <v>0.24912756882512602</v>
      </c>
      <c r="D31" s="38">
        <f>'Data Sheet'!C60/'Data Sheet'!C$61</f>
        <v>0.27755682951809635</v>
      </c>
      <c r="E31" s="38">
        <f>'Data Sheet'!D60/'Data Sheet'!D$61</f>
        <v>0.19421408435284779</v>
      </c>
      <c r="F31" s="38">
        <f>'Data Sheet'!E60/'Data Sheet'!E$61</f>
        <v>0.19908780499962614</v>
      </c>
      <c r="G31" s="38">
        <f>'Data Sheet'!F60/'Data Sheet'!F$61</f>
        <v>0.26204228240745875</v>
      </c>
      <c r="H31" s="38">
        <f>'Data Sheet'!G60/'Data Sheet'!G$61</f>
        <v>0.25034608556863897</v>
      </c>
      <c r="I31" s="38">
        <f>'Data Sheet'!H60/'Data Sheet'!H$61</f>
        <v>0.19752482811306341</v>
      </c>
      <c r="J31" s="38">
        <f>'Data Sheet'!I60/'Data Sheet'!I$61</f>
        <v>0.14712905007784002</v>
      </c>
      <c r="K31" s="38">
        <f>'Data Sheet'!J60/'Data Sheet'!J$61</f>
        <v>0.13869658629744569</v>
      </c>
      <c r="L31" s="38">
        <f>'Data Sheet'!K60/'Data Sheet'!K$61</f>
        <v>0.13915169324892041</v>
      </c>
    </row>
    <row r="33" spans="2:12" x14ac:dyDescent="0.25">
      <c r="B33" s="111"/>
    </row>
    <row r="34" spans="2:12" x14ac:dyDescent="0.25">
      <c r="B34" s="113" t="s">
        <v>88</v>
      </c>
      <c r="C34" s="114">
        <f>'Data Sheet'!B66/'Data Sheet'!B$66</f>
        <v>1</v>
      </c>
      <c r="D34" s="114">
        <f>'Data Sheet'!C66/'Data Sheet'!C$66</f>
        <v>1</v>
      </c>
      <c r="E34" s="114">
        <f>'Data Sheet'!D66/'Data Sheet'!D$66</f>
        <v>1</v>
      </c>
      <c r="F34" s="114">
        <f>'Data Sheet'!E66/'Data Sheet'!E$66</f>
        <v>1</v>
      </c>
      <c r="G34" s="114">
        <f>'Data Sheet'!F66/'Data Sheet'!F$66</f>
        <v>1</v>
      </c>
      <c r="H34" s="114">
        <f>'Data Sheet'!G66/'Data Sheet'!G$66</f>
        <v>1</v>
      </c>
      <c r="I34" s="114">
        <f>'Data Sheet'!H66/'Data Sheet'!H$66</f>
        <v>1</v>
      </c>
      <c r="J34" s="114">
        <f>'Data Sheet'!I66/'Data Sheet'!I$66</f>
        <v>1</v>
      </c>
      <c r="K34" s="114">
        <f>'Data Sheet'!J66/'Data Sheet'!J$66</f>
        <v>1</v>
      </c>
      <c r="L34" s="114">
        <f>'Data Sheet'!K66/'Data Sheet'!K$66</f>
        <v>1</v>
      </c>
    </row>
    <row r="35" spans="2:12" x14ac:dyDescent="0.25">
      <c r="B35" s="111" t="str">
        <f>'Data Sheet'!A62</f>
        <v>Net Block</v>
      </c>
      <c r="C35" s="14">
        <f>'Data Sheet'!B62/'Data Sheet'!B$77</f>
        <v>0.37341439095995121</v>
      </c>
      <c r="D35" s="14">
        <f>'Data Sheet'!C62/'Data Sheet'!C$77</f>
        <v>0.35511631928279758</v>
      </c>
      <c r="E35" s="14">
        <f>'Data Sheet'!D62/'Data Sheet'!D$77</f>
        <v>0.38232476667487753</v>
      </c>
      <c r="F35" s="14">
        <f>'Data Sheet'!E62/'Data Sheet'!E$77</f>
        <v>0.33612890362136433</v>
      </c>
      <c r="G35" s="14">
        <f>'Data Sheet'!F62/'Data Sheet'!F$77</f>
        <v>0.33559859428178668</v>
      </c>
      <c r="H35" s="14">
        <f>'Data Sheet'!G62/'Data Sheet'!G$77</f>
        <v>0.25191772120975231</v>
      </c>
      <c r="I35" s="14">
        <f>'Data Sheet'!H62/'Data Sheet'!H$77</f>
        <v>0.2617631779984721</v>
      </c>
      <c r="J35" s="14">
        <f>'Data Sheet'!I62/'Data Sheet'!I$77</f>
        <v>0.22201982295390321</v>
      </c>
      <c r="K35" s="14">
        <f>'Data Sheet'!J62/'Data Sheet'!J$77</f>
        <v>0.28942617569825735</v>
      </c>
      <c r="L35" s="14">
        <f>'Data Sheet'!K62/'Data Sheet'!K$77</f>
        <v>0.30869883289141042</v>
      </c>
    </row>
    <row r="36" spans="2:12" x14ac:dyDescent="0.25">
      <c r="B36" s="111" t="str">
        <f>'Data Sheet'!A63</f>
        <v>Capital Work in Progress</v>
      </c>
      <c r="C36" s="14">
        <f>'Data Sheet'!B63/'Data Sheet'!B$77</f>
        <v>0</v>
      </c>
      <c r="D36" s="14">
        <f>'Data Sheet'!C63/'Data Sheet'!C$77</f>
        <v>4.7884438887484869E-4</v>
      </c>
      <c r="E36" s="14">
        <f>'Data Sheet'!D63/'Data Sheet'!D$77</f>
        <v>0</v>
      </c>
      <c r="F36" s="14">
        <f>'Data Sheet'!E63/'Data Sheet'!E$77</f>
        <v>0</v>
      </c>
      <c r="G36" s="14">
        <f>'Data Sheet'!F63/'Data Sheet'!F$77</f>
        <v>0</v>
      </c>
      <c r="H36" s="14">
        <f>'Data Sheet'!G63/'Data Sheet'!G$77</f>
        <v>9.5112457451833037E-3</v>
      </c>
      <c r="I36" s="14">
        <f>'Data Sheet'!H63/'Data Sheet'!H$77</f>
        <v>1.5706646294881589E-3</v>
      </c>
      <c r="J36" s="14">
        <f>'Data Sheet'!I63/'Data Sheet'!I$77</f>
        <v>4.5060468683659075E-3</v>
      </c>
      <c r="K36" s="14">
        <f>'Data Sheet'!J63/'Data Sheet'!J$77</f>
        <v>3.5136667462401525E-3</v>
      </c>
      <c r="L36" s="14">
        <f>'Data Sheet'!K63/'Data Sheet'!K$77</f>
        <v>2.7780950293706378E-3</v>
      </c>
    </row>
    <row r="37" spans="2:12" x14ac:dyDescent="0.25">
      <c r="B37" s="111" t="str">
        <f>'Data Sheet'!A64</f>
        <v>Investments</v>
      </c>
      <c r="C37" s="14">
        <f>'Data Sheet'!B64/'Data Sheet'!B$77</f>
        <v>0</v>
      </c>
      <c r="D37" s="14">
        <f>'Data Sheet'!C64/'Data Sheet'!C$77</f>
        <v>0</v>
      </c>
      <c r="E37" s="14">
        <f>'Data Sheet'!D64/'Data Sheet'!D$77</f>
        <v>0</v>
      </c>
      <c r="F37" s="14">
        <f>'Data Sheet'!E64/'Data Sheet'!E$77</f>
        <v>0</v>
      </c>
      <c r="G37" s="14">
        <f>'Data Sheet'!F64/'Data Sheet'!F$77</f>
        <v>0</v>
      </c>
      <c r="H37" s="14">
        <f>'Data Sheet'!G64/'Data Sheet'!G$77</f>
        <v>2.1172293610853245E-4</v>
      </c>
      <c r="I37" s="14">
        <f>'Data Sheet'!H64/'Data Sheet'!H$77</f>
        <v>2.6890756302521009E-4</v>
      </c>
      <c r="J37" s="14">
        <f>'Data Sheet'!I64/'Data Sheet'!I$77</f>
        <v>2.4653143960664544E-4</v>
      </c>
      <c r="K37" s="14">
        <f>'Data Sheet'!J64/'Data Sheet'!J$77</f>
        <v>1.0067289329195511E-2</v>
      </c>
      <c r="L37" s="14">
        <f>'Data Sheet'!K64/'Data Sheet'!K$77</f>
        <v>2.2842114685936356E-4</v>
      </c>
    </row>
    <row r="38" spans="2:12" x14ac:dyDescent="0.25">
      <c r="B38" s="111" t="str">
        <f>'Data Sheet'!A65</f>
        <v>Other Assets</v>
      </c>
      <c r="C38" s="14">
        <f>'Data Sheet'!B75/'Data Sheet'!B$77</f>
        <v>4.443859746302558E-2</v>
      </c>
      <c r="D38" s="14">
        <f>'Data Sheet'!C75/'Data Sheet'!C$77</f>
        <v>2.8783868264588112E-2</v>
      </c>
      <c r="E38" s="14">
        <f>'Data Sheet'!D75/'Data Sheet'!D$77</f>
        <v>2.251142677286045E-2</v>
      </c>
      <c r="F38" s="14">
        <f>'Data Sheet'!E75/'Data Sheet'!E$77</f>
        <v>3.6562570096951838E-2</v>
      </c>
      <c r="G38" s="14">
        <f>'Data Sheet'!F75/'Data Sheet'!F$77</f>
        <v>2.2604569692803993E-2</v>
      </c>
      <c r="H38" s="14">
        <f>'Data Sheet'!G75/'Data Sheet'!G$77</f>
        <v>1.4877607856549553E-2</v>
      </c>
      <c r="I38" s="14">
        <f>'Data Sheet'!H75/'Data Sheet'!H$77</f>
        <v>2.2270435446906069E-2</v>
      </c>
      <c r="J38" s="14">
        <f>'Data Sheet'!I75/'Data Sheet'!I$77</f>
        <v>3.5208341893452719E-2</v>
      </c>
      <c r="K38" s="14">
        <f>'Data Sheet'!J75/'Data Sheet'!J$77</f>
        <v>4.621851873955584E-2</v>
      </c>
      <c r="L38" s="14">
        <f>'Data Sheet'!K75/'Data Sheet'!K$77</f>
        <v>4.3230245429262036E-2</v>
      </c>
    </row>
    <row r="39" spans="2:12" x14ac:dyDescent="0.25">
      <c r="B39" s="111" t="str">
        <f>'Data Sheet'!A67</f>
        <v>Receivables</v>
      </c>
      <c r="C39" s="14">
        <f>'Data Sheet'!B67/'Data Sheet'!B$77</f>
        <v>0.30090566664820251</v>
      </c>
      <c r="D39" s="14">
        <f>'Data Sheet'!C67/'Data Sheet'!C$77</f>
        <v>0.32931192721565294</v>
      </c>
      <c r="E39" s="14">
        <f>'Data Sheet'!D67/'Data Sheet'!D$77</f>
        <v>0.24209705230314474</v>
      </c>
      <c r="F39" s="14">
        <f>'Data Sheet'!E67/'Data Sheet'!E$77</f>
        <v>0.22007327468035789</v>
      </c>
      <c r="G39" s="14">
        <f>'Data Sheet'!F67/'Data Sheet'!F$77</f>
        <v>0.26978038424442646</v>
      </c>
      <c r="H39" s="14">
        <f>'Data Sheet'!G67/'Data Sheet'!G$77</f>
        <v>0.22145404797967458</v>
      </c>
      <c r="I39" s="14">
        <f>'Data Sheet'!H67/'Data Sheet'!H$77</f>
        <v>0.24127119938884642</v>
      </c>
      <c r="J39" s="14">
        <f>'Data Sheet'!I67/'Data Sheet'!I$77</f>
        <v>0.190308575185241</v>
      </c>
      <c r="K39" s="14">
        <f>'Data Sheet'!J67/'Data Sheet'!J$77</f>
        <v>0.16903646455001195</v>
      </c>
      <c r="L39" s="14">
        <f>'Data Sheet'!K67/'Data Sheet'!K$77</f>
        <v>0.16669804885125769</v>
      </c>
    </row>
    <row r="40" spans="2:12" x14ac:dyDescent="0.25">
      <c r="B40" s="111" t="str">
        <f>'Data Sheet'!A68</f>
        <v>Inventory</v>
      </c>
      <c r="C40" s="14">
        <f>'Data Sheet'!B68/'Data Sheet'!B$77</f>
        <v>0.23235750290810389</v>
      </c>
      <c r="D40" s="14">
        <f>'Data Sheet'!C68/'Data Sheet'!C$77</f>
        <v>0.25284313855894441</v>
      </c>
      <c r="E40" s="14">
        <f>'Data Sheet'!D68/'Data Sheet'!D$77</f>
        <v>0.29849193967758708</v>
      </c>
      <c r="F40" s="14">
        <f>'Data Sheet'!E68/'Data Sheet'!E$77</f>
        <v>0.36543877576452405</v>
      </c>
      <c r="G40" s="14">
        <f>'Data Sheet'!F68/'Data Sheet'!F$77</f>
        <v>0.26810638227109962</v>
      </c>
      <c r="H40" s="14">
        <f>'Data Sheet'!G68/'Data Sheet'!G$77</f>
        <v>0.32924545202846861</v>
      </c>
      <c r="I40" s="14">
        <f>'Data Sheet'!H68/'Data Sheet'!H$77</f>
        <v>0.25939801375095495</v>
      </c>
      <c r="J40" s="14">
        <f>'Data Sheet'!I68/'Data Sheet'!I$77</f>
        <v>0.22130305562023203</v>
      </c>
      <c r="K40" s="14">
        <f>'Data Sheet'!J68/'Data Sheet'!J$77</f>
        <v>0.2304920625447601</v>
      </c>
      <c r="L40" s="14">
        <f>'Data Sheet'!K68/'Data Sheet'!K$77</f>
        <v>0.26099276769260688</v>
      </c>
    </row>
    <row r="41" spans="2:12" x14ac:dyDescent="0.25">
      <c r="B41" s="111" t="str">
        <f>'Data Sheet'!A69</f>
        <v>Cash &amp; Bank</v>
      </c>
      <c r="C41" s="14">
        <f>'Data Sheet'!B69/'Data Sheet'!B$77</f>
        <v>4.8883842020716772E-2</v>
      </c>
      <c r="D41" s="14">
        <f>'Data Sheet'!C69/'Data Sheet'!C$77</f>
        <v>3.3465902289142209E-2</v>
      </c>
      <c r="E41" s="14">
        <f>'Data Sheet'!D69/'Data Sheet'!D$77</f>
        <v>5.4574814571530232E-2</v>
      </c>
      <c r="F41" s="14">
        <f>'Data Sheet'!E69/'Data Sheet'!E$77</f>
        <v>4.1796475836801829E-2</v>
      </c>
      <c r="G41" s="14">
        <f>'Data Sheet'!F69/'Data Sheet'!F$77</f>
        <v>0.10391006950988327</v>
      </c>
      <c r="H41" s="14">
        <f>'Data Sheet'!G69/'Data Sheet'!G$77</f>
        <v>0.17278220224426313</v>
      </c>
      <c r="I41" s="14">
        <f>'Data Sheet'!H69/'Data Sheet'!H$77</f>
        <v>0.21345760122230709</v>
      </c>
      <c r="J41" s="14">
        <f>'Data Sheet'!I69/'Data Sheet'!I$77</f>
        <v>0.32640762603919854</v>
      </c>
      <c r="K41" s="14">
        <f>'Data Sheet'!J69/'Data Sheet'!J$77</f>
        <v>0.25124582239197901</v>
      </c>
      <c r="L41" s="14">
        <f>'Data Sheet'!K69/'Data Sheet'!K$77</f>
        <v>0.21737358895923301</v>
      </c>
    </row>
    <row r="42" spans="2:12" x14ac:dyDescent="0.25">
      <c r="B42" s="111"/>
    </row>
    <row r="43" spans="2:12" x14ac:dyDescent="0.25">
      <c r="B43" s="111"/>
    </row>
    <row r="44" spans="2:12" x14ac:dyDescent="0.25">
      <c r="B44" s="111"/>
    </row>
    <row r="45" spans="2:12" x14ac:dyDescent="0.25">
      <c r="B45" s="111"/>
    </row>
    <row r="46" spans="2:12" x14ac:dyDescent="0.25">
      <c r="B46" s="111"/>
    </row>
  </sheetData>
  <mergeCells count="2">
    <mergeCell ref="B3:L3"/>
    <mergeCell ref="B23:L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16C89-347E-4CCE-AE9A-B34B584F35DF}">
  <dimension ref="B2:N74"/>
  <sheetViews>
    <sheetView workbookViewId="0">
      <pane ySplit="2" topLeftCell="A3" activePane="bottomLeft" state="frozen"/>
      <selection pane="bottomLeft" activeCell="S67" sqref="S67"/>
    </sheetView>
  </sheetViews>
  <sheetFormatPr defaultRowHeight="15" x14ac:dyDescent="0.25"/>
  <cols>
    <col min="1" max="1" width="1.85546875" style="9" customWidth="1"/>
    <col min="2" max="2" width="28" style="9" bestFit="1" customWidth="1"/>
    <col min="3" max="14" width="9.7109375" style="9" bestFit="1" customWidth="1"/>
    <col min="15" max="16384" width="9.140625" style="9"/>
  </cols>
  <sheetData>
    <row r="2" spans="2:14" x14ac:dyDescent="0.25">
      <c r="B2" s="116" t="s">
        <v>264</v>
      </c>
      <c r="C2" s="117">
        <v>41699</v>
      </c>
      <c r="D2" s="117">
        <v>42064</v>
      </c>
      <c r="E2" s="117">
        <v>42430</v>
      </c>
      <c r="F2" s="117">
        <v>42795</v>
      </c>
      <c r="G2" s="117">
        <v>43160</v>
      </c>
      <c r="H2" s="117">
        <v>43525</v>
      </c>
      <c r="I2" s="117">
        <v>43891</v>
      </c>
      <c r="J2" s="117">
        <v>44256</v>
      </c>
      <c r="K2" s="117">
        <v>44621</v>
      </c>
      <c r="L2" s="117">
        <v>44986</v>
      </c>
      <c r="M2" s="117">
        <v>45352</v>
      </c>
      <c r="N2" s="117">
        <v>45717</v>
      </c>
    </row>
    <row r="3" spans="2:14" x14ac:dyDescent="0.25">
      <c r="B3" s="118"/>
      <c r="C3" s="119"/>
      <c r="D3" s="119"/>
      <c r="E3" s="119"/>
      <c r="F3" s="119"/>
      <c r="G3" s="119"/>
      <c r="H3" s="119"/>
      <c r="I3" s="119"/>
      <c r="J3" s="119"/>
      <c r="K3" s="119"/>
      <c r="L3" s="119"/>
      <c r="M3" s="119"/>
      <c r="N3" s="119"/>
    </row>
    <row r="4" spans="2:14" x14ac:dyDescent="0.25">
      <c r="B4" s="20" t="s">
        <v>267</v>
      </c>
      <c r="C4" s="122">
        <v>39</v>
      </c>
      <c r="D4" s="122">
        <v>41</v>
      </c>
      <c r="E4" s="122">
        <v>41</v>
      </c>
      <c r="F4" s="122">
        <v>41</v>
      </c>
      <c r="G4" s="122">
        <v>41</v>
      </c>
      <c r="H4" s="122">
        <v>41</v>
      </c>
      <c r="I4" s="122">
        <v>41</v>
      </c>
      <c r="J4" s="122">
        <v>41</v>
      </c>
      <c r="K4" s="122">
        <v>41</v>
      </c>
      <c r="L4" s="122">
        <v>45</v>
      </c>
      <c r="M4" s="122">
        <v>45</v>
      </c>
      <c r="N4" s="122">
        <v>45</v>
      </c>
    </row>
    <row r="5" spans="2:14" x14ac:dyDescent="0.25">
      <c r="B5" s="20" t="s">
        <v>32</v>
      </c>
      <c r="C5" s="122">
        <v>90</v>
      </c>
      <c r="D5" s="122">
        <v>326</v>
      </c>
      <c r="E5" s="122">
        <v>401</v>
      </c>
      <c r="F5" s="122">
        <v>392</v>
      </c>
      <c r="G5" s="122">
        <v>430</v>
      </c>
      <c r="H5" s="122">
        <v>502</v>
      </c>
      <c r="I5" s="122">
        <v>595</v>
      </c>
      <c r="J5" s="122">
        <v>846</v>
      </c>
      <c r="K5" s="122">
        <v>1161</v>
      </c>
      <c r="L5" s="122">
        <v>1700</v>
      </c>
      <c r="M5" s="122">
        <v>2020</v>
      </c>
      <c r="N5" s="122">
        <v>2422</v>
      </c>
    </row>
    <row r="6" spans="2:14" x14ac:dyDescent="0.25">
      <c r="B6" s="20" t="s">
        <v>268</v>
      </c>
      <c r="C6" s="125">
        <v>173</v>
      </c>
      <c r="D6" s="125">
        <v>101</v>
      </c>
      <c r="E6" s="125">
        <v>100</v>
      </c>
      <c r="F6" s="125">
        <v>110</v>
      </c>
      <c r="G6" s="125">
        <v>118</v>
      </c>
      <c r="H6" s="125">
        <v>100</v>
      </c>
      <c r="I6" s="125">
        <v>30</v>
      </c>
      <c r="J6" s="125">
        <v>34</v>
      </c>
      <c r="K6" s="125">
        <v>111</v>
      </c>
      <c r="L6" s="125">
        <v>123</v>
      </c>
      <c r="M6" s="125">
        <v>244</v>
      </c>
      <c r="N6" s="125">
        <v>322</v>
      </c>
    </row>
    <row r="7" spans="2:14" x14ac:dyDescent="0.25">
      <c r="C7" s="12"/>
      <c r="D7" s="12"/>
      <c r="E7" s="12"/>
      <c r="F7" s="12"/>
      <c r="G7" s="12"/>
      <c r="H7" s="12"/>
      <c r="I7" s="12"/>
      <c r="J7" s="12"/>
      <c r="K7" s="12"/>
      <c r="L7" s="12"/>
      <c r="M7" s="12"/>
      <c r="N7" s="12"/>
    </row>
    <row r="8" spans="2:14" x14ac:dyDescent="0.25">
      <c r="B8" s="9" t="s">
        <v>269</v>
      </c>
      <c r="C8" s="126">
        <v>20</v>
      </c>
      <c r="D8" s="126">
        <v>0</v>
      </c>
      <c r="E8" s="126">
        <v>0</v>
      </c>
      <c r="F8" s="126">
        <v>0</v>
      </c>
      <c r="G8" s="126">
        <v>0</v>
      </c>
      <c r="H8" s="126">
        <v>0</v>
      </c>
      <c r="I8" s="126">
        <v>0</v>
      </c>
      <c r="J8" s="126">
        <v>0</v>
      </c>
      <c r="K8" s="126">
        <v>0</v>
      </c>
      <c r="L8" s="126">
        <v>0</v>
      </c>
      <c r="M8" s="126">
        <v>0</v>
      </c>
      <c r="N8" s="126">
        <v>0</v>
      </c>
    </row>
    <row r="9" spans="2:14" x14ac:dyDescent="0.25">
      <c r="B9" s="9" t="s">
        <v>270</v>
      </c>
      <c r="C9" s="122">
        <v>106</v>
      </c>
      <c r="D9" s="122">
        <v>82</v>
      </c>
      <c r="E9" s="122">
        <v>88</v>
      </c>
      <c r="F9" s="122">
        <v>110</v>
      </c>
      <c r="G9" s="122">
        <v>117</v>
      </c>
      <c r="H9" s="122">
        <v>100</v>
      </c>
      <c r="I9" s="122">
        <v>19</v>
      </c>
      <c r="J9" s="122">
        <v>19</v>
      </c>
      <c r="K9" s="122">
        <v>41</v>
      </c>
      <c r="L9" s="122">
        <v>42</v>
      </c>
      <c r="M9" s="122">
        <v>29</v>
      </c>
      <c r="N9" s="122">
        <v>23</v>
      </c>
    </row>
    <row r="10" spans="2:14" x14ac:dyDescent="0.25">
      <c r="B10" s="9" t="s">
        <v>271</v>
      </c>
      <c r="C10" s="122">
        <v>0</v>
      </c>
      <c r="D10" s="122">
        <v>0</v>
      </c>
      <c r="E10" s="122">
        <v>0</v>
      </c>
      <c r="F10" s="122">
        <v>0</v>
      </c>
      <c r="G10" s="122">
        <v>0</v>
      </c>
      <c r="H10" s="122">
        <v>0</v>
      </c>
      <c r="I10" s="122">
        <v>11</v>
      </c>
      <c r="J10" s="122">
        <v>15</v>
      </c>
      <c r="K10" s="122">
        <v>69</v>
      </c>
      <c r="L10" s="122">
        <v>81</v>
      </c>
      <c r="M10" s="122">
        <v>215</v>
      </c>
      <c r="N10" s="122">
        <v>299</v>
      </c>
    </row>
    <row r="11" spans="2:14" x14ac:dyDescent="0.25">
      <c r="B11" s="9" t="s">
        <v>272</v>
      </c>
      <c r="C11" s="122">
        <v>14</v>
      </c>
      <c r="D11" s="122">
        <v>12</v>
      </c>
      <c r="E11" s="122">
        <v>12</v>
      </c>
      <c r="F11" s="122">
        <v>0</v>
      </c>
      <c r="G11" s="122">
        <v>0</v>
      </c>
      <c r="H11" s="122">
        <v>0</v>
      </c>
      <c r="I11" s="122">
        <v>0</v>
      </c>
      <c r="J11" s="122">
        <v>0</v>
      </c>
      <c r="K11" s="122">
        <v>0</v>
      </c>
      <c r="L11" s="122">
        <v>0</v>
      </c>
      <c r="M11" s="122">
        <v>0</v>
      </c>
      <c r="N11" s="122">
        <v>0</v>
      </c>
    </row>
    <row r="12" spans="2:14" x14ac:dyDescent="0.25">
      <c r="B12" s="9" t="s">
        <v>273</v>
      </c>
      <c r="C12" s="122">
        <v>48</v>
      </c>
      <c r="D12" s="122">
        <v>19</v>
      </c>
      <c r="E12" s="122">
        <v>13</v>
      </c>
      <c r="F12" s="122">
        <v>0</v>
      </c>
      <c r="G12" s="122">
        <v>1</v>
      </c>
      <c r="H12" s="122">
        <v>0</v>
      </c>
      <c r="I12" s="122">
        <v>0</v>
      </c>
      <c r="J12" s="122">
        <v>0</v>
      </c>
      <c r="K12" s="122">
        <v>0</v>
      </c>
      <c r="L12" s="122">
        <v>0</v>
      </c>
      <c r="M12" s="122">
        <v>0</v>
      </c>
      <c r="N12" s="122"/>
    </row>
    <row r="13" spans="2:14" x14ac:dyDescent="0.25">
      <c r="B13" s="20" t="s">
        <v>274</v>
      </c>
      <c r="C13" s="122"/>
      <c r="D13" s="122"/>
      <c r="E13" s="122"/>
      <c r="F13" s="122"/>
      <c r="G13" s="122"/>
      <c r="H13" s="122"/>
      <c r="I13" s="122"/>
      <c r="J13" s="122"/>
      <c r="K13" s="122"/>
      <c r="L13" s="122"/>
      <c r="M13" s="122"/>
      <c r="N13" s="122"/>
    </row>
    <row r="14" spans="2:14" x14ac:dyDescent="0.25">
      <c r="B14" s="9" t="s">
        <v>275</v>
      </c>
      <c r="C14" s="122">
        <v>7</v>
      </c>
      <c r="D14" s="122">
        <v>8</v>
      </c>
      <c r="E14" s="122">
        <v>8</v>
      </c>
      <c r="F14" s="122">
        <v>6</v>
      </c>
      <c r="G14" s="122">
        <v>10</v>
      </c>
      <c r="H14" s="122">
        <v>10</v>
      </c>
      <c r="I14" s="122">
        <v>13</v>
      </c>
      <c r="J14" s="122">
        <v>19</v>
      </c>
      <c r="K14" s="122">
        <v>21</v>
      </c>
      <c r="L14" s="122">
        <v>20</v>
      </c>
      <c r="M14" s="122">
        <v>21</v>
      </c>
      <c r="N14" s="122">
        <v>22</v>
      </c>
    </row>
    <row r="15" spans="2:14" x14ac:dyDescent="0.25">
      <c r="B15" s="9" t="s">
        <v>276</v>
      </c>
      <c r="C15" s="122">
        <v>83</v>
      </c>
      <c r="D15" s="122">
        <v>107</v>
      </c>
      <c r="E15" s="122">
        <v>119</v>
      </c>
      <c r="F15" s="122">
        <v>162</v>
      </c>
      <c r="G15" s="122">
        <v>78</v>
      </c>
      <c r="H15" s="122">
        <v>106</v>
      </c>
      <c r="I15" s="122">
        <v>110</v>
      </c>
      <c r="J15" s="122">
        <v>169</v>
      </c>
      <c r="K15" s="122">
        <v>200</v>
      </c>
      <c r="L15" s="122">
        <v>231</v>
      </c>
      <c r="M15" s="122">
        <v>268</v>
      </c>
      <c r="N15" s="122">
        <v>306</v>
      </c>
    </row>
    <row r="16" spans="2:14" x14ac:dyDescent="0.25">
      <c r="B16" s="9" t="s">
        <v>277</v>
      </c>
      <c r="C16" s="122">
        <v>0</v>
      </c>
      <c r="D16" s="122">
        <v>0</v>
      </c>
      <c r="E16" s="122">
        <v>0</v>
      </c>
      <c r="F16" s="122">
        <v>0</v>
      </c>
      <c r="G16" s="122">
        <v>0</v>
      </c>
      <c r="H16" s="122">
        <v>0</v>
      </c>
      <c r="I16" s="122">
        <v>0</v>
      </c>
      <c r="J16" s="122">
        <v>1</v>
      </c>
      <c r="K16" s="122">
        <v>2</v>
      </c>
      <c r="L16" s="122">
        <v>1</v>
      </c>
      <c r="M16" s="122">
        <v>2</v>
      </c>
      <c r="N16" s="122"/>
    </row>
    <row r="17" spans="2:14" x14ac:dyDescent="0.25">
      <c r="B17" s="9" t="s">
        <v>278</v>
      </c>
      <c r="C17" s="12">
        <v>98</v>
      </c>
      <c r="D17" s="12">
        <v>92</v>
      </c>
      <c r="E17" s="12">
        <v>53</v>
      </c>
      <c r="F17" s="12">
        <v>41</v>
      </c>
      <c r="G17" s="12">
        <v>55</v>
      </c>
      <c r="H17" s="12">
        <v>43</v>
      </c>
      <c r="I17" s="12">
        <v>113</v>
      </c>
      <c r="J17" s="12">
        <v>119</v>
      </c>
      <c r="K17" s="12">
        <v>101</v>
      </c>
      <c r="L17" s="12">
        <v>71</v>
      </c>
      <c r="M17" s="12">
        <v>81</v>
      </c>
      <c r="N17" s="12">
        <v>123</v>
      </c>
    </row>
    <row r="18" spans="2:14" x14ac:dyDescent="0.25">
      <c r="B18" s="120" t="s">
        <v>84</v>
      </c>
      <c r="C18" s="120">
        <v>490</v>
      </c>
      <c r="D18" s="120">
        <v>676</v>
      </c>
      <c r="E18" s="120">
        <v>722</v>
      </c>
      <c r="F18" s="120">
        <v>752</v>
      </c>
      <c r="G18" s="120">
        <v>731</v>
      </c>
      <c r="H18" s="120">
        <v>802</v>
      </c>
      <c r="I18" s="120">
        <v>902</v>
      </c>
      <c r="J18" s="121">
        <v>1228</v>
      </c>
      <c r="K18" s="121">
        <v>1636</v>
      </c>
      <c r="L18" s="121">
        <v>2190</v>
      </c>
      <c r="M18" s="121">
        <v>2681</v>
      </c>
      <c r="N18" s="121">
        <v>3240</v>
      </c>
    </row>
    <row r="19" spans="2:14" x14ac:dyDescent="0.25">
      <c r="J19" s="115"/>
      <c r="K19" s="115"/>
      <c r="L19" s="115"/>
      <c r="M19" s="115"/>
      <c r="N19" s="115"/>
    </row>
    <row r="20" spans="2:14" x14ac:dyDescent="0.25">
      <c r="B20" s="20" t="s">
        <v>279</v>
      </c>
      <c r="C20" s="12"/>
      <c r="D20" s="12"/>
      <c r="E20" s="12"/>
      <c r="F20" s="12"/>
      <c r="G20" s="12"/>
      <c r="H20" s="12"/>
      <c r="I20" s="12"/>
      <c r="J20" s="12"/>
      <c r="K20" s="12"/>
      <c r="L20" s="12"/>
      <c r="M20" s="12"/>
      <c r="N20" s="12"/>
    </row>
    <row r="21" spans="2:14" x14ac:dyDescent="0.25">
      <c r="B21" s="9" t="s">
        <v>280</v>
      </c>
      <c r="C21" s="126">
        <v>1</v>
      </c>
      <c r="D21" s="126">
        <v>1</v>
      </c>
      <c r="E21" s="126">
        <v>1</v>
      </c>
      <c r="F21" s="126">
        <v>1</v>
      </c>
      <c r="G21" s="126">
        <v>1</v>
      </c>
      <c r="H21" s="126">
        <v>1</v>
      </c>
      <c r="I21" s="126">
        <v>0</v>
      </c>
      <c r="J21" s="126">
        <v>9</v>
      </c>
      <c r="K21" s="126">
        <v>1</v>
      </c>
      <c r="L21" s="126">
        <v>1</v>
      </c>
      <c r="M21" s="126">
        <v>23</v>
      </c>
      <c r="N21" s="126"/>
    </row>
    <row r="22" spans="2:14" x14ac:dyDescent="0.25">
      <c r="B22" s="9" t="s">
        <v>281</v>
      </c>
      <c r="C22" s="122">
        <v>38</v>
      </c>
      <c r="D22" s="122">
        <v>51</v>
      </c>
      <c r="E22" s="122">
        <v>89</v>
      </c>
      <c r="F22" s="122">
        <v>97</v>
      </c>
      <c r="G22" s="122">
        <v>121</v>
      </c>
      <c r="H22" s="122">
        <v>123</v>
      </c>
      <c r="I22" s="122">
        <v>126</v>
      </c>
      <c r="J22" s="122">
        <v>132</v>
      </c>
      <c r="K22" s="122">
        <v>226</v>
      </c>
      <c r="L22" s="122">
        <v>270</v>
      </c>
      <c r="M22" s="122">
        <v>483</v>
      </c>
      <c r="N22" s="122"/>
    </row>
    <row r="23" spans="2:14" x14ac:dyDescent="0.25">
      <c r="B23" s="9" t="s">
        <v>282</v>
      </c>
      <c r="C23" s="122">
        <v>84</v>
      </c>
      <c r="D23" s="122">
        <v>99</v>
      </c>
      <c r="E23" s="122">
        <v>130</v>
      </c>
      <c r="F23" s="122">
        <v>136</v>
      </c>
      <c r="G23" s="122">
        <v>145</v>
      </c>
      <c r="H23" s="122">
        <v>165</v>
      </c>
      <c r="I23" s="122">
        <v>197</v>
      </c>
      <c r="J23" s="122">
        <v>235</v>
      </c>
      <c r="K23" s="122">
        <v>287</v>
      </c>
      <c r="L23" s="122">
        <v>307</v>
      </c>
      <c r="M23" s="122">
        <v>421</v>
      </c>
      <c r="N23" s="122"/>
    </row>
    <row r="24" spans="2:14" x14ac:dyDescent="0.25">
      <c r="B24" s="9" t="s">
        <v>283</v>
      </c>
      <c r="C24" s="122">
        <v>1</v>
      </c>
      <c r="D24" s="122">
        <v>1</v>
      </c>
      <c r="E24" s="122">
        <v>2</v>
      </c>
      <c r="F24" s="122">
        <v>2</v>
      </c>
      <c r="G24" s="122">
        <v>3</v>
      </c>
      <c r="H24" s="122">
        <v>3</v>
      </c>
      <c r="I24" s="122">
        <v>4</v>
      </c>
      <c r="J24" s="122">
        <v>4</v>
      </c>
      <c r="K24" s="122">
        <v>4</v>
      </c>
      <c r="L24" s="122">
        <v>5</v>
      </c>
      <c r="M24" s="122">
        <v>5</v>
      </c>
      <c r="N24" s="122"/>
    </row>
    <row r="25" spans="2:14" x14ac:dyDescent="0.25">
      <c r="B25" s="9" t="s">
        <v>284</v>
      </c>
      <c r="C25" s="122">
        <v>3</v>
      </c>
      <c r="D25" s="122">
        <v>3</v>
      </c>
      <c r="E25" s="122">
        <v>5</v>
      </c>
      <c r="F25" s="122">
        <v>5</v>
      </c>
      <c r="G25" s="122">
        <v>6</v>
      </c>
      <c r="H25" s="122">
        <v>6</v>
      </c>
      <c r="I25" s="122">
        <v>6</v>
      </c>
      <c r="J25" s="122">
        <v>7</v>
      </c>
      <c r="K25" s="122">
        <v>7</v>
      </c>
      <c r="L25" s="122">
        <v>7</v>
      </c>
      <c r="M25" s="122">
        <v>12</v>
      </c>
      <c r="N25" s="122"/>
    </row>
    <row r="26" spans="2:14" x14ac:dyDescent="0.25">
      <c r="B26" s="9" t="s">
        <v>285</v>
      </c>
      <c r="C26" s="122">
        <v>1</v>
      </c>
      <c r="D26" s="122">
        <v>3</v>
      </c>
      <c r="E26" s="122">
        <v>5</v>
      </c>
      <c r="F26" s="122">
        <v>5</v>
      </c>
      <c r="G26" s="122">
        <v>6</v>
      </c>
      <c r="H26" s="122">
        <v>7</v>
      </c>
      <c r="I26" s="122">
        <v>9</v>
      </c>
      <c r="J26" s="122">
        <v>9</v>
      </c>
      <c r="K26" s="122">
        <v>11</v>
      </c>
      <c r="L26" s="122">
        <v>16</v>
      </c>
      <c r="M26" s="122">
        <v>21</v>
      </c>
      <c r="N26" s="122"/>
    </row>
    <row r="27" spans="2:14" x14ac:dyDescent="0.25">
      <c r="B27" s="9" t="s">
        <v>286</v>
      </c>
      <c r="C27" s="122">
        <v>1</v>
      </c>
      <c r="D27" s="122">
        <v>6</v>
      </c>
      <c r="E27" s="122">
        <v>7</v>
      </c>
      <c r="F27" s="122">
        <v>7</v>
      </c>
      <c r="G27" s="122">
        <v>8</v>
      </c>
      <c r="H27" s="122">
        <v>8</v>
      </c>
      <c r="I27" s="122">
        <v>8</v>
      </c>
      <c r="J27" s="122">
        <v>9</v>
      </c>
      <c r="K27" s="122">
        <v>10</v>
      </c>
      <c r="L27" s="122">
        <v>10</v>
      </c>
      <c r="M27" s="122">
        <v>11</v>
      </c>
      <c r="N27" s="122"/>
    </row>
    <row r="28" spans="2:14" x14ac:dyDescent="0.25">
      <c r="B28" s="9" t="s">
        <v>287</v>
      </c>
      <c r="C28" s="122">
        <v>45</v>
      </c>
      <c r="D28" s="122">
        <v>45</v>
      </c>
      <c r="E28" s="122">
        <v>102</v>
      </c>
      <c r="F28" s="122">
        <v>102</v>
      </c>
      <c r="G28" s="122">
        <v>102</v>
      </c>
      <c r="H28" s="122">
        <v>75</v>
      </c>
      <c r="I28" s="122">
        <v>75</v>
      </c>
      <c r="J28" s="122">
        <v>20</v>
      </c>
      <c r="K28" s="122">
        <v>30</v>
      </c>
      <c r="L28" s="122">
        <v>58</v>
      </c>
      <c r="M28" s="122">
        <v>60</v>
      </c>
      <c r="N28" s="122">
        <v>114</v>
      </c>
    </row>
    <row r="29" spans="2:14" x14ac:dyDescent="0.25">
      <c r="B29" s="9" t="s">
        <v>288</v>
      </c>
      <c r="C29" s="122">
        <v>88</v>
      </c>
      <c r="D29" s="122">
        <v>88</v>
      </c>
      <c r="E29" s="122">
        <v>88</v>
      </c>
      <c r="F29" s="122">
        <v>101</v>
      </c>
      <c r="G29" s="122">
        <v>104</v>
      </c>
      <c r="H29" s="122">
        <v>119</v>
      </c>
      <c r="I29" s="122">
        <v>138</v>
      </c>
      <c r="J29" s="122">
        <v>128</v>
      </c>
      <c r="K29" s="122">
        <v>150</v>
      </c>
      <c r="L29" s="122">
        <v>154</v>
      </c>
      <c r="M29" s="122">
        <v>158</v>
      </c>
      <c r="N29" s="122"/>
    </row>
    <row r="30" spans="2:14" x14ac:dyDescent="0.25">
      <c r="B30" s="20" t="s">
        <v>289</v>
      </c>
      <c r="C30" s="83">
        <v>262</v>
      </c>
      <c r="D30" s="83">
        <v>298</v>
      </c>
      <c r="E30" s="83">
        <v>429</v>
      </c>
      <c r="F30" s="83">
        <v>456</v>
      </c>
      <c r="G30" s="83">
        <v>495</v>
      </c>
      <c r="H30" s="83">
        <v>506</v>
      </c>
      <c r="I30" s="83">
        <v>563</v>
      </c>
      <c r="J30" s="83">
        <v>552</v>
      </c>
      <c r="K30" s="83">
        <v>726</v>
      </c>
      <c r="L30" s="83">
        <v>828</v>
      </c>
      <c r="M30" s="83">
        <v>1193</v>
      </c>
      <c r="N30" s="83"/>
    </row>
    <row r="31" spans="2:14" x14ac:dyDescent="0.25">
      <c r="B31" s="20" t="s">
        <v>290</v>
      </c>
      <c r="C31" s="12">
        <v>116</v>
      </c>
      <c r="D31" s="12">
        <v>132</v>
      </c>
      <c r="E31" s="12">
        <v>160</v>
      </c>
      <c r="F31" s="12">
        <v>190</v>
      </c>
      <c r="G31" s="12">
        <v>216</v>
      </c>
      <c r="H31" s="12">
        <v>237</v>
      </c>
      <c r="I31" s="12">
        <v>261</v>
      </c>
      <c r="J31" s="12">
        <v>243</v>
      </c>
      <c r="K31" s="12">
        <v>298</v>
      </c>
      <c r="L31" s="12">
        <v>342</v>
      </c>
      <c r="M31" s="12">
        <v>418</v>
      </c>
      <c r="N31" s="12"/>
    </row>
    <row r="32" spans="2:14" x14ac:dyDescent="0.25">
      <c r="B32" s="123" t="s">
        <v>36</v>
      </c>
      <c r="C32" s="124">
        <f>C30-C31</f>
        <v>146</v>
      </c>
      <c r="D32" s="124">
        <f t="shared" ref="D32:N32" si="0">D30-D31</f>
        <v>166</v>
      </c>
      <c r="E32" s="124">
        <f t="shared" si="0"/>
        <v>269</v>
      </c>
      <c r="F32" s="124">
        <f t="shared" si="0"/>
        <v>266</v>
      </c>
      <c r="G32" s="124">
        <f t="shared" si="0"/>
        <v>279</v>
      </c>
      <c r="H32" s="124">
        <f t="shared" si="0"/>
        <v>269</v>
      </c>
      <c r="I32" s="124">
        <f t="shared" si="0"/>
        <v>302</v>
      </c>
      <c r="J32" s="124">
        <f t="shared" si="0"/>
        <v>309</v>
      </c>
      <c r="K32" s="124">
        <f t="shared" si="0"/>
        <v>428</v>
      </c>
      <c r="L32" s="124">
        <f t="shared" si="0"/>
        <v>486</v>
      </c>
      <c r="M32" s="124">
        <f t="shared" si="0"/>
        <v>775</v>
      </c>
      <c r="N32" s="124">
        <f t="shared" si="0"/>
        <v>0</v>
      </c>
    </row>
    <row r="33" spans="2:14" x14ac:dyDescent="0.25">
      <c r="B33" s="20"/>
      <c r="C33" s="12"/>
      <c r="D33" s="12"/>
      <c r="E33" s="12"/>
      <c r="F33" s="12"/>
      <c r="G33" s="12"/>
      <c r="H33" s="12"/>
      <c r="I33" s="12"/>
      <c r="J33" s="12"/>
      <c r="K33" s="12"/>
      <c r="L33" s="12"/>
      <c r="M33" s="12"/>
      <c r="N33" s="12"/>
    </row>
    <row r="34" spans="2:14" x14ac:dyDescent="0.25">
      <c r="B34" s="20" t="s">
        <v>291</v>
      </c>
      <c r="C34" s="122">
        <v>0</v>
      </c>
      <c r="D34" s="122">
        <v>0</v>
      </c>
      <c r="E34" s="122">
        <v>0</v>
      </c>
      <c r="F34" s="122">
        <v>0</v>
      </c>
      <c r="G34" s="122">
        <v>0</v>
      </c>
      <c r="H34" s="122">
        <v>0</v>
      </c>
      <c r="I34" s="122">
        <v>0</v>
      </c>
      <c r="J34" s="122">
        <v>12</v>
      </c>
      <c r="K34" s="122">
        <v>3</v>
      </c>
      <c r="L34" s="122">
        <v>10</v>
      </c>
      <c r="M34" s="122">
        <v>9</v>
      </c>
      <c r="N34" s="122">
        <v>9</v>
      </c>
    </row>
    <row r="35" spans="2:14" x14ac:dyDescent="0.25">
      <c r="B35" s="20" t="s">
        <v>38</v>
      </c>
      <c r="C35" s="122">
        <v>0</v>
      </c>
      <c r="D35" s="122">
        <v>0</v>
      </c>
      <c r="E35" s="122">
        <v>0</v>
      </c>
      <c r="F35" s="122">
        <v>0</v>
      </c>
      <c r="G35" s="122">
        <v>0</v>
      </c>
      <c r="H35" s="122">
        <v>0</v>
      </c>
      <c r="I35" s="122">
        <v>0</v>
      </c>
      <c r="J35" s="122">
        <v>0</v>
      </c>
      <c r="K35" s="122">
        <v>0</v>
      </c>
      <c r="L35" s="122">
        <v>1</v>
      </c>
      <c r="M35" s="122">
        <v>27</v>
      </c>
      <c r="N35" s="122">
        <v>1</v>
      </c>
    </row>
    <row r="36" spans="2:14" x14ac:dyDescent="0.25">
      <c r="B36" s="20"/>
      <c r="C36" s="12"/>
      <c r="D36" s="12"/>
      <c r="E36" s="12"/>
      <c r="F36" s="12"/>
      <c r="G36" s="12"/>
      <c r="H36" s="12"/>
      <c r="I36" s="12"/>
      <c r="J36" s="12"/>
      <c r="K36" s="12"/>
      <c r="L36" s="12"/>
      <c r="M36" s="12"/>
      <c r="N36" s="12"/>
    </row>
    <row r="37" spans="2:14" x14ac:dyDescent="0.25">
      <c r="B37" s="20" t="s">
        <v>292</v>
      </c>
      <c r="C37" s="12"/>
      <c r="D37" s="12"/>
      <c r="E37" s="12"/>
      <c r="F37" s="12"/>
      <c r="G37" s="12"/>
      <c r="H37" s="12"/>
      <c r="I37" s="12"/>
      <c r="J37" s="12"/>
      <c r="K37" s="12"/>
      <c r="L37" s="12"/>
      <c r="M37" s="12"/>
      <c r="N37" s="12"/>
    </row>
    <row r="38" spans="2:14" x14ac:dyDescent="0.25">
      <c r="B38" s="9" t="s">
        <v>293</v>
      </c>
      <c r="C38" s="122">
        <v>103</v>
      </c>
      <c r="D38" s="122">
        <v>130</v>
      </c>
      <c r="E38" s="122">
        <v>168</v>
      </c>
      <c r="F38" s="122">
        <v>190</v>
      </c>
      <c r="G38" s="122">
        <v>218</v>
      </c>
      <c r="H38" s="122">
        <v>293</v>
      </c>
      <c r="I38" s="122">
        <v>242</v>
      </c>
      <c r="J38" s="122">
        <v>404</v>
      </c>
      <c r="K38" s="122">
        <v>424</v>
      </c>
      <c r="L38" s="122">
        <v>485</v>
      </c>
      <c r="M38" s="122">
        <v>618</v>
      </c>
      <c r="N38" s="122">
        <v>846</v>
      </c>
    </row>
    <row r="39" spans="2:14" x14ac:dyDescent="0.25">
      <c r="B39" s="9" t="s">
        <v>294</v>
      </c>
      <c r="C39" s="122">
        <v>170</v>
      </c>
      <c r="D39" s="122">
        <v>183</v>
      </c>
      <c r="E39" s="122">
        <v>217</v>
      </c>
      <c r="F39" s="122">
        <v>248</v>
      </c>
      <c r="G39" s="122">
        <v>177</v>
      </c>
      <c r="H39" s="122">
        <v>177</v>
      </c>
      <c r="I39" s="122">
        <v>243</v>
      </c>
      <c r="J39" s="122">
        <v>272</v>
      </c>
      <c r="K39" s="122">
        <v>395</v>
      </c>
      <c r="L39" s="122">
        <v>417</v>
      </c>
      <c r="M39" s="122">
        <v>453</v>
      </c>
      <c r="N39" s="122">
        <v>540</v>
      </c>
    </row>
    <row r="40" spans="2:14" x14ac:dyDescent="0.25">
      <c r="B40" s="9" t="s">
        <v>295</v>
      </c>
      <c r="C40" s="122">
        <v>47</v>
      </c>
      <c r="D40" s="122">
        <v>185</v>
      </c>
      <c r="E40" s="122">
        <v>35</v>
      </c>
      <c r="F40" s="122">
        <v>25</v>
      </c>
      <c r="G40" s="122">
        <v>40</v>
      </c>
      <c r="H40" s="122">
        <v>34</v>
      </c>
      <c r="I40" s="122">
        <v>94</v>
      </c>
      <c r="J40" s="122">
        <v>212</v>
      </c>
      <c r="K40" s="122">
        <v>349</v>
      </c>
      <c r="L40" s="122">
        <v>715</v>
      </c>
      <c r="M40" s="122">
        <v>674</v>
      </c>
      <c r="N40" s="122">
        <v>704</v>
      </c>
    </row>
    <row r="41" spans="2:14" x14ac:dyDescent="0.25">
      <c r="B41" s="9" t="s">
        <v>296</v>
      </c>
      <c r="C41" s="122">
        <v>0</v>
      </c>
      <c r="D41" s="122">
        <v>0</v>
      </c>
      <c r="E41" s="122">
        <v>0</v>
      </c>
      <c r="F41" s="122">
        <v>0</v>
      </c>
      <c r="G41" s="122">
        <v>0</v>
      </c>
      <c r="H41" s="122">
        <v>0</v>
      </c>
      <c r="I41" s="122">
        <v>3</v>
      </c>
      <c r="J41" s="122">
        <v>1</v>
      </c>
      <c r="K41" s="122">
        <v>21</v>
      </c>
      <c r="L41" s="122">
        <v>29</v>
      </c>
      <c r="M41" s="122">
        <v>38</v>
      </c>
      <c r="N41" s="122">
        <v>4</v>
      </c>
    </row>
    <row r="42" spans="2:14" x14ac:dyDescent="0.25">
      <c r="B42" s="9" t="s">
        <v>297</v>
      </c>
      <c r="C42" s="125">
        <v>25</v>
      </c>
      <c r="D42" s="125">
        <v>11</v>
      </c>
      <c r="E42" s="125">
        <v>32</v>
      </c>
      <c r="F42" s="125">
        <v>22</v>
      </c>
      <c r="G42" s="125">
        <v>16</v>
      </c>
      <c r="H42" s="125">
        <v>29</v>
      </c>
      <c r="I42" s="125">
        <v>17</v>
      </c>
      <c r="J42" s="125">
        <v>17</v>
      </c>
      <c r="K42" s="125">
        <v>15</v>
      </c>
      <c r="L42" s="125">
        <v>48</v>
      </c>
      <c r="M42" s="125">
        <v>86</v>
      </c>
      <c r="N42" s="125">
        <v>136</v>
      </c>
    </row>
    <row r="43" spans="2:14" x14ac:dyDescent="0.25">
      <c r="B43" s="120" t="s">
        <v>88</v>
      </c>
      <c r="C43" s="127">
        <v>490</v>
      </c>
      <c r="D43" s="127">
        <v>676</v>
      </c>
      <c r="E43" s="127">
        <v>722</v>
      </c>
      <c r="F43" s="127">
        <v>752</v>
      </c>
      <c r="G43" s="127">
        <v>731</v>
      </c>
      <c r="H43" s="127">
        <v>802</v>
      </c>
      <c r="I43" s="127">
        <v>902</v>
      </c>
      <c r="J43" s="127">
        <v>1228</v>
      </c>
      <c r="K43" s="127">
        <v>1636</v>
      </c>
      <c r="L43" s="127">
        <v>2190</v>
      </c>
      <c r="M43" s="127">
        <v>2681</v>
      </c>
      <c r="N43" s="127">
        <v>3240</v>
      </c>
    </row>
    <row r="45" spans="2:14" x14ac:dyDescent="0.25">
      <c r="B45" s="20"/>
      <c r="C45" s="12"/>
      <c r="D45" s="12"/>
      <c r="E45" s="12"/>
      <c r="F45" s="12"/>
      <c r="G45" s="12"/>
      <c r="H45" s="12"/>
      <c r="I45" s="12"/>
      <c r="J45" s="12"/>
      <c r="K45" s="12"/>
      <c r="L45" s="12"/>
      <c r="M45" s="12"/>
      <c r="N45" s="12"/>
    </row>
    <row r="46" spans="2:14" x14ac:dyDescent="0.25">
      <c r="B46" s="20" t="s">
        <v>310</v>
      </c>
      <c r="C46" s="126">
        <v>65</v>
      </c>
      <c r="D46" s="126">
        <v>155</v>
      </c>
      <c r="E46" s="126">
        <v>31</v>
      </c>
      <c r="F46" s="126">
        <v>14</v>
      </c>
      <c r="G46" s="126">
        <v>50</v>
      </c>
      <c r="H46" s="126">
        <v>27</v>
      </c>
      <c r="I46" s="126">
        <v>233</v>
      </c>
      <c r="J46" s="126">
        <v>179</v>
      </c>
      <c r="K46" s="126">
        <v>99</v>
      </c>
      <c r="L46" s="126">
        <v>237</v>
      </c>
      <c r="M46" s="126">
        <v>230</v>
      </c>
      <c r="N46" s="126">
        <v>207</v>
      </c>
    </row>
    <row r="47" spans="2:14" x14ac:dyDescent="0.25">
      <c r="B47" s="9" t="s">
        <v>91</v>
      </c>
      <c r="C47" s="125">
        <v>91</v>
      </c>
      <c r="D47" s="125">
        <v>180</v>
      </c>
      <c r="E47" s="125">
        <v>146</v>
      </c>
      <c r="F47" s="125">
        <v>41</v>
      </c>
      <c r="G47" s="125">
        <v>94</v>
      </c>
      <c r="H47" s="125">
        <v>136</v>
      </c>
      <c r="I47" s="125">
        <v>199</v>
      </c>
      <c r="J47" s="125">
        <v>359</v>
      </c>
      <c r="K47" s="125">
        <v>283</v>
      </c>
      <c r="L47" s="125">
        <v>412</v>
      </c>
      <c r="M47" s="125">
        <v>479</v>
      </c>
      <c r="N47" s="125">
        <v>573</v>
      </c>
    </row>
    <row r="48" spans="2:14" x14ac:dyDescent="0.25">
      <c r="B48" s="9" t="s">
        <v>40</v>
      </c>
      <c r="C48" s="12">
        <v>-38</v>
      </c>
      <c r="D48" s="12">
        <v>-14</v>
      </c>
      <c r="E48" s="12">
        <v>-34</v>
      </c>
      <c r="F48" s="12">
        <v>-30</v>
      </c>
      <c r="G48" s="12">
        <v>71</v>
      </c>
      <c r="H48" s="12">
        <v>0</v>
      </c>
      <c r="I48" s="12">
        <v>-67</v>
      </c>
      <c r="J48" s="12">
        <v>-37</v>
      </c>
      <c r="K48" s="12">
        <v>-104</v>
      </c>
      <c r="L48" s="12">
        <v>-28</v>
      </c>
      <c r="M48" s="12">
        <v>-37</v>
      </c>
      <c r="N48" s="12">
        <v>-78</v>
      </c>
    </row>
    <row r="49" spans="2:14" x14ac:dyDescent="0.25">
      <c r="B49" s="9" t="s">
        <v>41</v>
      </c>
      <c r="C49" s="126">
        <v>-25</v>
      </c>
      <c r="D49" s="126">
        <v>-28</v>
      </c>
      <c r="E49" s="126">
        <v>-38</v>
      </c>
      <c r="F49" s="126">
        <v>-22</v>
      </c>
      <c r="G49" s="126">
        <v>-28</v>
      </c>
      <c r="H49" s="126">
        <v>-75</v>
      </c>
      <c r="I49" s="126">
        <v>51</v>
      </c>
      <c r="J49" s="126">
        <v>-139</v>
      </c>
      <c r="K49" s="126">
        <v>-18</v>
      </c>
      <c r="L49" s="126">
        <v>-45</v>
      </c>
      <c r="M49" s="126">
        <v>-113</v>
      </c>
      <c r="N49" s="126">
        <v>-195</v>
      </c>
    </row>
    <row r="50" spans="2:14" x14ac:dyDescent="0.25">
      <c r="B50" s="9" t="s">
        <v>92</v>
      </c>
      <c r="C50" s="122">
        <v>42</v>
      </c>
      <c r="D50" s="122">
        <v>47</v>
      </c>
      <c r="E50" s="122">
        <v>7</v>
      </c>
      <c r="F50" s="122">
        <v>43</v>
      </c>
      <c r="G50" s="122">
        <v>-84</v>
      </c>
      <c r="H50" s="122">
        <v>9</v>
      </c>
      <c r="I50" s="122">
        <v>67</v>
      </c>
      <c r="J50" s="122">
        <v>42</v>
      </c>
      <c r="K50" s="122">
        <v>28</v>
      </c>
      <c r="L50" s="122">
        <v>0</v>
      </c>
      <c r="M50" s="122">
        <v>0</v>
      </c>
      <c r="N50" s="122">
        <v>50</v>
      </c>
    </row>
    <row r="51" spans="2:14" x14ac:dyDescent="0.25">
      <c r="B51" s="9" t="s">
        <v>93</v>
      </c>
      <c r="C51" s="122">
        <v>-5</v>
      </c>
      <c r="D51" s="122">
        <v>14</v>
      </c>
      <c r="E51" s="122">
        <v>-19</v>
      </c>
      <c r="F51" s="122">
        <v>0</v>
      </c>
      <c r="G51" s="122">
        <v>0</v>
      </c>
      <c r="H51" s="122">
        <v>0</v>
      </c>
      <c r="I51" s="122">
        <v>0</v>
      </c>
      <c r="J51" s="122">
        <v>0</v>
      </c>
      <c r="K51" s="122">
        <v>0</v>
      </c>
      <c r="L51" s="122">
        <v>0</v>
      </c>
      <c r="M51" s="122">
        <v>0</v>
      </c>
      <c r="N51" s="122">
        <v>0</v>
      </c>
    </row>
    <row r="52" spans="2:14" x14ac:dyDescent="0.25">
      <c r="B52" s="9" t="s">
        <v>94</v>
      </c>
      <c r="C52" s="122">
        <v>-1</v>
      </c>
      <c r="D52" s="122">
        <v>-1</v>
      </c>
      <c r="E52" s="122">
        <v>-4</v>
      </c>
      <c r="F52" s="122">
        <v>-18</v>
      </c>
      <c r="G52" s="122">
        <v>5</v>
      </c>
      <c r="H52" s="122">
        <v>-16</v>
      </c>
      <c r="I52" s="122">
        <v>8</v>
      </c>
      <c r="J52" s="122">
        <v>3</v>
      </c>
      <c r="K52" s="122">
        <v>-17</v>
      </c>
      <c r="L52" s="122">
        <v>-39</v>
      </c>
      <c r="M52" s="122">
        <v>24</v>
      </c>
      <c r="N52" s="122">
        <v>-17</v>
      </c>
    </row>
    <row r="53" spans="2:14" x14ac:dyDescent="0.25">
      <c r="B53" s="9" t="s">
        <v>95</v>
      </c>
      <c r="C53" s="122">
        <v>-27</v>
      </c>
      <c r="D53" s="122">
        <v>19</v>
      </c>
      <c r="E53" s="122">
        <v>-88</v>
      </c>
      <c r="F53" s="122">
        <v>-27</v>
      </c>
      <c r="G53" s="122">
        <v>-36</v>
      </c>
      <c r="H53" s="122">
        <v>-82</v>
      </c>
      <c r="I53" s="122">
        <v>59</v>
      </c>
      <c r="J53" s="122">
        <v>-132</v>
      </c>
      <c r="K53" s="122">
        <v>-111</v>
      </c>
      <c r="L53" s="122">
        <v>-111</v>
      </c>
      <c r="M53" s="122">
        <v>-126</v>
      </c>
      <c r="N53" s="122">
        <v>-241</v>
      </c>
    </row>
    <row r="54" spans="2:14" x14ac:dyDescent="0.25">
      <c r="B54" s="9" t="s">
        <v>96</v>
      </c>
      <c r="C54" s="122">
        <v>0</v>
      </c>
      <c r="D54" s="122">
        <v>-45</v>
      </c>
      <c r="E54" s="122">
        <v>-28</v>
      </c>
      <c r="F54" s="122">
        <v>0</v>
      </c>
      <c r="G54" s="122">
        <v>-7</v>
      </c>
      <c r="H54" s="122">
        <v>-27</v>
      </c>
      <c r="I54" s="122">
        <v>-25</v>
      </c>
      <c r="J54" s="122">
        <v>-49</v>
      </c>
      <c r="K54" s="122">
        <v>-73</v>
      </c>
      <c r="L54" s="122">
        <v>-63</v>
      </c>
      <c r="M54" s="122">
        <v>-122</v>
      </c>
      <c r="N54" s="122">
        <v>-126</v>
      </c>
    </row>
    <row r="55" spans="2:14" x14ac:dyDescent="0.25">
      <c r="C55" s="122"/>
      <c r="D55" s="122"/>
      <c r="E55" s="122"/>
      <c r="F55" s="122"/>
      <c r="G55" s="122"/>
      <c r="H55" s="122"/>
      <c r="I55" s="122"/>
      <c r="J55" s="122"/>
      <c r="K55" s="122"/>
      <c r="L55" s="122"/>
      <c r="M55" s="122"/>
      <c r="N55" s="122"/>
    </row>
    <row r="56" spans="2:14" x14ac:dyDescent="0.25">
      <c r="B56" s="20" t="s">
        <v>311</v>
      </c>
      <c r="C56" s="122">
        <v>-4</v>
      </c>
      <c r="D56" s="122">
        <v>-33</v>
      </c>
      <c r="E56" s="122">
        <v>-123</v>
      </c>
      <c r="F56" s="122">
        <v>-21</v>
      </c>
      <c r="G56" s="122">
        <v>-39</v>
      </c>
      <c r="H56" s="122">
        <v>-13</v>
      </c>
      <c r="I56" s="122">
        <v>-60</v>
      </c>
      <c r="J56" s="122">
        <v>-45</v>
      </c>
      <c r="K56" s="122">
        <v>-84</v>
      </c>
      <c r="L56" s="122">
        <v>-259</v>
      </c>
      <c r="M56" s="122">
        <v>-141</v>
      </c>
      <c r="N56" s="122">
        <v>-49</v>
      </c>
    </row>
    <row r="57" spans="2:14" x14ac:dyDescent="0.25">
      <c r="B57" s="9" t="s">
        <v>98</v>
      </c>
      <c r="C57" s="122">
        <v>-5</v>
      </c>
      <c r="D57" s="122">
        <v>-36</v>
      </c>
      <c r="E57" s="122">
        <v>-132</v>
      </c>
      <c r="F57" s="122">
        <v>-28</v>
      </c>
      <c r="G57" s="122">
        <v>-39</v>
      </c>
      <c r="H57" s="122">
        <v>-13</v>
      </c>
      <c r="I57" s="122">
        <v>-60</v>
      </c>
      <c r="J57" s="122">
        <v>-46</v>
      </c>
      <c r="K57" s="122">
        <v>-46</v>
      </c>
      <c r="L57" s="122">
        <v>-54</v>
      </c>
      <c r="M57" s="122">
        <v>-209</v>
      </c>
      <c r="N57" s="122">
        <v>-173</v>
      </c>
    </row>
    <row r="58" spans="2:14" x14ac:dyDescent="0.25">
      <c r="B58" s="9" t="s">
        <v>99</v>
      </c>
      <c r="C58" s="122">
        <v>0</v>
      </c>
      <c r="D58" s="122">
        <v>0</v>
      </c>
      <c r="E58" s="122">
        <v>0</v>
      </c>
      <c r="F58" s="122">
        <v>0</v>
      </c>
      <c r="G58" s="122">
        <v>0</v>
      </c>
      <c r="H58" s="122">
        <v>0</v>
      </c>
      <c r="I58" s="122">
        <v>0</v>
      </c>
      <c r="J58" s="122">
        <v>1</v>
      </c>
      <c r="K58" s="122">
        <v>0</v>
      </c>
      <c r="L58" s="122">
        <v>0</v>
      </c>
      <c r="M58" s="122">
        <v>1</v>
      </c>
      <c r="N58" s="122">
        <v>1</v>
      </c>
    </row>
    <row r="59" spans="2:14" x14ac:dyDescent="0.25">
      <c r="B59" s="9" t="s">
        <v>100</v>
      </c>
      <c r="C59" s="12">
        <v>0</v>
      </c>
      <c r="D59" s="12">
        <v>0</v>
      </c>
      <c r="E59" s="12">
        <v>0</v>
      </c>
      <c r="F59" s="12">
        <v>0</v>
      </c>
      <c r="G59" s="12">
        <v>0</v>
      </c>
      <c r="H59" s="12">
        <v>0</v>
      </c>
      <c r="I59" s="12">
        <v>0</v>
      </c>
      <c r="J59" s="12">
        <v>0</v>
      </c>
      <c r="K59" s="12">
        <v>0</v>
      </c>
      <c r="L59" s="12">
        <v>0</v>
      </c>
      <c r="M59" s="12">
        <v>-37</v>
      </c>
      <c r="N59" s="12">
        <v>0</v>
      </c>
    </row>
    <row r="60" spans="2:14" x14ac:dyDescent="0.25">
      <c r="B60" s="9" t="s">
        <v>101</v>
      </c>
      <c r="C60" s="122">
        <v>0</v>
      </c>
      <c r="D60" s="122">
        <v>0</v>
      </c>
      <c r="E60" s="122">
        <v>0</v>
      </c>
      <c r="F60" s="122">
        <v>0</v>
      </c>
      <c r="G60" s="122">
        <v>0</v>
      </c>
      <c r="H60" s="122">
        <v>0</v>
      </c>
      <c r="I60" s="122">
        <v>0</v>
      </c>
      <c r="J60" s="122">
        <v>0</v>
      </c>
      <c r="K60" s="122">
        <v>0</v>
      </c>
      <c r="L60" s="122">
        <v>0</v>
      </c>
      <c r="M60" s="122">
        <v>11</v>
      </c>
      <c r="N60" s="122">
        <v>27</v>
      </c>
    </row>
    <row r="61" spans="2:14" x14ac:dyDescent="0.25">
      <c r="B61" s="9" t="s">
        <v>102</v>
      </c>
      <c r="C61" s="126">
        <v>1</v>
      </c>
      <c r="D61" s="126">
        <v>3</v>
      </c>
      <c r="E61" s="126">
        <v>2</v>
      </c>
      <c r="F61" s="126">
        <v>0</v>
      </c>
      <c r="G61" s="126">
        <v>0</v>
      </c>
      <c r="H61" s="126">
        <v>0</v>
      </c>
      <c r="I61" s="126">
        <v>0</v>
      </c>
      <c r="J61" s="126">
        <v>1</v>
      </c>
      <c r="K61" s="126">
        <v>5</v>
      </c>
      <c r="L61" s="126">
        <v>10</v>
      </c>
      <c r="M61" s="126">
        <v>31</v>
      </c>
      <c r="N61" s="126">
        <v>34</v>
      </c>
    </row>
    <row r="62" spans="2:14" x14ac:dyDescent="0.25">
      <c r="B62" s="9" t="s">
        <v>103</v>
      </c>
      <c r="C62" s="122">
        <v>0</v>
      </c>
      <c r="D62" s="122">
        <v>0</v>
      </c>
      <c r="E62" s="122">
        <v>6</v>
      </c>
      <c r="F62" s="122">
        <v>7</v>
      </c>
      <c r="G62" s="122">
        <v>0</v>
      </c>
      <c r="H62" s="122">
        <v>0</v>
      </c>
      <c r="I62" s="122">
        <v>0</v>
      </c>
      <c r="J62" s="122">
        <v>0</v>
      </c>
      <c r="K62" s="122">
        <v>0</v>
      </c>
      <c r="L62" s="122">
        <v>0</v>
      </c>
      <c r="M62" s="122">
        <v>0</v>
      </c>
      <c r="N62" s="122">
        <v>0</v>
      </c>
    </row>
    <row r="63" spans="2:14" x14ac:dyDescent="0.25">
      <c r="B63" s="9" t="s">
        <v>104</v>
      </c>
      <c r="C63" s="125">
        <v>0</v>
      </c>
      <c r="D63" s="125">
        <v>0</v>
      </c>
      <c r="E63" s="125">
        <v>0</v>
      </c>
      <c r="F63" s="125">
        <v>0</v>
      </c>
      <c r="G63" s="125">
        <v>0</v>
      </c>
      <c r="H63" s="125">
        <v>0</v>
      </c>
      <c r="I63" s="125">
        <v>0</v>
      </c>
      <c r="J63" s="125">
        <v>0</v>
      </c>
      <c r="K63" s="125">
        <v>0</v>
      </c>
      <c r="L63" s="125">
        <v>-27</v>
      </c>
      <c r="M63" s="125">
        <v>0</v>
      </c>
      <c r="N63" s="125">
        <v>0</v>
      </c>
    </row>
    <row r="64" spans="2:14" x14ac:dyDescent="0.25">
      <c r="B64" s="9" t="s">
        <v>105</v>
      </c>
      <c r="C64" s="12">
        <v>0</v>
      </c>
      <c r="D64" s="12">
        <v>0</v>
      </c>
      <c r="E64" s="12">
        <v>0</v>
      </c>
      <c r="F64" s="12">
        <v>0</v>
      </c>
      <c r="G64" s="12">
        <v>0</v>
      </c>
      <c r="H64" s="12">
        <v>0</v>
      </c>
      <c r="I64" s="12">
        <v>0</v>
      </c>
      <c r="J64" s="12">
        <v>0</v>
      </c>
      <c r="K64" s="12">
        <v>-43</v>
      </c>
      <c r="L64" s="12">
        <v>-190</v>
      </c>
      <c r="M64" s="12">
        <v>62</v>
      </c>
      <c r="N64" s="12">
        <v>62</v>
      </c>
    </row>
    <row r="65" spans="2:14" x14ac:dyDescent="0.25">
      <c r="C65" s="12"/>
      <c r="D65" s="12"/>
      <c r="E65" s="12"/>
      <c r="F65" s="12"/>
      <c r="G65" s="12"/>
      <c r="H65" s="12"/>
      <c r="I65" s="12"/>
      <c r="J65" s="12"/>
      <c r="K65" s="12"/>
      <c r="L65" s="12"/>
      <c r="M65" s="12"/>
      <c r="N65" s="12"/>
    </row>
    <row r="66" spans="2:14" x14ac:dyDescent="0.25">
      <c r="B66" s="20" t="s">
        <v>312</v>
      </c>
      <c r="C66" s="126">
        <v>-29</v>
      </c>
      <c r="D66" s="126">
        <v>17</v>
      </c>
      <c r="E66" s="126">
        <v>-58</v>
      </c>
      <c r="F66" s="126">
        <v>-3</v>
      </c>
      <c r="G66" s="126">
        <v>3</v>
      </c>
      <c r="H66" s="126">
        <v>-21</v>
      </c>
      <c r="I66" s="126">
        <v>-114</v>
      </c>
      <c r="J66" s="126">
        <v>-15</v>
      </c>
      <c r="K66" s="126">
        <v>80</v>
      </c>
      <c r="L66" s="126">
        <v>198</v>
      </c>
      <c r="M66" s="126">
        <v>-69</v>
      </c>
      <c r="N66" s="126">
        <v>-65</v>
      </c>
    </row>
    <row r="67" spans="2:14" x14ac:dyDescent="0.25">
      <c r="B67" s="9" t="s">
        <v>107</v>
      </c>
      <c r="C67" s="122">
        <v>0</v>
      </c>
      <c r="D67" s="122">
        <v>131</v>
      </c>
      <c r="E67" s="122">
        <v>0</v>
      </c>
      <c r="F67" s="122">
        <v>0</v>
      </c>
      <c r="G67" s="122">
        <v>0</v>
      </c>
      <c r="H67" s="122">
        <v>0</v>
      </c>
      <c r="I67" s="122">
        <v>0</v>
      </c>
      <c r="J67" s="122">
        <v>0</v>
      </c>
      <c r="K67" s="122">
        <v>0</v>
      </c>
      <c r="L67" s="122">
        <v>0</v>
      </c>
      <c r="M67" s="122">
        <v>0</v>
      </c>
      <c r="N67" s="122">
        <v>0</v>
      </c>
    </row>
    <row r="68" spans="2:14" x14ac:dyDescent="0.25">
      <c r="B68" s="9" t="s">
        <v>108</v>
      </c>
      <c r="C68" s="122">
        <v>0</v>
      </c>
      <c r="D68" s="122">
        <v>0</v>
      </c>
      <c r="E68" s="122">
        <v>0</v>
      </c>
      <c r="F68" s="122">
        <v>0</v>
      </c>
      <c r="G68" s="122">
        <v>0</v>
      </c>
      <c r="H68" s="122">
        <v>0</v>
      </c>
      <c r="I68" s="122">
        <v>11</v>
      </c>
      <c r="J68" s="122">
        <v>0</v>
      </c>
      <c r="K68" s="122">
        <v>23</v>
      </c>
      <c r="L68" s="122">
        <v>5</v>
      </c>
      <c r="M68" s="122">
        <v>0</v>
      </c>
      <c r="N68" s="122">
        <v>0</v>
      </c>
    </row>
    <row r="69" spans="2:14" x14ac:dyDescent="0.25">
      <c r="B69" s="9" t="s">
        <v>109</v>
      </c>
      <c r="C69" s="122">
        <v>0</v>
      </c>
      <c r="D69" s="122">
        <v>0</v>
      </c>
      <c r="E69" s="122">
        <v>0</v>
      </c>
      <c r="F69" s="122">
        <v>0</v>
      </c>
      <c r="G69" s="122">
        <v>0</v>
      </c>
      <c r="H69" s="122">
        <v>-7</v>
      </c>
      <c r="I69" s="122">
        <v>-81</v>
      </c>
      <c r="J69" s="122">
        <v>0</v>
      </c>
      <c r="K69" s="122">
        <v>0</v>
      </c>
      <c r="L69" s="122">
        <v>0</v>
      </c>
      <c r="M69" s="122">
        <v>-12</v>
      </c>
      <c r="N69" s="122">
        <v>-6</v>
      </c>
    </row>
    <row r="70" spans="2:14" x14ac:dyDescent="0.25">
      <c r="B70" s="9" t="s">
        <v>110</v>
      </c>
      <c r="C70" s="122">
        <v>-10</v>
      </c>
      <c r="D70" s="122">
        <v>-9</v>
      </c>
      <c r="E70" s="122">
        <v>-6</v>
      </c>
      <c r="F70" s="122">
        <v>-7</v>
      </c>
      <c r="G70" s="122">
        <v>-10</v>
      </c>
      <c r="H70" s="122">
        <v>-10</v>
      </c>
      <c r="I70" s="122">
        <v>-9</v>
      </c>
      <c r="J70" s="122">
        <v>-8</v>
      </c>
      <c r="K70" s="122">
        <v>-4</v>
      </c>
      <c r="L70" s="122">
        <v>-6</v>
      </c>
      <c r="M70" s="122">
        <v>-5</v>
      </c>
      <c r="N70" s="122">
        <v>-2</v>
      </c>
    </row>
    <row r="71" spans="2:14" x14ac:dyDescent="0.25">
      <c r="B71" s="9" t="s">
        <v>111</v>
      </c>
      <c r="C71" s="122">
        <v>-10</v>
      </c>
      <c r="D71" s="122">
        <v>-7</v>
      </c>
      <c r="E71" s="122">
        <v>-18</v>
      </c>
      <c r="F71" s="122">
        <v>-17</v>
      </c>
      <c r="G71" s="122">
        <v>-2</v>
      </c>
      <c r="H71" s="122">
        <v>-4</v>
      </c>
      <c r="I71" s="122">
        <v>-30</v>
      </c>
      <c r="J71" s="122">
        <v>-4</v>
      </c>
      <c r="K71" s="122">
        <v>-11</v>
      </c>
      <c r="L71" s="122">
        <v>-10</v>
      </c>
      <c r="M71" s="122">
        <v>-23</v>
      </c>
      <c r="N71" s="122">
        <v>-27</v>
      </c>
    </row>
    <row r="72" spans="2:14" x14ac:dyDescent="0.25">
      <c r="B72" s="9" t="s">
        <v>112</v>
      </c>
      <c r="C72" s="122">
        <v>0</v>
      </c>
      <c r="D72" s="122">
        <v>0</v>
      </c>
      <c r="E72" s="122">
        <v>0</v>
      </c>
      <c r="F72" s="122">
        <v>0</v>
      </c>
      <c r="G72" s="122">
        <v>0</v>
      </c>
      <c r="H72" s="122">
        <v>0</v>
      </c>
      <c r="I72" s="122">
        <v>0</v>
      </c>
      <c r="J72" s="122">
        <v>-3</v>
      </c>
      <c r="K72" s="122">
        <v>-19</v>
      </c>
      <c r="L72" s="122">
        <v>-21</v>
      </c>
      <c r="M72" s="122">
        <v>-28</v>
      </c>
      <c r="N72" s="122">
        <v>-59</v>
      </c>
    </row>
    <row r="73" spans="2:14" x14ac:dyDescent="0.25">
      <c r="B73" s="9" t="s">
        <v>113</v>
      </c>
      <c r="C73" s="122">
        <v>-8</v>
      </c>
      <c r="D73" s="122">
        <v>-99</v>
      </c>
      <c r="E73" s="122">
        <v>-34</v>
      </c>
      <c r="F73" s="122">
        <v>20</v>
      </c>
      <c r="G73" s="122">
        <v>16</v>
      </c>
      <c r="H73" s="122">
        <v>0</v>
      </c>
      <c r="I73" s="122">
        <v>-5</v>
      </c>
      <c r="J73" s="122">
        <v>0</v>
      </c>
      <c r="K73" s="122">
        <v>91</v>
      </c>
      <c r="L73" s="122">
        <v>230</v>
      </c>
      <c r="M73" s="122">
        <v>0</v>
      </c>
      <c r="N73" s="122">
        <v>30</v>
      </c>
    </row>
    <row r="74" spans="2:14" x14ac:dyDescent="0.25">
      <c r="B74" s="120" t="s">
        <v>50</v>
      </c>
      <c r="C74" s="127">
        <v>31</v>
      </c>
      <c r="D74" s="127">
        <v>138</v>
      </c>
      <c r="E74" s="127">
        <v>-150</v>
      </c>
      <c r="F74" s="127">
        <v>-10</v>
      </c>
      <c r="G74" s="127">
        <v>15</v>
      </c>
      <c r="H74" s="127">
        <v>-7</v>
      </c>
      <c r="I74" s="127">
        <v>60</v>
      </c>
      <c r="J74" s="127">
        <v>118</v>
      </c>
      <c r="K74" s="127">
        <v>94</v>
      </c>
      <c r="L74" s="127">
        <v>176</v>
      </c>
      <c r="M74" s="127">
        <v>21</v>
      </c>
      <c r="N74" s="127">
        <v>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0CBD-4B07-468E-AB9D-DC80D1BB38BC}">
  <dimension ref="A2:I62"/>
  <sheetViews>
    <sheetView workbookViewId="0">
      <pane ySplit="2" topLeftCell="A3" activePane="bottomLeft" state="frozen"/>
      <selection pane="bottomLeft" activeCell="K69" sqref="K69"/>
    </sheetView>
  </sheetViews>
  <sheetFormatPr defaultRowHeight="15" x14ac:dyDescent="0.25"/>
  <cols>
    <col min="1" max="1" width="1.85546875" style="9" customWidth="1"/>
    <col min="2" max="2" width="18.140625" style="9" bestFit="1" customWidth="1"/>
    <col min="3" max="4" width="9.140625" style="9"/>
    <col min="5" max="7" width="8.140625" style="9" bestFit="1" customWidth="1"/>
    <col min="8" max="8" width="11.85546875" style="9" bestFit="1" customWidth="1"/>
    <col min="9" max="9" width="8.140625" style="9" bestFit="1" customWidth="1"/>
    <col min="10" max="16384" width="9.140625" style="9"/>
  </cols>
  <sheetData>
    <row r="2" spans="2:9" x14ac:dyDescent="0.25">
      <c r="B2" s="116" t="s">
        <v>298</v>
      </c>
      <c r="C2" s="116"/>
      <c r="D2" s="116"/>
      <c r="E2" s="117">
        <f>'Raw FS'!J2</f>
        <v>44256</v>
      </c>
      <c r="F2" s="117">
        <f>'Raw FS'!K2</f>
        <v>44621</v>
      </c>
      <c r="G2" s="117">
        <f>'Raw FS'!L2</f>
        <v>44986</v>
      </c>
      <c r="H2" s="117">
        <f>'Raw FS'!M2</f>
        <v>45352</v>
      </c>
      <c r="I2" s="117">
        <f>'Raw FS'!N2</f>
        <v>45717</v>
      </c>
    </row>
    <row r="4" spans="2:9" x14ac:dyDescent="0.25">
      <c r="B4" s="20" t="s">
        <v>299</v>
      </c>
    </row>
    <row r="5" spans="2:9" x14ac:dyDescent="0.25">
      <c r="B5" s="129" t="str">
        <f>'Raw FS'!B38</f>
        <v>Inventories</v>
      </c>
      <c r="C5" s="129"/>
      <c r="D5" s="129"/>
      <c r="E5" s="134">
        <f>'Raw FS'!J38</f>
        <v>404</v>
      </c>
      <c r="F5" s="134">
        <f>'Raw FS'!K38</f>
        <v>424</v>
      </c>
      <c r="G5" s="134">
        <f>'Raw FS'!L38</f>
        <v>485</v>
      </c>
      <c r="H5" s="134">
        <f>'Raw FS'!M38</f>
        <v>618</v>
      </c>
      <c r="I5" s="134">
        <f>'Raw FS'!N38</f>
        <v>846</v>
      </c>
    </row>
    <row r="6" spans="2:9" x14ac:dyDescent="0.25">
      <c r="B6" s="129" t="str">
        <f>'Raw FS'!B39</f>
        <v>Trade receivables</v>
      </c>
      <c r="C6" s="129"/>
      <c r="D6" s="129"/>
      <c r="E6" s="134">
        <f>'Raw FS'!J39</f>
        <v>272</v>
      </c>
      <c r="F6" s="134">
        <f>'Raw FS'!K39</f>
        <v>395</v>
      </c>
      <c r="G6" s="134">
        <f>'Raw FS'!L39</f>
        <v>417</v>
      </c>
      <c r="H6" s="134">
        <f>'Raw FS'!M39</f>
        <v>453</v>
      </c>
      <c r="I6" s="134">
        <f>'Raw FS'!N39</f>
        <v>540</v>
      </c>
    </row>
    <row r="7" spans="2:9" x14ac:dyDescent="0.25">
      <c r="B7" s="129" t="str">
        <f>'Raw FS'!B41</f>
        <v>Loans n Advances</v>
      </c>
      <c r="C7" s="129"/>
      <c r="D7" s="129"/>
      <c r="E7" s="134">
        <f>'Raw FS'!J41</f>
        <v>1</v>
      </c>
      <c r="F7" s="134">
        <f>'Raw FS'!K41</f>
        <v>21</v>
      </c>
      <c r="G7" s="134">
        <f>'Raw FS'!L41</f>
        <v>29</v>
      </c>
      <c r="H7" s="134">
        <f>'Raw FS'!M41</f>
        <v>38</v>
      </c>
      <c r="I7" s="134">
        <f>'Raw FS'!N41</f>
        <v>4</v>
      </c>
    </row>
    <row r="8" spans="2:9" x14ac:dyDescent="0.25">
      <c r="B8" s="9" t="str">
        <f>'Raw FS'!B42</f>
        <v>Other asset items</v>
      </c>
      <c r="E8" s="135">
        <f>'Raw FS'!J42</f>
        <v>17</v>
      </c>
      <c r="F8" s="135">
        <f>'Raw FS'!K42</f>
        <v>15</v>
      </c>
      <c r="G8" s="135">
        <f>'Raw FS'!L42</f>
        <v>48</v>
      </c>
      <c r="H8" s="135">
        <f>'Raw FS'!M42</f>
        <v>86</v>
      </c>
      <c r="I8" s="135">
        <f>'Raw FS'!N42</f>
        <v>136</v>
      </c>
    </row>
    <row r="9" spans="2:9" x14ac:dyDescent="0.25">
      <c r="B9" s="120" t="s">
        <v>87</v>
      </c>
      <c r="C9" s="128"/>
      <c r="D9" s="128"/>
      <c r="E9" s="136">
        <f>SUM(E5:E8)</f>
        <v>694</v>
      </c>
      <c r="F9" s="136">
        <f t="shared" ref="F9:I9" si="0">SUM(F5:F8)</f>
        <v>855</v>
      </c>
      <c r="G9" s="136">
        <f t="shared" si="0"/>
        <v>979</v>
      </c>
      <c r="H9" s="136">
        <f t="shared" si="0"/>
        <v>1195</v>
      </c>
      <c r="I9" s="136">
        <f t="shared" si="0"/>
        <v>1526</v>
      </c>
    </row>
    <row r="10" spans="2:9" x14ac:dyDescent="0.25">
      <c r="E10" s="135"/>
      <c r="F10" s="135"/>
      <c r="G10" s="135"/>
      <c r="H10" s="135"/>
      <c r="I10" s="135"/>
    </row>
    <row r="11" spans="2:9" x14ac:dyDescent="0.25">
      <c r="B11" s="20" t="s">
        <v>300</v>
      </c>
      <c r="E11" s="135"/>
      <c r="F11" s="135"/>
      <c r="G11" s="135"/>
      <c r="H11" s="135"/>
      <c r="I11" s="135"/>
    </row>
    <row r="12" spans="2:9" x14ac:dyDescent="0.25">
      <c r="B12" s="129" t="str">
        <f>'Raw FS'!B15</f>
        <v>Trade Payables</v>
      </c>
      <c r="C12" s="129"/>
      <c r="D12" s="129"/>
      <c r="E12" s="134">
        <f>'Raw FS'!J15</f>
        <v>169</v>
      </c>
      <c r="F12" s="134">
        <f>'Raw FS'!K15</f>
        <v>200</v>
      </c>
      <c r="G12" s="134">
        <f>'Raw FS'!L15</f>
        <v>231</v>
      </c>
      <c r="H12" s="134">
        <f>'Raw FS'!M15</f>
        <v>268</v>
      </c>
      <c r="I12" s="134">
        <f>'Raw FS'!N15</f>
        <v>306</v>
      </c>
    </row>
    <row r="13" spans="2:9" x14ac:dyDescent="0.25">
      <c r="B13" s="129" t="str">
        <f>'Raw FS'!B16</f>
        <v>Advance from Customers</v>
      </c>
      <c r="C13" s="129"/>
      <c r="D13" s="129"/>
      <c r="E13" s="134">
        <f>'Raw FS'!J16</f>
        <v>1</v>
      </c>
      <c r="F13" s="134">
        <f>'Raw FS'!K16</f>
        <v>2</v>
      </c>
      <c r="G13" s="134">
        <f>'Raw FS'!L16</f>
        <v>1</v>
      </c>
      <c r="H13" s="134">
        <f>'Raw FS'!M16</f>
        <v>2</v>
      </c>
      <c r="I13" s="134">
        <f>'Raw FS'!N16</f>
        <v>0</v>
      </c>
    </row>
    <row r="14" spans="2:9" x14ac:dyDescent="0.25">
      <c r="B14" s="129" t="str">
        <f>'Raw FS'!B17</f>
        <v>Other liability items</v>
      </c>
      <c r="C14" s="129"/>
      <c r="D14" s="129"/>
      <c r="E14" s="134">
        <f>'Raw FS'!J17</f>
        <v>119</v>
      </c>
      <c r="F14" s="134">
        <f>'Raw FS'!K17</f>
        <v>101</v>
      </c>
      <c r="G14" s="134">
        <f>'Raw FS'!L17</f>
        <v>71</v>
      </c>
      <c r="H14" s="134">
        <f>'Raw FS'!M17</f>
        <v>81</v>
      </c>
      <c r="I14" s="134">
        <f>'Raw FS'!N17</f>
        <v>123</v>
      </c>
    </row>
    <row r="15" spans="2:9" x14ac:dyDescent="0.25">
      <c r="B15" s="120" t="s">
        <v>301</v>
      </c>
      <c r="C15" s="128"/>
      <c r="D15" s="128"/>
      <c r="E15" s="136">
        <f>SUM(E12:E14)</f>
        <v>289</v>
      </c>
      <c r="F15" s="136">
        <f t="shared" ref="F15:I15" si="1">SUM(F12:F14)</f>
        <v>303</v>
      </c>
      <c r="G15" s="136">
        <f t="shared" si="1"/>
        <v>303</v>
      </c>
      <c r="H15" s="136">
        <f t="shared" si="1"/>
        <v>351</v>
      </c>
      <c r="I15" s="136">
        <f t="shared" si="1"/>
        <v>429</v>
      </c>
    </row>
    <row r="16" spans="2:9" x14ac:dyDescent="0.25">
      <c r="E16" s="135"/>
      <c r="F16" s="135"/>
      <c r="G16" s="135"/>
      <c r="H16" s="135"/>
      <c r="I16" s="135"/>
    </row>
    <row r="17" spans="1:9" ht="15.75" thickBot="1" x14ac:dyDescent="0.3">
      <c r="A17" s="9" t="s">
        <v>57</v>
      </c>
      <c r="B17" s="130" t="s">
        <v>302</v>
      </c>
      <c r="C17" s="131"/>
      <c r="D17" s="131"/>
      <c r="E17" s="137">
        <f>E9-E15</f>
        <v>405</v>
      </c>
      <c r="F17" s="137">
        <f t="shared" ref="F17:I17" si="2">F9-F15</f>
        <v>552</v>
      </c>
      <c r="G17" s="137">
        <f t="shared" si="2"/>
        <v>676</v>
      </c>
      <c r="H17" s="137">
        <f t="shared" si="2"/>
        <v>844</v>
      </c>
      <c r="I17" s="137">
        <f t="shared" si="2"/>
        <v>1097</v>
      </c>
    </row>
    <row r="18" spans="1:9" x14ac:dyDescent="0.25">
      <c r="E18" s="135"/>
      <c r="F18" s="135"/>
      <c r="G18" s="135"/>
      <c r="H18" s="135"/>
      <c r="I18" s="135"/>
    </row>
    <row r="19" spans="1:9" x14ac:dyDescent="0.25">
      <c r="B19" s="20" t="s">
        <v>303</v>
      </c>
      <c r="E19" s="135"/>
      <c r="F19" s="135"/>
      <c r="G19" s="135"/>
      <c r="H19" s="135"/>
      <c r="I19" s="135"/>
    </row>
    <row r="20" spans="1:9" x14ac:dyDescent="0.25">
      <c r="B20" s="129" t="str">
        <f>'Raw FS'!B21</f>
        <v>Land</v>
      </c>
      <c r="C20" s="129"/>
      <c r="D20" s="129"/>
      <c r="E20" s="134">
        <f>'Raw FS'!J21</f>
        <v>9</v>
      </c>
      <c r="F20" s="134">
        <f>'Raw FS'!K21</f>
        <v>1</v>
      </c>
      <c r="G20" s="134">
        <f>'Raw FS'!L21</f>
        <v>1</v>
      </c>
      <c r="H20" s="134">
        <f>'Raw FS'!M21</f>
        <v>23</v>
      </c>
      <c r="I20" s="134">
        <f>'Raw FS'!N21</f>
        <v>0</v>
      </c>
    </row>
    <row r="21" spans="1:9" x14ac:dyDescent="0.25">
      <c r="B21" s="129" t="str">
        <f>'Raw FS'!B22</f>
        <v>Building</v>
      </c>
      <c r="C21" s="129"/>
      <c r="D21" s="129"/>
      <c r="E21" s="134">
        <f>'Raw FS'!J22</f>
        <v>132</v>
      </c>
      <c r="F21" s="134">
        <f>'Raw FS'!K22</f>
        <v>226</v>
      </c>
      <c r="G21" s="134">
        <f>'Raw FS'!L22</f>
        <v>270</v>
      </c>
      <c r="H21" s="134">
        <f>'Raw FS'!M22</f>
        <v>483</v>
      </c>
      <c r="I21" s="134">
        <f>'Raw FS'!N22</f>
        <v>0</v>
      </c>
    </row>
    <row r="22" spans="1:9" x14ac:dyDescent="0.25">
      <c r="B22" s="129" t="str">
        <f>'Raw FS'!B23</f>
        <v>Plant Machinery</v>
      </c>
      <c r="C22" s="129"/>
      <c r="D22" s="129"/>
      <c r="E22" s="134">
        <f>'Raw FS'!J23</f>
        <v>235</v>
      </c>
      <c r="F22" s="134">
        <f>'Raw FS'!K23</f>
        <v>287</v>
      </c>
      <c r="G22" s="134">
        <f>'Raw FS'!L23</f>
        <v>307</v>
      </c>
      <c r="H22" s="134">
        <f>'Raw FS'!M23</f>
        <v>421</v>
      </c>
      <c r="I22" s="134">
        <f>'Raw FS'!N23</f>
        <v>0</v>
      </c>
    </row>
    <row r="23" spans="1:9" x14ac:dyDescent="0.25">
      <c r="B23" s="129" t="str">
        <f>'Raw FS'!B24</f>
        <v>Equipments</v>
      </c>
      <c r="C23" s="129"/>
      <c r="D23" s="129"/>
      <c r="E23" s="134">
        <f>'Raw FS'!J24</f>
        <v>4</v>
      </c>
      <c r="F23" s="134">
        <f>'Raw FS'!K24</f>
        <v>4</v>
      </c>
      <c r="G23" s="134">
        <f>'Raw FS'!L24</f>
        <v>5</v>
      </c>
      <c r="H23" s="134">
        <f>'Raw FS'!M24</f>
        <v>5</v>
      </c>
      <c r="I23" s="134">
        <f>'Raw FS'!N24</f>
        <v>0</v>
      </c>
    </row>
    <row r="24" spans="1:9" x14ac:dyDescent="0.25">
      <c r="B24" s="129" t="str">
        <f>'Raw FS'!B25</f>
        <v>Computers</v>
      </c>
      <c r="C24" s="129"/>
      <c r="D24" s="129"/>
      <c r="E24" s="134">
        <f>'Raw FS'!J25</f>
        <v>7</v>
      </c>
      <c r="F24" s="134">
        <f>'Raw FS'!K25</f>
        <v>7</v>
      </c>
      <c r="G24" s="134">
        <f>'Raw FS'!L25</f>
        <v>7</v>
      </c>
      <c r="H24" s="134">
        <f>'Raw FS'!M25</f>
        <v>12</v>
      </c>
      <c r="I24" s="134">
        <f>'Raw FS'!N25</f>
        <v>0</v>
      </c>
    </row>
    <row r="25" spans="1:9" x14ac:dyDescent="0.25">
      <c r="B25" s="129" t="str">
        <f>'Raw FS'!B26</f>
        <v>Furniture n fittings</v>
      </c>
      <c r="C25" s="129"/>
      <c r="D25" s="129"/>
      <c r="E25" s="134">
        <f>'Raw FS'!J26</f>
        <v>9</v>
      </c>
      <c r="F25" s="134">
        <f>'Raw FS'!K26</f>
        <v>11</v>
      </c>
      <c r="G25" s="134">
        <f>'Raw FS'!L26</f>
        <v>16</v>
      </c>
      <c r="H25" s="134">
        <f>'Raw FS'!M26</f>
        <v>21</v>
      </c>
      <c r="I25" s="134">
        <f>'Raw FS'!N26</f>
        <v>0</v>
      </c>
    </row>
    <row r="26" spans="1:9" x14ac:dyDescent="0.25">
      <c r="B26" s="129" t="str">
        <f>'Raw FS'!B27</f>
        <v>Vehicles</v>
      </c>
      <c r="C26" s="129"/>
      <c r="D26" s="129"/>
      <c r="E26" s="134">
        <f>'Raw FS'!J27</f>
        <v>9</v>
      </c>
      <c r="F26" s="134">
        <f>'Raw FS'!K27</f>
        <v>10</v>
      </c>
      <c r="G26" s="134">
        <f>'Raw FS'!L27</f>
        <v>10</v>
      </c>
      <c r="H26" s="134">
        <f>'Raw FS'!M27</f>
        <v>11</v>
      </c>
      <c r="I26" s="134">
        <f>'Raw FS'!N27</f>
        <v>0</v>
      </c>
    </row>
    <row r="27" spans="1:9" x14ac:dyDescent="0.25">
      <c r="B27" s="129" t="str">
        <f>'Raw FS'!B28</f>
        <v>Intangible Assets</v>
      </c>
      <c r="C27" s="129"/>
      <c r="D27" s="129"/>
      <c r="E27" s="134">
        <f>'Raw FS'!J28</f>
        <v>20</v>
      </c>
      <c r="F27" s="134">
        <f>'Raw FS'!K28</f>
        <v>30</v>
      </c>
      <c r="G27" s="134">
        <f>'Raw FS'!L28</f>
        <v>58</v>
      </c>
      <c r="H27" s="134">
        <f>'Raw FS'!M28</f>
        <v>60</v>
      </c>
      <c r="I27" s="134">
        <f>'Raw FS'!N28</f>
        <v>114</v>
      </c>
    </row>
    <row r="28" spans="1:9" x14ac:dyDescent="0.25">
      <c r="B28" s="129" t="str">
        <f>'Raw FS'!B29</f>
        <v>Other fixed assets</v>
      </c>
      <c r="E28" s="134">
        <f>'Raw FS'!J29</f>
        <v>128</v>
      </c>
      <c r="F28" s="134">
        <f>'Raw FS'!K29</f>
        <v>150</v>
      </c>
      <c r="G28" s="134">
        <f>'Raw FS'!L29</f>
        <v>154</v>
      </c>
      <c r="H28" s="134">
        <f>'Raw FS'!M29</f>
        <v>158</v>
      </c>
      <c r="I28" s="134">
        <f>'Raw FS'!N29</f>
        <v>0</v>
      </c>
    </row>
    <row r="29" spans="1:9" x14ac:dyDescent="0.25">
      <c r="B29" s="120" t="s">
        <v>289</v>
      </c>
      <c r="C29" s="128"/>
      <c r="D29" s="128"/>
      <c r="E29" s="136">
        <f>SUM(E20:E28)</f>
        <v>553</v>
      </c>
      <c r="F29" s="136">
        <f>SUM(F20:F28)</f>
        <v>726</v>
      </c>
      <c r="G29" s="136">
        <f>SUM(G20:G28)</f>
        <v>828</v>
      </c>
      <c r="H29" s="136">
        <f>SUM(H20:H28)</f>
        <v>1194</v>
      </c>
      <c r="I29" s="136">
        <f>SUM(I20:I28)</f>
        <v>114</v>
      </c>
    </row>
    <row r="30" spans="1:9" x14ac:dyDescent="0.25">
      <c r="B30" s="9" t="str">
        <f>'Raw FS'!B31</f>
        <v>Accumulated Depreciation</v>
      </c>
      <c r="E30" s="135">
        <f>-'Raw FS'!J31</f>
        <v>-243</v>
      </c>
      <c r="F30" s="135">
        <f>-'Raw FS'!K31</f>
        <v>-298</v>
      </c>
      <c r="G30" s="135">
        <f>-'Raw FS'!L31</f>
        <v>-342</v>
      </c>
      <c r="H30" s="135">
        <f>-'Raw FS'!M31</f>
        <v>-418</v>
      </c>
      <c r="I30" s="135">
        <f>-'Raw FS'!N31</f>
        <v>0</v>
      </c>
    </row>
    <row r="31" spans="1:9" ht="15.75" thickBot="1" x14ac:dyDescent="0.3">
      <c r="A31" s="9" t="s">
        <v>57</v>
      </c>
      <c r="B31" s="130" t="s">
        <v>304</v>
      </c>
      <c r="C31" s="131"/>
      <c r="D31" s="131"/>
      <c r="E31" s="137">
        <f>SUM(E29:E30)</f>
        <v>310</v>
      </c>
      <c r="F31" s="137">
        <f t="shared" ref="F31:I31" si="3">SUM(F29:F30)</f>
        <v>428</v>
      </c>
      <c r="G31" s="137">
        <f t="shared" si="3"/>
        <v>486</v>
      </c>
      <c r="H31" s="137">
        <f t="shared" si="3"/>
        <v>776</v>
      </c>
      <c r="I31" s="137">
        <f t="shared" si="3"/>
        <v>114</v>
      </c>
    </row>
    <row r="33" spans="1:9" x14ac:dyDescent="0.25">
      <c r="A33" s="9" t="s">
        <v>57</v>
      </c>
      <c r="B33" s="20" t="s">
        <v>305</v>
      </c>
      <c r="C33" s="20"/>
      <c r="D33" s="20"/>
      <c r="E33" s="136">
        <f>SUM(E17,E31)</f>
        <v>715</v>
      </c>
      <c r="F33" s="136">
        <f t="shared" ref="F33:I33" si="4">SUM(F17,F31)</f>
        <v>980</v>
      </c>
      <c r="G33" s="136">
        <f t="shared" si="4"/>
        <v>1162</v>
      </c>
      <c r="H33" s="136">
        <f t="shared" si="4"/>
        <v>1620</v>
      </c>
      <c r="I33" s="136">
        <f t="shared" si="4"/>
        <v>1211</v>
      </c>
    </row>
    <row r="34" spans="1:9" x14ac:dyDescent="0.25">
      <c r="B34" s="20" t="s">
        <v>306</v>
      </c>
      <c r="C34" s="20"/>
      <c r="D34" s="20"/>
      <c r="E34" s="136">
        <f>HistoricalFS!H27+HistoricalFS!H21</f>
        <v>303.48000000000013</v>
      </c>
      <c r="F34" s="136">
        <f>HistoricalFS!I27+HistoricalFS!I21</f>
        <v>214.10999999999996</v>
      </c>
      <c r="G34" s="136">
        <f>HistoricalFS!J27+HistoricalFS!J21</f>
        <v>287.74</v>
      </c>
      <c r="H34" s="136">
        <f>HistoricalFS!K27+HistoricalFS!K21</f>
        <v>384.30999999999966</v>
      </c>
      <c r="I34" s="136">
        <f>HistoricalFS!L27+HistoricalFS!L21</f>
        <v>445.24</v>
      </c>
    </row>
    <row r="36" spans="1:9" ht="15.75" thickBot="1" x14ac:dyDescent="0.3">
      <c r="A36" s="9" t="s">
        <v>57</v>
      </c>
      <c r="B36" s="132" t="s">
        <v>307</v>
      </c>
      <c r="C36" s="133"/>
      <c r="D36" s="133"/>
      <c r="E36" s="132">
        <f>E34/E33</f>
        <v>0.42444755244755261</v>
      </c>
      <c r="F36" s="132">
        <f t="shared" ref="F36:I36" si="5">F34/F33</f>
        <v>0.21847959183673465</v>
      </c>
      <c r="G36" s="132">
        <f t="shared" si="5"/>
        <v>0.24762478485370051</v>
      </c>
      <c r="H36" s="132">
        <f t="shared" si="5"/>
        <v>0.23722839506172819</v>
      </c>
      <c r="I36" s="132">
        <f t="shared" si="5"/>
        <v>0.36766308835673001</v>
      </c>
    </row>
    <row r="38" spans="1:9" x14ac:dyDescent="0.25">
      <c r="A38" s="9" t="s">
        <v>57</v>
      </c>
      <c r="B38" s="116" t="s">
        <v>308</v>
      </c>
      <c r="C38" s="116"/>
      <c r="D38" s="116"/>
      <c r="E38" s="117">
        <f>E2</f>
        <v>44256</v>
      </c>
      <c r="F38" s="117">
        <f t="shared" ref="F38:I38" si="6">F2</f>
        <v>44621</v>
      </c>
      <c r="G38" s="117">
        <f t="shared" si="6"/>
        <v>44986</v>
      </c>
      <c r="H38" s="117">
        <f t="shared" si="6"/>
        <v>45352</v>
      </c>
      <c r="I38" s="117">
        <f t="shared" si="6"/>
        <v>45717</v>
      </c>
    </row>
    <row r="40" spans="1:9" x14ac:dyDescent="0.25">
      <c r="B40" s="129" t="s">
        <v>309</v>
      </c>
      <c r="C40" s="129"/>
      <c r="D40" s="129"/>
      <c r="E40" s="134">
        <f>SUM('Raw FS'!J57:J58)</f>
        <v>-45</v>
      </c>
      <c r="F40" s="134">
        <f>SUM('Raw FS'!K57:K58)</f>
        <v>-46</v>
      </c>
      <c r="G40" s="134">
        <f>SUM('Raw FS'!L57:L58)</f>
        <v>-54</v>
      </c>
      <c r="H40" s="134">
        <f>SUM('Raw FS'!M57:M58)</f>
        <v>-208</v>
      </c>
      <c r="I40" s="134">
        <f>SUM('Raw FS'!N57:N58)</f>
        <v>-172</v>
      </c>
    </row>
    <row r="41" spans="1:9" x14ac:dyDescent="0.25">
      <c r="B41" s="129" t="s">
        <v>313</v>
      </c>
      <c r="C41" s="129"/>
      <c r="D41" s="129"/>
      <c r="E41" s="134"/>
      <c r="F41" s="134">
        <f>F17-E17</f>
        <v>147</v>
      </c>
      <c r="G41" s="134">
        <f t="shared" ref="G41:I41" si="7">G17-F17</f>
        <v>124</v>
      </c>
      <c r="H41" s="134">
        <f t="shared" si="7"/>
        <v>168</v>
      </c>
      <c r="I41" s="134">
        <f t="shared" si="7"/>
        <v>253</v>
      </c>
    </row>
    <row r="42" spans="1:9" x14ac:dyDescent="0.25">
      <c r="B42" s="129"/>
      <c r="C42" s="129"/>
      <c r="D42" s="129"/>
      <c r="E42" s="134"/>
      <c r="F42" s="134"/>
      <c r="G42" s="134"/>
      <c r="H42" s="134"/>
      <c r="I42" s="134"/>
    </row>
    <row r="43" spans="1:9" x14ac:dyDescent="0.25">
      <c r="B43" s="129" t="s">
        <v>306</v>
      </c>
      <c r="C43" s="129"/>
      <c r="D43" s="129"/>
      <c r="E43" s="134">
        <f>E34</f>
        <v>303.48000000000013</v>
      </c>
      <c r="F43" s="134">
        <f t="shared" ref="F43:I43" si="8">F34</f>
        <v>214.10999999999996</v>
      </c>
      <c r="G43" s="134">
        <f t="shared" si="8"/>
        <v>287.74</v>
      </c>
      <c r="H43" s="134">
        <f t="shared" si="8"/>
        <v>384.30999999999966</v>
      </c>
      <c r="I43" s="134">
        <f t="shared" si="8"/>
        <v>445.24</v>
      </c>
    </row>
    <row r="44" spans="1:9" x14ac:dyDescent="0.25">
      <c r="B44" s="129" t="s">
        <v>314</v>
      </c>
      <c r="C44" s="129"/>
      <c r="D44" s="129"/>
      <c r="E44" s="138">
        <f>25%</f>
        <v>0.25</v>
      </c>
      <c r="F44" s="138">
        <f>25%</f>
        <v>0.25</v>
      </c>
      <c r="G44" s="138">
        <f>25%</f>
        <v>0.25</v>
      </c>
      <c r="H44" s="138">
        <f>25%</f>
        <v>0.25</v>
      </c>
      <c r="I44" s="138">
        <f>25%</f>
        <v>0.25</v>
      </c>
    </row>
    <row r="45" spans="1:9" x14ac:dyDescent="0.25">
      <c r="B45" s="129" t="s">
        <v>316</v>
      </c>
      <c r="C45" s="129"/>
      <c r="D45" s="129"/>
      <c r="E45" s="139">
        <f>E43*(1-E44)</f>
        <v>227.6100000000001</v>
      </c>
      <c r="F45" s="139">
        <f t="shared" ref="F45:H45" si="9">F43*(1-F44)</f>
        <v>160.58249999999998</v>
      </c>
      <c r="G45" s="139">
        <f t="shared" si="9"/>
        <v>215.80500000000001</v>
      </c>
      <c r="H45" s="139">
        <f t="shared" si="9"/>
        <v>288.23249999999973</v>
      </c>
      <c r="I45" s="139">
        <f>I43*(1-I44)</f>
        <v>333.93</v>
      </c>
    </row>
    <row r="46" spans="1:9" x14ac:dyDescent="0.25">
      <c r="B46" s="129"/>
      <c r="C46" s="129"/>
      <c r="D46" s="129"/>
      <c r="E46" s="129"/>
      <c r="F46" s="129"/>
      <c r="G46" s="129"/>
      <c r="H46" s="129"/>
      <c r="I46" s="129"/>
    </row>
    <row r="47" spans="1:9" x14ac:dyDescent="0.25">
      <c r="B47" s="129" t="s">
        <v>315</v>
      </c>
      <c r="C47" s="129"/>
      <c r="D47" s="129"/>
      <c r="E47" s="129"/>
      <c r="F47" s="134">
        <f>SUM(F40:F41)</f>
        <v>101</v>
      </c>
      <c r="G47" s="134">
        <f t="shared" ref="G47:I47" si="10">SUM(G40:G41)</f>
        <v>70</v>
      </c>
      <c r="H47" s="134">
        <f t="shared" si="10"/>
        <v>-40</v>
      </c>
      <c r="I47" s="134">
        <f t="shared" si="10"/>
        <v>81</v>
      </c>
    </row>
    <row r="48" spans="1:9" ht="4.5" customHeight="1" x14ac:dyDescent="0.25"/>
    <row r="49" spans="2:9" ht="15.75" thickBot="1" x14ac:dyDescent="0.3">
      <c r="B49" s="132" t="s">
        <v>317</v>
      </c>
      <c r="C49" s="133"/>
      <c r="D49" s="133"/>
      <c r="E49" s="132"/>
      <c r="F49" s="132">
        <f>F47/F45</f>
        <v>0.62896019180172191</v>
      </c>
      <c r="G49" s="132">
        <f t="shared" ref="G49:I49" si="11">G47/G45</f>
        <v>0.32436690530803269</v>
      </c>
      <c r="H49" s="132">
        <f t="shared" si="11"/>
        <v>-0.1387768554899258</v>
      </c>
      <c r="I49" s="132">
        <f t="shared" si="11"/>
        <v>0.24256580720510287</v>
      </c>
    </row>
    <row r="50" spans="2:9" x14ac:dyDescent="0.25">
      <c r="F50" s="14"/>
      <c r="G50" s="14"/>
      <c r="H50" s="14"/>
      <c r="I50" s="14"/>
    </row>
    <row r="51" spans="2:9" x14ac:dyDescent="0.25">
      <c r="H51" s="140" t="s">
        <v>318</v>
      </c>
      <c r="I51" s="141">
        <f>AVERAGE(F49:I49)</f>
        <v>0.2642790122062329</v>
      </c>
    </row>
    <row r="52" spans="2:9" x14ac:dyDescent="0.25">
      <c r="H52" s="140" t="s">
        <v>319</v>
      </c>
      <c r="I52" s="141">
        <f>MEDIAN(F49:I49)</f>
        <v>0.2834663562565678</v>
      </c>
    </row>
    <row r="54" spans="2:9" x14ac:dyDescent="0.25">
      <c r="B54" s="116" t="s">
        <v>320</v>
      </c>
      <c r="C54" s="116"/>
      <c r="D54" s="116"/>
      <c r="E54" s="117">
        <f>E38</f>
        <v>44256</v>
      </c>
      <c r="F54" s="117">
        <f t="shared" ref="F54:I54" si="12">F38</f>
        <v>44621</v>
      </c>
      <c r="G54" s="117">
        <f t="shared" si="12"/>
        <v>44986</v>
      </c>
      <c r="H54" s="117">
        <f t="shared" si="12"/>
        <v>45352</v>
      </c>
      <c r="I54" s="117">
        <f t="shared" si="12"/>
        <v>45717</v>
      </c>
    </row>
    <row r="56" spans="2:9" x14ac:dyDescent="0.25">
      <c r="B56" s="129" t="s">
        <v>317</v>
      </c>
      <c r="C56" s="129"/>
      <c r="D56" s="129"/>
      <c r="E56" s="129"/>
      <c r="F56" s="142">
        <f>F49</f>
        <v>0.62896019180172191</v>
      </c>
      <c r="G56" s="142">
        <f t="shared" ref="G56:I56" si="13">G49</f>
        <v>0.32436690530803269</v>
      </c>
      <c r="H56" s="142">
        <f t="shared" si="13"/>
        <v>-0.1387768554899258</v>
      </c>
      <c r="I56" s="142">
        <f t="shared" si="13"/>
        <v>0.24256580720510287</v>
      </c>
    </row>
    <row r="57" spans="2:9" x14ac:dyDescent="0.25">
      <c r="B57" s="129" t="s">
        <v>307</v>
      </c>
      <c r="C57" s="129"/>
      <c r="D57" s="129"/>
      <c r="E57" s="129"/>
      <c r="F57" s="142">
        <f>F36</f>
        <v>0.21847959183673465</v>
      </c>
      <c r="G57" s="142">
        <f t="shared" ref="G57:I57" si="14">G36</f>
        <v>0.24762478485370051</v>
      </c>
      <c r="H57" s="142">
        <f t="shared" si="14"/>
        <v>0.23722839506172819</v>
      </c>
      <c r="I57" s="142">
        <f t="shared" si="14"/>
        <v>0.36766308835673001</v>
      </c>
    </row>
    <row r="58" spans="2:9" x14ac:dyDescent="0.25">
      <c r="F58" s="75"/>
      <c r="G58" s="75"/>
      <c r="H58" s="75"/>
      <c r="I58" s="75"/>
    </row>
    <row r="59" spans="2:9" ht="15.75" thickBot="1" x14ac:dyDescent="0.3">
      <c r="B59" s="132" t="s">
        <v>321</v>
      </c>
      <c r="C59" s="133"/>
      <c r="D59" s="133"/>
      <c r="E59" s="132"/>
      <c r="F59" s="132">
        <f>F56*F57</f>
        <v>0.13741496598639455</v>
      </c>
      <c r="G59" s="132">
        <f t="shared" ref="G59:I59" si="15">G56*G57</f>
        <v>8.0321285140562249E-2</v>
      </c>
      <c r="H59" s="132">
        <f t="shared" si="15"/>
        <v>-3.292181069958848E-2</v>
      </c>
      <c r="I59" s="132">
        <f t="shared" si="15"/>
        <v>8.9182493806771276E-2</v>
      </c>
    </row>
    <row r="61" spans="2:9" x14ac:dyDescent="0.25">
      <c r="H61" s="140" t="s">
        <v>318</v>
      </c>
      <c r="I61" s="141">
        <f>AVERAGE(F59:I59)</f>
        <v>6.8499233558534905E-2</v>
      </c>
    </row>
    <row r="62" spans="2:9" x14ac:dyDescent="0.25">
      <c r="H62" s="140" t="s">
        <v>319</v>
      </c>
      <c r="I62" s="141">
        <f>MEDIAN(F59:I59)</f>
        <v>8.4751889473666769E-2</v>
      </c>
    </row>
  </sheetData>
  <phoneticPr fontId="23"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E0F7-4E1E-43DF-9311-39B9B91E68DC}">
  <dimension ref="B2:I53"/>
  <sheetViews>
    <sheetView topLeftCell="A29" workbookViewId="0">
      <selection activeCell="E53" sqref="E53"/>
    </sheetView>
  </sheetViews>
  <sheetFormatPr defaultRowHeight="15" outlineLevelRow="1" x14ac:dyDescent="0.25"/>
  <cols>
    <col min="1" max="1" width="1.85546875" style="9" customWidth="1"/>
    <col min="2" max="2" width="27" style="9" customWidth="1"/>
    <col min="3" max="3" width="9.28515625" style="9" customWidth="1"/>
    <col min="4" max="4" width="9.140625" style="9"/>
    <col min="5" max="5" width="8.42578125" style="9" bestFit="1" customWidth="1"/>
    <col min="6" max="7" width="8.140625" style="9" bestFit="1" customWidth="1"/>
    <col min="8" max="9" width="8" style="9" bestFit="1" customWidth="1"/>
    <col min="10" max="16384" width="9.140625" style="9"/>
  </cols>
  <sheetData>
    <row r="2" spans="2:9" x14ac:dyDescent="0.25">
      <c r="B2" s="155" t="s">
        <v>322</v>
      </c>
      <c r="C2" s="155"/>
      <c r="D2" s="156">
        <f>'Intrinsic Growth'!I2</f>
        <v>45717</v>
      </c>
      <c r="E2" s="157">
        <f>D2+365</f>
        <v>46082</v>
      </c>
      <c r="F2" s="157">
        <f t="shared" ref="F2" si="0">E2+365</f>
        <v>46447</v>
      </c>
      <c r="G2" s="157">
        <f>F2+366</f>
        <v>46813</v>
      </c>
      <c r="H2" s="157">
        <f>G2+365</f>
        <v>47178</v>
      </c>
      <c r="I2" s="157">
        <f>H2+365</f>
        <v>47543</v>
      </c>
    </row>
    <row r="4" spans="2:9" x14ac:dyDescent="0.25">
      <c r="B4" s="129" t="s">
        <v>306</v>
      </c>
      <c r="C4" s="129"/>
      <c r="D4" s="147">
        <f>'Data Sheet'!K34-'Data Sheet'!K26</f>
        <v>513.59</v>
      </c>
      <c r="E4" s="145">
        <f>D4*(1+$C$14)</f>
        <v>548.77052136332793</v>
      </c>
      <c r="F4" s="145">
        <f>E4*(1+$C$14)</f>
        <v>586.36088147623343</v>
      </c>
      <c r="G4" s="145">
        <f>F4*(1+$C$14)</f>
        <v>626.52615244606227</v>
      </c>
      <c r="H4" s="145">
        <f>G4*(1+$C$14)</f>
        <v>669.44271369299531</v>
      </c>
      <c r="I4" s="145">
        <f>H4*(1+$C$14)</f>
        <v>715.2990264923111</v>
      </c>
    </row>
    <row r="5" spans="2:9" x14ac:dyDescent="0.25">
      <c r="B5" s="129" t="s">
        <v>24</v>
      </c>
      <c r="C5" s="129"/>
      <c r="D5" s="148">
        <v>0.25</v>
      </c>
      <c r="E5" s="146">
        <f>D5</f>
        <v>0.25</v>
      </c>
      <c r="F5" s="146">
        <f t="shared" ref="F5:I5" si="1">E5</f>
        <v>0.25</v>
      </c>
      <c r="G5" s="146">
        <f t="shared" si="1"/>
        <v>0.25</v>
      </c>
      <c r="H5" s="146">
        <f t="shared" si="1"/>
        <v>0.25</v>
      </c>
      <c r="I5" s="146">
        <f t="shared" si="1"/>
        <v>0.25</v>
      </c>
    </row>
    <row r="6" spans="2:9" x14ac:dyDescent="0.25">
      <c r="B6" s="129" t="s">
        <v>316</v>
      </c>
      <c r="C6" s="129"/>
      <c r="D6" s="147">
        <f t="shared" ref="D6:I6" si="2">D4*(1-D5)</f>
        <v>385.1925</v>
      </c>
      <c r="E6" s="145">
        <f t="shared" si="2"/>
        <v>411.57789102249592</v>
      </c>
      <c r="F6" s="145">
        <f t="shared" si="2"/>
        <v>439.7706611071751</v>
      </c>
      <c r="G6" s="145">
        <f t="shared" si="2"/>
        <v>469.8946143345467</v>
      </c>
      <c r="H6" s="145">
        <f t="shared" si="2"/>
        <v>502.08203526974648</v>
      </c>
      <c r="I6" s="145">
        <f t="shared" si="2"/>
        <v>536.47426986923335</v>
      </c>
    </row>
    <row r="7" spans="2:9" x14ac:dyDescent="0.25">
      <c r="B7" s="129" t="s">
        <v>323</v>
      </c>
      <c r="C7" s="129"/>
      <c r="D7" s="148">
        <f>'Intrinsic Growth'!I52</f>
        <v>0.2834663562565678</v>
      </c>
      <c r="E7" s="146">
        <f>D7</f>
        <v>0.2834663562565678</v>
      </c>
      <c r="F7" s="146">
        <f t="shared" ref="F7:I7" si="3">E7</f>
        <v>0.2834663562565678</v>
      </c>
      <c r="G7" s="146">
        <f t="shared" si="3"/>
        <v>0.2834663562565678</v>
      </c>
      <c r="H7" s="146">
        <f t="shared" si="3"/>
        <v>0.2834663562565678</v>
      </c>
      <c r="I7" s="146">
        <f t="shared" si="3"/>
        <v>0.2834663562565678</v>
      </c>
    </row>
    <row r="8" spans="2:9" x14ac:dyDescent="0.25">
      <c r="B8" s="129" t="s">
        <v>324</v>
      </c>
      <c r="C8" s="129"/>
      <c r="D8" s="147">
        <f t="shared" ref="D8:I8" si="4">D6*(1-D7)</f>
        <v>276.003385567642</v>
      </c>
      <c r="E8" s="145">
        <f t="shared" si="4"/>
        <v>294.90940593858625</v>
      </c>
      <c r="F8" s="145">
        <f t="shared" si="4"/>
        <v>315.11047421458227</v>
      </c>
      <c r="G8" s="145">
        <f t="shared" si="4"/>
        <v>336.69530018454753</v>
      </c>
      <c r="H8" s="145">
        <f t="shared" si="4"/>
        <v>359.7586701899499</v>
      </c>
      <c r="I8" s="145">
        <f t="shared" si="4"/>
        <v>384.40186336399915</v>
      </c>
    </row>
    <row r="9" spans="2:9" x14ac:dyDescent="0.25">
      <c r="B9" s="129" t="s">
        <v>326</v>
      </c>
      <c r="C9" s="129"/>
      <c r="D9" s="149"/>
      <c r="E9" s="129">
        <v>0.5</v>
      </c>
      <c r="F9" s="129">
        <f>E9+1</f>
        <v>1.5</v>
      </c>
      <c r="G9" s="129">
        <f t="shared" ref="G9:I9" si="5">F9+1</f>
        <v>2.5</v>
      </c>
      <c r="H9" s="129">
        <f t="shared" si="5"/>
        <v>3.5</v>
      </c>
      <c r="I9" s="129">
        <f t="shared" si="5"/>
        <v>4.5</v>
      </c>
    </row>
    <row r="10" spans="2:9" x14ac:dyDescent="0.25">
      <c r="B10" s="129" t="s">
        <v>327</v>
      </c>
      <c r="C10" s="129"/>
      <c r="D10" s="149"/>
      <c r="E10" s="151">
        <f>1/(1+$C$16)^E9</f>
        <v>0.93600278695824468</v>
      </c>
      <c r="F10" s="151">
        <f t="shared" ref="F10:I10" si="6">1/(1+$C$16)^F9</f>
        <v>0.82003318095072142</v>
      </c>
      <c r="G10" s="151">
        <f t="shared" si="6"/>
        <v>0.71843206797006776</v>
      </c>
      <c r="H10" s="151">
        <f t="shared" si="6"/>
        <v>0.62941920921949235</v>
      </c>
      <c r="I10" s="151">
        <f t="shared" si="6"/>
        <v>0.55143493532223131</v>
      </c>
    </row>
    <row r="11" spans="2:9" x14ac:dyDescent="0.25">
      <c r="D11" s="150"/>
    </row>
    <row r="12" spans="2:9" ht="15.75" thickBot="1" x14ac:dyDescent="0.3">
      <c r="B12" s="130" t="s">
        <v>328</v>
      </c>
      <c r="C12" s="130"/>
      <c r="D12" s="152"/>
      <c r="E12" s="153">
        <f>E8*E10</f>
        <v>276.03602585871704</v>
      </c>
      <c r="F12" s="153">
        <f t="shared" ref="F12:I12" si="7">F8*F10</f>
        <v>258.4010445210742</v>
      </c>
      <c r="G12" s="153">
        <f t="shared" si="7"/>
        <v>241.89270078738721</v>
      </c>
      <c r="H12" s="153">
        <f t="shared" si="7"/>
        <v>226.43901770081442</v>
      </c>
      <c r="I12" s="153">
        <f t="shared" si="7"/>
        <v>211.97261666187208</v>
      </c>
    </row>
    <row r="14" spans="2:9" outlineLevel="1" x14ac:dyDescent="0.25">
      <c r="B14" s="98" t="s">
        <v>329</v>
      </c>
      <c r="C14" s="143">
        <f>'Intrinsic Growth'!I61</f>
        <v>6.8499233558534905E-2</v>
      </c>
    </row>
    <row r="15" spans="2:9" outlineLevel="1" x14ac:dyDescent="0.25">
      <c r="B15" s="98" t="s">
        <v>330</v>
      </c>
      <c r="C15" s="144">
        <f>5.38%</f>
        <v>5.3800000000000001E-2</v>
      </c>
    </row>
    <row r="16" spans="2:9" outlineLevel="1" x14ac:dyDescent="0.25">
      <c r="B16" s="98" t="s">
        <v>263</v>
      </c>
      <c r="C16" s="143">
        <f>WACC!J46</f>
        <v>0.14142062626425908</v>
      </c>
    </row>
    <row r="18" spans="2:3" x14ac:dyDescent="0.25">
      <c r="B18" s="155" t="s">
        <v>331</v>
      </c>
      <c r="C18" s="116"/>
    </row>
    <row r="20" spans="2:3" x14ac:dyDescent="0.25">
      <c r="B20" s="9" t="s">
        <v>332</v>
      </c>
      <c r="C20" s="111">
        <f>I8*(C14+1)</f>
        <v>410.73309638290573</v>
      </c>
    </row>
    <row r="21" spans="2:3" x14ac:dyDescent="0.25">
      <c r="B21" s="9" t="s">
        <v>333</v>
      </c>
      <c r="C21" s="75">
        <f>C16</f>
        <v>0.14142062626425908</v>
      </c>
    </row>
    <row r="22" spans="2:3" x14ac:dyDescent="0.25">
      <c r="B22" s="9" t="s">
        <v>334</v>
      </c>
      <c r="C22" s="75">
        <f>C15</f>
        <v>5.3800000000000001E-2</v>
      </c>
    </row>
    <row r="24" spans="2:3" ht="15.75" thickBot="1" x14ac:dyDescent="0.3">
      <c r="B24" s="130" t="s">
        <v>335</v>
      </c>
      <c r="C24" s="130">
        <f>C20/(C21-C22)</f>
        <v>4687.6302292585406</v>
      </c>
    </row>
    <row r="26" spans="2:3" x14ac:dyDescent="0.25">
      <c r="B26" s="155" t="s">
        <v>339</v>
      </c>
      <c r="C26" s="116"/>
    </row>
    <row r="28" spans="2:3" x14ac:dyDescent="0.25">
      <c r="B28" s="9" t="s">
        <v>328</v>
      </c>
      <c r="C28" s="111">
        <f>SUM(E12:I12)</f>
        <v>1214.741405529865</v>
      </c>
    </row>
    <row r="29" spans="2:3" x14ac:dyDescent="0.25">
      <c r="B29" s="9" t="s">
        <v>336</v>
      </c>
      <c r="C29" s="81">
        <f>C24</f>
        <v>4687.6302292585406</v>
      </c>
    </row>
    <row r="30" spans="2:3" x14ac:dyDescent="0.25">
      <c r="B30" s="20" t="s">
        <v>340</v>
      </c>
      <c r="C30" s="154">
        <f>SUM(C28:C29)</f>
        <v>5902.3716347884056</v>
      </c>
    </row>
    <row r="31" spans="2:3" x14ac:dyDescent="0.25">
      <c r="B31" s="20"/>
      <c r="C31" s="154"/>
    </row>
    <row r="32" spans="2:3" x14ac:dyDescent="0.25">
      <c r="B32" s="9" t="s">
        <v>337</v>
      </c>
      <c r="C32" s="154">
        <f>'Data Sheet'!K69</f>
        <v>704.21</v>
      </c>
    </row>
    <row r="33" spans="2:9" x14ac:dyDescent="0.25">
      <c r="B33" s="9" t="s">
        <v>338</v>
      </c>
      <c r="C33" s="154">
        <f>SUM('Raw FS'!N8:N9)</f>
        <v>23</v>
      </c>
    </row>
    <row r="34" spans="2:9" x14ac:dyDescent="0.25">
      <c r="B34" s="20" t="s">
        <v>341</v>
      </c>
      <c r="C34" s="154">
        <f>C30+C32-C33</f>
        <v>6583.5816347884056</v>
      </c>
    </row>
    <row r="35" spans="2:9" x14ac:dyDescent="0.25">
      <c r="B35" s="20" t="s">
        <v>342</v>
      </c>
      <c r="C35" s="154">
        <f>'Data Sheet'!B6</f>
        <v>45.316425809077955</v>
      </c>
    </row>
    <row r="37" spans="2:9" ht="15.75" thickBot="1" x14ac:dyDescent="0.3">
      <c r="B37" s="130" t="s">
        <v>343</v>
      </c>
      <c r="C37" s="158">
        <f>C34/C35</f>
        <v>145.28024920865576</v>
      </c>
    </row>
    <row r="39" spans="2:9" x14ac:dyDescent="0.25">
      <c r="B39" s="9" t="s">
        <v>344</v>
      </c>
      <c r="C39" s="9">
        <v>250</v>
      </c>
    </row>
    <row r="40" spans="2:9" x14ac:dyDescent="0.25">
      <c r="B40" s="9" t="s">
        <v>345</v>
      </c>
      <c r="C40" s="159">
        <f>C39/C37</f>
        <v>1.7208120261477708</v>
      </c>
    </row>
    <row r="43" spans="2:9" x14ac:dyDescent="0.25">
      <c r="B43" s="162" t="s">
        <v>397</v>
      </c>
      <c r="C43" s="116"/>
      <c r="D43" s="116"/>
      <c r="E43" s="116"/>
      <c r="F43" s="116"/>
      <c r="G43" s="116"/>
      <c r="H43" s="116"/>
      <c r="I43" s="116"/>
    </row>
    <row r="45" spans="2:9" x14ac:dyDescent="0.25">
      <c r="B45" s="187">
        <f>C37</f>
        <v>145.28024920865576</v>
      </c>
      <c r="C45" s="185">
        <v>0.12</v>
      </c>
      <c r="D45" s="185">
        <v>0.13</v>
      </c>
      <c r="E45" s="186">
        <v>0.1414</v>
      </c>
      <c r="F45" s="185">
        <v>0.15</v>
      </c>
      <c r="G45" s="185">
        <v>0.16</v>
      </c>
      <c r="H45" s="185">
        <v>0.17</v>
      </c>
      <c r="I45" s="185">
        <v>0.18</v>
      </c>
    </row>
    <row r="46" spans="2:9" x14ac:dyDescent="0.25">
      <c r="B46" s="185">
        <v>0.04</v>
      </c>
      <c r="C46" s="69">
        <f t="dataTable" ref="C46:I53" dt2D="1" dtr="1" r1="C21" r2="C22"/>
        <v>155.13392737403152</v>
      </c>
      <c r="D46" s="69">
        <v>142.54549782160927</v>
      </c>
      <c r="E46" s="69">
        <v>131.22335999931235</v>
      </c>
      <c r="F46" s="69">
        <v>124.23505483626784</v>
      </c>
      <c r="G46" s="69">
        <v>117.36863871676481</v>
      </c>
      <c r="H46" s="69">
        <v>111.55859430795452</v>
      </c>
      <c r="I46" s="69">
        <v>106.57855624326002</v>
      </c>
    </row>
    <row r="47" spans="2:9" x14ac:dyDescent="0.25">
      <c r="B47" s="186">
        <v>4.4999999999999998E-2</v>
      </c>
      <c r="C47" s="69">
        <v>162.68698510548487</v>
      </c>
      <c r="D47" s="69">
        <v>148.46946466980796</v>
      </c>
      <c r="E47" s="69">
        <v>135.85952693899497</v>
      </c>
      <c r="F47" s="69">
        <v>128.15872119026957</v>
      </c>
      <c r="G47" s="69">
        <v>120.65257686087493</v>
      </c>
      <c r="H47" s="69">
        <v>114.34741562418345</v>
      </c>
      <c r="I47" s="69">
        <v>108.97635234848329</v>
      </c>
    </row>
    <row r="48" spans="2:9" x14ac:dyDescent="0.25">
      <c r="B48" s="185">
        <v>0.05</v>
      </c>
      <c r="C48" s="69">
        <v>171.3190510842887</v>
      </c>
      <c r="D48" s="69">
        <v>155.13392737403152</v>
      </c>
      <c r="E48" s="69">
        <v>141.00293314997768</v>
      </c>
      <c r="F48" s="69">
        <v>132.47475417967149</v>
      </c>
      <c r="G48" s="69">
        <v>124.23505483626784</v>
      </c>
      <c r="H48" s="69">
        <v>117.36863871676478</v>
      </c>
      <c r="I48" s="69">
        <v>111.55859430795452</v>
      </c>
    </row>
    <row r="49" spans="2:9" x14ac:dyDescent="0.25">
      <c r="B49" s="186">
        <v>5.3800000000000001E-2</v>
      </c>
      <c r="C49" s="69">
        <v>178.7514946007814</v>
      </c>
      <c r="D49" s="69">
        <v>160.7838524487407</v>
      </c>
      <c r="E49" s="188">
        <v>145.30460566871551</v>
      </c>
      <c r="F49" s="69">
        <v>136.05499776131671</v>
      </c>
      <c r="G49" s="69">
        <v>127.18334650339908</v>
      </c>
      <c r="H49" s="69">
        <v>119.83865759624176</v>
      </c>
      <c r="I49" s="69">
        <v>113.6579447441015</v>
      </c>
    </row>
    <row r="50" spans="2:9" x14ac:dyDescent="0.25">
      <c r="B50" s="185">
        <v>0.06</v>
      </c>
      <c r="C50" s="69">
        <v>192.89921603129824</v>
      </c>
      <c r="D50" s="69">
        <v>171.31905108428867</v>
      </c>
      <c r="E50" s="69">
        <v>153.18534982660498</v>
      </c>
      <c r="F50" s="69">
        <v>142.54549782160927</v>
      </c>
      <c r="G50" s="69">
        <v>132.47475417967146</v>
      </c>
      <c r="H50" s="69">
        <v>124.23505483626784</v>
      </c>
      <c r="I50" s="69">
        <v>117.36863871676481</v>
      </c>
    </row>
    <row r="51" spans="2:9" x14ac:dyDescent="0.25">
      <c r="B51" s="185">
        <v>7.0000000000000007E-2</v>
      </c>
      <c r="C51" s="69">
        <v>223.11144695711167</v>
      </c>
      <c r="D51" s="69">
        <v>192.89921603129824</v>
      </c>
      <c r="E51" s="69">
        <v>168.78020814934641</v>
      </c>
      <c r="F51" s="69">
        <v>155.13392737403152</v>
      </c>
      <c r="G51" s="69">
        <v>142.54549782160927</v>
      </c>
      <c r="H51" s="69">
        <v>132.47475417967146</v>
      </c>
      <c r="I51" s="69">
        <v>124.23505483626784</v>
      </c>
    </row>
    <row r="52" spans="2:9" x14ac:dyDescent="0.25">
      <c r="B52" s="185">
        <v>0.08</v>
      </c>
      <c r="C52" s="69">
        <v>268.42979334583168</v>
      </c>
      <c r="D52" s="69">
        <v>223.11144695711158</v>
      </c>
      <c r="E52" s="69">
        <v>189.4548248834042</v>
      </c>
      <c r="F52" s="69">
        <v>171.3190510842887</v>
      </c>
      <c r="G52" s="69">
        <v>155.13392737403152</v>
      </c>
      <c r="H52" s="69">
        <v>142.54549782160927</v>
      </c>
      <c r="I52" s="69">
        <v>132.47475417967149</v>
      </c>
    </row>
    <row r="53" spans="2:9" x14ac:dyDescent="0.25">
      <c r="B53" s="185">
        <v>0.09</v>
      </c>
      <c r="C53" s="69">
        <v>343.96037066036513</v>
      </c>
      <c r="D53" s="69">
        <v>268.42979334583163</v>
      </c>
      <c r="E53" s="69">
        <v>218.17403956845732</v>
      </c>
      <c r="F53" s="69">
        <v>192.89921603129824</v>
      </c>
      <c r="G53" s="69">
        <v>171.31905108428867</v>
      </c>
      <c r="H53" s="69">
        <v>155.13392737403149</v>
      </c>
      <c r="I53" s="69">
        <v>142.54549782160927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D3EC-117A-4A62-9974-7339540C4FD4}">
  <dimension ref="B2:P36"/>
  <sheetViews>
    <sheetView zoomScale="85" zoomScaleNormal="85" workbookViewId="0">
      <selection activeCell="T18" sqref="T18"/>
    </sheetView>
  </sheetViews>
  <sheetFormatPr defaultRowHeight="15" x14ac:dyDescent="0.25"/>
  <cols>
    <col min="1" max="1" width="1.85546875" style="9" customWidth="1"/>
    <col min="2" max="2" width="21.5703125" style="9" customWidth="1"/>
    <col min="3" max="3" width="6.7109375" style="9" bestFit="1" customWidth="1"/>
    <col min="4" max="4" width="7.5703125" style="9" bestFit="1" customWidth="1"/>
    <col min="5" max="5" width="11.85546875" style="9" bestFit="1" customWidth="1"/>
    <col min="6" max="6" width="10" style="9" bestFit="1" customWidth="1"/>
    <col min="7" max="7" width="8.28515625" style="9" bestFit="1" customWidth="1"/>
    <col min="8" max="8" width="10.5703125" style="9" bestFit="1" customWidth="1"/>
    <col min="9" max="9" width="1.85546875" style="9" customWidth="1"/>
    <col min="10" max="10" width="9.5703125" style="9" bestFit="1" customWidth="1"/>
    <col min="11" max="11" width="11.5703125" style="9" bestFit="1" customWidth="1"/>
    <col min="12" max="12" width="7.28515625" style="9" bestFit="1" customWidth="1"/>
    <col min="13" max="13" width="1.85546875" style="9" customWidth="1"/>
    <col min="14" max="16" width="12.85546875" style="9" bestFit="1" customWidth="1"/>
    <col min="17" max="16384" width="9.140625" style="9"/>
  </cols>
  <sheetData>
    <row r="2" spans="2:16" ht="15.75" thickBot="1" x14ac:dyDescent="0.3">
      <c r="B2" s="225" t="s">
        <v>396</v>
      </c>
      <c r="C2" s="225"/>
      <c r="D2" s="225"/>
      <c r="E2" s="225"/>
      <c r="F2" s="225"/>
      <c r="G2" s="225"/>
      <c r="H2" s="225"/>
      <c r="I2" s="225"/>
      <c r="J2" s="225"/>
      <c r="K2" s="225"/>
      <c r="L2" s="225"/>
      <c r="M2" s="225"/>
      <c r="N2" s="225"/>
      <c r="O2" s="225"/>
      <c r="P2" s="225"/>
    </row>
    <row r="4" spans="2:16" ht="15.75" thickBot="1" x14ac:dyDescent="0.3">
      <c r="B4" s="224" t="s">
        <v>348</v>
      </c>
      <c r="C4" s="224"/>
      <c r="D4" s="224"/>
      <c r="E4" s="224"/>
      <c r="F4" s="224"/>
      <c r="G4" s="224"/>
      <c r="H4" s="224"/>
      <c r="I4" s="155"/>
      <c r="J4" s="224" t="s">
        <v>348</v>
      </c>
      <c r="K4" s="224"/>
      <c r="L4" s="224"/>
      <c r="M4" s="155"/>
      <c r="N4" s="224" t="s">
        <v>361</v>
      </c>
      <c r="O4" s="224"/>
      <c r="P4" s="224"/>
    </row>
    <row r="5" spans="2:16" x14ac:dyDescent="0.25">
      <c r="B5" s="160"/>
      <c r="C5" s="160"/>
      <c r="D5" s="164" t="s">
        <v>349</v>
      </c>
      <c r="E5" s="164" t="s">
        <v>351</v>
      </c>
      <c r="F5" s="164" t="s">
        <v>353</v>
      </c>
      <c r="G5" s="164" t="s">
        <v>355</v>
      </c>
      <c r="H5" s="164" t="s">
        <v>357</v>
      </c>
      <c r="I5" s="165"/>
      <c r="J5" s="165"/>
      <c r="K5" s="165"/>
      <c r="L5" s="165"/>
      <c r="M5" s="116"/>
      <c r="N5" s="116"/>
      <c r="O5" s="116"/>
      <c r="P5" s="116"/>
    </row>
    <row r="6" spans="2:16" x14ac:dyDescent="0.25">
      <c r="B6" s="116" t="s">
        <v>346</v>
      </c>
      <c r="C6" s="163" t="s">
        <v>347</v>
      </c>
      <c r="D6" s="165" t="s">
        <v>350</v>
      </c>
      <c r="E6" s="165" t="s">
        <v>352</v>
      </c>
      <c r="F6" s="165" t="s">
        <v>354</v>
      </c>
      <c r="G6" s="165" t="s">
        <v>356</v>
      </c>
      <c r="H6" s="165" t="s">
        <v>358</v>
      </c>
      <c r="I6" s="165"/>
      <c r="J6" s="165" t="s">
        <v>359</v>
      </c>
      <c r="K6" s="165" t="s">
        <v>360</v>
      </c>
      <c r="L6" s="165" t="s">
        <v>325</v>
      </c>
      <c r="M6" s="163"/>
      <c r="N6" s="165" t="s">
        <v>380</v>
      </c>
      <c r="O6" s="165" t="s">
        <v>381</v>
      </c>
      <c r="P6" s="165" t="s">
        <v>382</v>
      </c>
    </row>
    <row r="7" spans="2:16" x14ac:dyDescent="0.25">
      <c r="D7" s="102"/>
      <c r="E7" s="102"/>
      <c r="F7" s="102"/>
      <c r="G7" s="102"/>
      <c r="H7" s="102"/>
      <c r="J7" s="102"/>
      <c r="K7" s="102"/>
      <c r="L7" s="102"/>
    </row>
    <row r="8" spans="2:16" x14ac:dyDescent="0.25">
      <c r="B8" s="167" t="str">
        <f>Data!C9</f>
        <v>Marksans Pharma</v>
      </c>
      <c r="C8" s="167"/>
      <c r="D8" s="168">
        <f>Data!D9</f>
        <v>259</v>
      </c>
      <c r="E8" s="169">
        <f>Data!E9</f>
        <v>45.32</v>
      </c>
      <c r="F8" s="168">
        <f>D8*E8</f>
        <v>11737.88</v>
      </c>
      <c r="G8" s="168">
        <f>Data!G9-Data!H9</f>
        <v>-382.3</v>
      </c>
      <c r="H8" s="168">
        <f>F8+G8</f>
        <v>11355.58</v>
      </c>
      <c r="I8" s="167"/>
      <c r="J8" s="168">
        <f>Data!K9</f>
        <v>2622.85</v>
      </c>
      <c r="K8" s="168">
        <f>Data!L9</f>
        <v>382.62</v>
      </c>
      <c r="L8" s="168">
        <f>Data!M9</f>
        <v>459</v>
      </c>
      <c r="M8" s="167"/>
      <c r="N8" s="170">
        <f>H8/J8</f>
        <v>4.3294812894370631</v>
      </c>
      <c r="O8" s="171">
        <f>F8/K8</f>
        <v>30.677643615075006</v>
      </c>
      <c r="P8" s="171">
        <f>H8/L8</f>
        <v>24.739825708061002</v>
      </c>
    </row>
    <row r="9" spans="2:16" x14ac:dyDescent="0.25">
      <c r="B9" s="172" t="str">
        <f>Data!C3</f>
        <v>Torrent Pharma.</v>
      </c>
      <c r="C9" s="172"/>
      <c r="D9" s="173">
        <f>Data!D3</f>
        <v>3195</v>
      </c>
      <c r="E9" s="174">
        <f>Data!E3</f>
        <v>33.840000000000003</v>
      </c>
      <c r="F9" s="173">
        <f>D9*E9</f>
        <v>108118.80000000002</v>
      </c>
      <c r="G9" s="173">
        <f>Data!I3</f>
        <v>2623</v>
      </c>
      <c r="H9" s="173">
        <f>F9+G9</f>
        <v>110741.80000000002</v>
      </c>
      <c r="I9" s="172"/>
      <c r="J9" s="173">
        <f>Data!K3</f>
        <v>11516</v>
      </c>
      <c r="K9" s="173">
        <f>Data!L3</f>
        <v>1911</v>
      </c>
      <c r="L9" s="173">
        <f>Data!M3</f>
        <v>3721</v>
      </c>
      <c r="M9" s="172"/>
      <c r="N9" s="175">
        <f t="shared" ref="N9:N17" si="0">H9/J9</f>
        <v>9.6163424800277895</v>
      </c>
      <c r="O9" s="176">
        <f t="shared" ref="O9:O17" si="1">F9/K9</f>
        <v>56.577080062794359</v>
      </c>
      <c r="P9" s="175">
        <f t="shared" ref="P9:P15" si="2">H9/L9</f>
        <v>29.761300725611399</v>
      </c>
    </row>
    <row r="10" spans="2:16" x14ac:dyDescent="0.25">
      <c r="B10" s="172" t="str">
        <f>Data!C4</f>
        <v>Ajanta Pharma</v>
      </c>
      <c r="C10" s="172"/>
      <c r="D10" s="173">
        <f>Data!D4</f>
        <v>2576</v>
      </c>
      <c r="E10" s="174">
        <f>Data!E4</f>
        <v>12.49</v>
      </c>
      <c r="F10" s="173">
        <f t="shared" ref="F10:F17" si="3">D10*E10</f>
        <v>32174.240000000002</v>
      </c>
      <c r="G10" s="173">
        <f>Data!I4</f>
        <v>-18.549999999999997</v>
      </c>
      <c r="H10" s="173">
        <f t="shared" ref="H10:H17" si="4">F10+G10</f>
        <v>32155.690000000002</v>
      </c>
      <c r="I10" s="172"/>
      <c r="J10" s="173">
        <f>Data!K4</f>
        <v>4648.1000000000004</v>
      </c>
      <c r="K10" s="173">
        <f>Data!L4</f>
        <v>920.39</v>
      </c>
      <c r="L10" s="173">
        <f>Data!M4</f>
        <v>297</v>
      </c>
      <c r="M10" s="172"/>
      <c r="N10" s="175">
        <f t="shared" si="0"/>
        <v>6.9180288720122203</v>
      </c>
      <c r="O10" s="176">
        <f t="shared" si="1"/>
        <v>34.957181194928239</v>
      </c>
      <c r="P10" s="175">
        <f t="shared" si="2"/>
        <v>108.26831649831651</v>
      </c>
    </row>
    <row r="11" spans="2:16" x14ac:dyDescent="0.25">
      <c r="B11" s="172" t="str">
        <f>Data!C5</f>
        <v>Gland Pharma</v>
      </c>
      <c r="C11" s="172"/>
      <c r="D11" s="173">
        <f>Data!D5</f>
        <v>1572</v>
      </c>
      <c r="E11" s="174">
        <f>Data!E5</f>
        <v>16.48</v>
      </c>
      <c r="F11" s="173">
        <f t="shared" si="3"/>
        <v>25906.560000000001</v>
      </c>
      <c r="G11" s="173">
        <f>Data!I5</f>
        <v>-2242.48</v>
      </c>
      <c r="H11" s="173">
        <f t="shared" si="4"/>
        <v>23664.080000000002</v>
      </c>
      <c r="I11" s="172"/>
      <c r="J11" s="173">
        <f>Data!K5</f>
        <v>5616.5</v>
      </c>
      <c r="K11" s="173">
        <f>Data!L5</f>
        <v>698.53</v>
      </c>
      <c r="L11" s="173">
        <f>Data!M5</f>
        <v>1269</v>
      </c>
      <c r="M11" s="172"/>
      <c r="N11" s="175">
        <f t="shared" si="0"/>
        <v>4.2133143416718601</v>
      </c>
      <c r="O11" s="176">
        <f t="shared" si="1"/>
        <v>37.087254663364497</v>
      </c>
      <c r="P11" s="175">
        <f t="shared" si="2"/>
        <v>18.647817178881009</v>
      </c>
    </row>
    <row r="12" spans="2:16" x14ac:dyDescent="0.25">
      <c r="B12" s="172" t="str">
        <f>Data!C6</f>
        <v>ERIS Lifescience</v>
      </c>
      <c r="C12" s="172"/>
      <c r="D12" s="173">
        <f>Data!D6</f>
        <v>1614.7</v>
      </c>
      <c r="E12" s="174">
        <f>Data!E6</f>
        <v>13.62</v>
      </c>
      <c r="F12" s="173">
        <f t="shared" si="3"/>
        <v>21992.214</v>
      </c>
      <c r="G12" s="173">
        <f>Data!I6</f>
        <v>2255.09</v>
      </c>
      <c r="H12" s="173">
        <f t="shared" si="4"/>
        <v>24247.304</v>
      </c>
      <c r="I12" s="172"/>
      <c r="J12" s="173">
        <f>Data!K6</f>
        <v>2893.64</v>
      </c>
      <c r="K12" s="173">
        <f>Data!L6</f>
        <v>374.67</v>
      </c>
      <c r="L12" s="173">
        <f>Data!M6</f>
        <v>1017</v>
      </c>
      <c r="M12" s="172"/>
      <c r="N12" s="175">
        <f t="shared" si="0"/>
        <v>8.3795164567810794</v>
      </c>
      <c r="O12" s="176">
        <f t="shared" si="1"/>
        <v>58.697557850908794</v>
      </c>
      <c r="P12" s="175">
        <f t="shared" si="2"/>
        <v>23.841990167158308</v>
      </c>
    </row>
    <row r="13" spans="2:16" x14ac:dyDescent="0.25">
      <c r="B13" s="172" t="str">
        <f>Data!C7</f>
        <v>Caplin Point Lab</v>
      </c>
      <c r="C13" s="172"/>
      <c r="D13" s="173">
        <f>Data!D7</f>
        <v>2164.75</v>
      </c>
      <c r="E13" s="174">
        <f>Data!E7</f>
        <v>7.6</v>
      </c>
      <c r="F13" s="173">
        <f t="shared" si="3"/>
        <v>16452.099999999999</v>
      </c>
      <c r="G13" s="173">
        <f>Data!I7</f>
        <v>-586.39</v>
      </c>
      <c r="H13" s="173">
        <f t="shared" si="4"/>
        <v>15865.71</v>
      </c>
      <c r="I13" s="172"/>
      <c r="J13" s="173">
        <f>Data!K7</f>
        <v>1937.47</v>
      </c>
      <c r="K13" s="173">
        <f>Data!L7</f>
        <v>541.09</v>
      </c>
      <c r="L13" s="173">
        <f>Data!M7</f>
        <v>647</v>
      </c>
      <c r="M13" s="172"/>
      <c r="N13" s="175">
        <f t="shared" si="0"/>
        <v>8.1888803439537128</v>
      </c>
      <c r="O13" s="176">
        <f t="shared" si="1"/>
        <v>30.405477831783987</v>
      </c>
      <c r="P13" s="175">
        <f t="shared" si="2"/>
        <v>24.521962905718702</v>
      </c>
    </row>
    <row r="14" spans="2:16" x14ac:dyDescent="0.25">
      <c r="B14" s="172" t="str">
        <f>Data!C8</f>
        <v>Sai Life</v>
      </c>
      <c r="C14" s="172"/>
      <c r="D14" s="173">
        <f>Data!D8</f>
        <v>717.25</v>
      </c>
      <c r="E14" s="174">
        <f>Data!E8</f>
        <v>20.84</v>
      </c>
      <c r="F14" s="173">
        <f t="shared" si="3"/>
        <v>14947.49</v>
      </c>
      <c r="G14" s="173">
        <f>Data!I8</f>
        <v>-170.77999999999997</v>
      </c>
      <c r="H14" s="173">
        <f t="shared" si="4"/>
        <v>14776.71</v>
      </c>
      <c r="I14" s="172"/>
      <c r="J14" s="173">
        <f>Data!K8</f>
        <v>1642.05</v>
      </c>
      <c r="K14" s="173">
        <f>Data!L8</f>
        <v>173.46</v>
      </c>
      <c r="L14" s="173">
        <f>Data!M8</f>
        <v>535</v>
      </c>
      <c r="M14" s="172"/>
      <c r="N14" s="175">
        <f t="shared" si="0"/>
        <v>8.9989403489540507</v>
      </c>
      <c r="O14" s="176">
        <f t="shared" si="1"/>
        <v>86.172546984895646</v>
      </c>
      <c r="P14" s="175">
        <f t="shared" si="2"/>
        <v>27.620018691588783</v>
      </c>
    </row>
    <row r="15" spans="2:16" x14ac:dyDescent="0.25">
      <c r="B15" s="172" t="str">
        <f>Data!C10</f>
        <v>Shilpa Medicare</v>
      </c>
      <c r="C15" s="172"/>
      <c r="D15" s="173">
        <f>Data!D10</f>
        <v>891.6</v>
      </c>
      <c r="E15" s="174">
        <f>Data!E10</f>
        <v>9.7799999999999994</v>
      </c>
      <c r="F15" s="173">
        <f t="shared" si="3"/>
        <v>8719.848</v>
      </c>
      <c r="G15" s="173">
        <f>Data!I10</f>
        <v>559.23</v>
      </c>
      <c r="H15" s="173">
        <f t="shared" si="4"/>
        <v>9279.0779999999995</v>
      </c>
      <c r="I15" s="172"/>
      <c r="J15" s="173">
        <f>Data!K10</f>
        <v>1286.4100000000001</v>
      </c>
      <c r="K15" s="173">
        <f>Data!L10</f>
        <v>78.290000000000006</v>
      </c>
      <c r="L15" s="173">
        <f>Data!M10</f>
        <v>253</v>
      </c>
      <c r="M15" s="172"/>
      <c r="N15" s="175">
        <f t="shared" si="0"/>
        <v>7.2131575469718046</v>
      </c>
      <c r="O15" s="176">
        <f t="shared" si="1"/>
        <v>111.37882232724485</v>
      </c>
      <c r="P15" s="175">
        <f t="shared" si="2"/>
        <v>36.676197628458496</v>
      </c>
    </row>
    <row r="16" spans="2:16" x14ac:dyDescent="0.25">
      <c r="B16" s="172" t="str">
        <f>Data!C11</f>
        <v>Jeena Sikho</v>
      </c>
      <c r="C16" s="172"/>
      <c r="D16" s="173">
        <f>Data!D11</f>
        <v>2156.6</v>
      </c>
      <c r="E16" s="174">
        <f>Data!E11</f>
        <v>2.4900000000000002</v>
      </c>
      <c r="F16" s="173">
        <f t="shared" si="3"/>
        <v>5369.9340000000002</v>
      </c>
      <c r="G16" s="173">
        <f>Data!I11</f>
        <v>-15.23</v>
      </c>
      <c r="H16" s="173">
        <f t="shared" si="4"/>
        <v>5354.7040000000006</v>
      </c>
      <c r="I16" s="172"/>
      <c r="J16" s="173">
        <f>Data!K11</f>
        <v>469.07</v>
      </c>
      <c r="K16" s="173">
        <f>Data!L11</f>
        <v>90.73</v>
      </c>
      <c r="L16" s="173" t="str">
        <f>Data!M11</f>
        <v>-</v>
      </c>
      <c r="M16" s="172"/>
      <c r="N16" s="175">
        <f t="shared" si="0"/>
        <v>11.415575500458356</v>
      </c>
      <c r="O16" s="176">
        <f t="shared" si="1"/>
        <v>59.185870164223523</v>
      </c>
      <c r="P16" s="173" t="s">
        <v>58</v>
      </c>
    </row>
    <row r="17" spans="2:16" x14ac:dyDescent="0.25">
      <c r="B17" s="172" t="str">
        <f>Data!C12</f>
        <v>Senores Pharma.</v>
      </c>
      <c r="C17" s="172"/>
      <c r="D17" s="173">
        <f>Data!D12</f>
        <v>518.6</v>
      </c>
      <c r="E17" s="174">
        <f>Data!E12</f>
        <v>4.6100000000000003</v>
      </c>
      <c r="F17" s="173">
        <f t="shared" si="3"/>
        <v>2390.7460000000001</v>
      </c>
      <c r="G17" s="173">
        <f>Data!I12</f>
        <v>-70.75</v>
      </c>
      <c r="H17" s="173">
        <f t="shared" si="4"/>
        <v>2319.9960000000001</v>
      </c>
      <c r="I17" s="172"/>
      <c r="J17" s="173">
        <f>Data!K12</f>
        <v>398.25</v>
      </c>
      <c r="K17" s="173">
        <f>Data!L12</f>
        <v>58.34</v>
      </c>
      <c r="L17" s="173" t="str">
        <f>Data!M11</f>
        <v>-</v>
      </c>
      <c r="M17" s="172"/>
      <c r="N17" s="175">
        <f t="shared" si="0"/>
        <v>5.8254764595103579</v>
      </c>
      <c r="O17" s="176">
        <f t="shared" si="1"/>
        <v>40.979533767569421</v>
      </c>
      <c r="P17" s="173" t="s">
        <v>58</v>
      </c>
    </row>
    <row r="18" spans="2:16" x14ac:dyDescent="0.25">
      <c r="G18" s="81"/>
    </row>
    <row r="19" spans="2:16" x14ac:dyDescent="0.25">
      <c r="B19" s="19" t="s">
        <v>383</v>
      </c>
      <c r="C19" s="19"/>
      <c r="D19" s="19"/>
      <c r="E19" s="19"/>
      <c r="F19" s="19"/>
      <c r="G19" s="19"/>
      <c r="H19" s="19"/>
      <c r="I19" s="19"/>
      <c r="J19" s="19"/>
      <c r="K19" s="19"/>
      <c r="L19" s="19"/>
      <c r="M19" s="19"/>
      <c r="N19" s="177">
        <f>MAX(N8:N17)</f>
        <v>11.415575500458356</v>
      </c>
      <c r="O19" s="177">
        <f t="shared" ref="O19:P19" si="5">MAX(O8:O17)</f>
        <v>111.37882232724485</v>
      </c>
      <c r="P19" s="177">
        <f t="shared" si="5"/>
        <v>108.26831649831651</v>
      </c>
    </row>
    <row r="20" spans="2:16" x14ac:dyDescent="0.25">
      <c r="B20" s="19" t="s">
        <v>384</v>
      </c>
      <c r="C20" s="19"/>
      <c r="D20" s="19"/>
      <c r="E20" s="19"/>
      <c r="F20" s="19"/>
      <c r="G20" s="19"/>
      <c r="H20" s="19"/>
      <c r="I20" s="19"/>
      <c r="J20" s="19"/>
      <c r="K20" s="19"/>
      <c r="L20" s="19"/>
      <c r="M20" s="19"/>
      <c r="N20" s="177">
        <f>QUARTILE(N8:N17,3)</f>
        <v>8.844084375910807</v>
      </c>
      <c r="O20" s="177">
        <f t="shared" ref="O20:P20" si="6">QUARTILE(O8:O17,3)</f>
        <v>59.063792085894839</v>
      </c>
      <c r="P20" s="177">
        <f t="shared" si="6"/>
        <v>31.490024951323171</v>
      </c>
    </row>
    <row r="21" spans="2:16" x14ac:dyDescent="0.25">
      <c r="B21" s="18" t="s">
        <v>386</v>
      </c>
      <c r="C21" s="18"/>
      <c r="D21" s="18"/>
      <c r="E21" s="18"/>
      <c r="F21" s="18"/>
      <c r="G21" s="18"/>
      <c r="H21" s="18"/>
      <c r="I21" s="18"/>
      <c r="J21" s="18"/>
      <c r="K21" s="18"/>
      <c r="L21" s="18"/>
      <c r="M21" s="18"/>
      <c r="N21" s="178">
        <f>AVERAGE(N8:N17)</f>
        <v>7.5098713639778296</v>
      </c>
      <c r="O21" s="178">
        <f t="shared" ref="O21:P21" si="7">AVERAGE(O8:O17)</f>
        <v>54.611896846278832</v>
      </c>
      <c r="P21" s="178">
        <f t="shared" si="7"/>
        <v>36.759678687974279</v>
      </c>
    </row>
    <row r="22" spans="2:16" x14ac:dyDescent="0.25">
      <c r="B22" s="18" t="s">
        <v>387</v>
      </c>
      <c r="C22" s="18"/>
      <c r="D22" s="18"/>
      <c r="E22" s="18"/>
      <c r="F22" s="18"/>
      <c r="G22" s="18"/>
      <c r="H22" s="18"/>
      <c r="I22" s="18"/>
      <c r="J22" s="18"/>
      <c r="K22" s="18"/>
      <c r="L22" s="18"/>
      <c r="M22" s="18"/>
      <c r="N22" s="178">
        <f>MEDIAN(N8:N17)</f>
        <v>7.7010189454627582</v>
      </c>
      <c r="O22" s="178">
        <f t="shared" ref="O22:P22" si="8">MEDIAN(O8:O17)</f>
        <v>48.778306915181886</v>
      </c>
      <c r="P22" s="178">
        <f t="shared" si="8"/>
        <v>26.179922199824894</v>
      </c>
    </row>
    <row r="23" spans="2:16" x14ac:dyDescent="0.25">
      <c r="B23" s="19" t="s">
        <v>388</v>
      </c>
      <c r="C23" s="19"/>
      <c r="D23" s="19"/>
      <c r="E23" s="19"/>
      <c r="F23" s="19"/>
      <c r="G23" s="19"/>
      <c r="H23" s="19"/>
      <c r="I23" s="19"/>
      <c r="J23" s="19"/>
      <c r="K23" s="19"/>
      <c r="L23" s="19"/>
      <c r="M23" s="19"/>
      <c r="N23" s="177">
        <f>QUARTILE(N8:N17,1)</f>
        <v>6.0986145626358237</v>
      </c>
      <c r="O23" s="177">
        <f t="shared" ref="O23:P23" si="9">QUARTILE(O8:O17,1)</f>
        <v>35.489699562037302</v>
      </c>
      <c r="P23" s="177">
        <f t="shared" si="9"/>
        <v>24.351969721078603</v>
      </c>
    </row>
    <row r="24" spans="2:16" x14ac:dyDescent="0.25">
      <c r="B24" s="19" t="s">
        <v>385</v>
      </c>
      <c r="C24" s="19"/>
      <c r="D24" s="19"/>
      <c r="E24" s="19"/>
      <c r="F24" s="19"/>
      <c r="G24" s="19"/>
      <c r="H24" s="19"/>
      <c r="I24" s="19"/>
      <c r="J24" s="19"/>
      <c r="K24" s="19"/>
      <c r="L24" s="19"/>
      <c r="M24" s="19"/>
      <c r="N24" s="177">
        <f>MIN(N8:N17)</f>
        <v>4.2133143416718601</v>
      </c>
      <c r="O24" s="177">
        <f t="shared" ref="O24:P24" si="10">MIN(O8:O17)</f>
        <v>30.405477831783987</v>
      </c>
      <c r="P24" s="177">
        <f t="shared" si="10"/>
        <v>18.647817178881009</v>
      </c>
    </row>
    <row r="25" spans="2:16" ht="15.75" thickBot="1" x14ac:dyDescent="0.3"/>
    <row r="26" spans="2:16" x14ac:dyDescent="0.25">
      <c r="B26" s="179" t="s">
        <v>389</v>
      </c>
      <c r="C26" s="160"/>
      <c r="D26" s="160"/>
      <c r="E26" s="160"/>
      <c r="F26" s="160"/>
      <c r="G26" s="160"/>
      <c r="H26" s="160"/>
      <c r="I26" s="160"/>
      <c r="J26" s="160"/>
      <c r="K26" s="160"/>
      <c r="L26" s="160"/>
      <c r="M26" s="160"/>
      <c r="N26" s="160" t="str">
        <f>N6</f>
        <v xml:space="preserve">EV/Revenue </v>
      </c>
      <c r="O26" s="160" t="str">
        <f t="shared" ref="O26:P26" si="11">O6</f>
        <v>P/E</v>
      </c>
      <c r="P26" s="160" t="str">
        <f t="shared" si="11"/>
        <v>EV/EBITDA</v>
      </c>
    </row>
    <row r="28" spans="2:16" x14ac:dyDescent="0.25">
      <c r="B28" s="129" t="s">
        <v>390</v>
      </c>
      <c r="C28" s="129"/>
      <c r="D28" s="129"/>
      <c r="E28" s="129"/>
      <c r="F28" s="129"/>
      <c r="G28" s="129"/>
      <c r="H28" s="129"/>
      <c r="I28" s="129"/>
      <c r="J28" s="129"/>
      <c r="K28" s="129"/>
      <c r="L28" s="129"/>
      <c r="M28" s="129"/>
      <c r="N28" s="183">
        <f>J$8*N22</f>
        <v>20198.617541106996</v>
      </c>
      <c r="O28" s="183">
        <f>O30+O29</f>
        <v>18281.255791886895</v>
      </c>
      <c r="P28" s="183">
        <f>L$8*P22</f>
        <v>12016.584289719627</v>
      </c>
    </row>
    <row r="29" spans="2:16" x14ac:dyDescent="0.25">
      <c r="B29" s="129" t="s">
        <v>391</v>
      </c>
      <c r="C29" s="129"/>
      <c r="D29" s="129"/>
      <c r="E29" s="129"/>
      <c r="F29" s="129"/>
      <c r="G29" s="129"/>
      <c r="H29" s="129"/>
      <c r="I29" s="129"/>
      <c r="J29" s="129"/>
      <c r="K29" s="129"/>
      <c r="L29" s="129"/>
      <c r="M29" s="129"/>
      <c r="N29" s="172">
        <f>$G$8</f>
        <v>-382.3</v>
      </c>
      <c r="O29" s="172">
        <f>$G$8</f>
        <v>-382.3</v>
      </c>
      <c r="P29" s="172">
        <f t="shared" ref="P29" si="12">$G$8</f>
        <v>-382.3</v>
      </c>
    </row>
    <row r="30" spans="2:16" x14ac:dyDescent="0.25">
      <c r="B30" s="129" t="s">
        <v>392</v>
      </c>
      <c r="C30" s="129"/>
      <c r="D30" s="129"/>
      <c r="E30" s="129"/>
      <c r="F30" s="129"/>
      <c r="G30" s="129"/>
      <c r="H30" s="129"/>
      <c r="I30" s="129"/>
      <c r="J30" s="129"/>
      <c r="K30" s="129"/>
      <c r="L30" s="129"/>
      <c r="M30" s="129"/>
      <c r="N30" s="183">
        <f>N28-N29</f>
        <v>20580.917541106995</v>
      </c>
      <c r="O30" s="183">
        <f>O22*K8</f>
        <v>18663.555791886894</v>
      </c>
      <c r="P30" s="183">
        <f t="shared" ref="P30" si="13">P28-P29</f>
        <v>12398.884289719626</v>
      </c>
    </row>
    <row r="31" spans="2:16" x14ac:dyDescent="0.25">
      <c r="B31" s="129" t="s">
        <v>393</v>
      </c>
      <c r="C31" s="129"/>
      <c r="D31" s="129"/>
      <c r="E31" s="129"/>
      <c r="F31" s="129"/>
      <c r="G31" s="129"/>
      <c r="H31" s="129"/>
      <c r="I31" s="129"/>
      <c r="J31" s="129"/>
      <c r="K31" s="129"/>
      <c r="L31" s="129"/>
      <c r="M31" s="129"/>
      <c r="N31" s="184">
        <f>$E$8</f>
        <v>45.32</v>
      </c>
      <c r="O31" s="184">
        <f>$E$8</f>
        <v>45.32</v>
      </c>
      <c r="P31" s="184">
        <f t="shared" ref="P31" si="14">$E$8</f>
        <v>45.32</v>
      </c>
    </row>
    <row r="32" spans="2:16" ht="6" customHeight="1" x14ac:dyDescent="0.25">
      <c r="N32" s="180"/>
      <c r="O32" s="180"/>
      <c r="P32" s="180"/>
    </row>
    <row r="33" spans="2:16" x14ac:dyDescent="0.25">
      <c r="B33" s="181" t="s">
        <v>394</v>
      </c>
      <c r="C33" s="181"/>
      <c r="D33" s="181"/>
      <c r="E33" s="181"/>
      <c r="F33" s="181"/>
      <c r="G33" s="181"/>
      <c r="H33" s="181"/>
      <c r="I33" s="181"/>
      <c r="J33" s="181"/>
      <c r="K33" s="181"/>
      <c r="L33" s="181"/>
      <c r="M33" s="181"/>
      <c r="N33" s="182">
        <f>N30/N31</f>
        <v>454.12439411092225</v>
      </c>
      <c r="O33" s="182">
        <f>O30/O31</f>
        <v>411.81720635231454</v>
      </c>
      <c r="P33" s="182">
        <f>P30/P31</f>
        <v>273.58526676345161</v>
      </c>
    </row>
    <row r="34" spans="2:16" ht="6" customHeight="1" x14ac:dyDescent="0.25"/>
    <row r="35" spans="2:16" x14ac:dyDescent="0.25">
      <c r="B35" s="22" t="s">
        <v>395</v>
      </c>
      <c r="C35" s="22"/>
      <c r="D35" s="22"/>
      <c r="E35" s="22"/>
    </row>
    <row r="36" spans="2:16" x14ac:dyDescent="0.25">
      <c r="N36" s="9" t="str">
        <f>IF(N33&gt;$D$8,"Undervalued","Overvalued")</f>
        <v>Undervalued</v>
      </c>
      <c r="O36" s="9" t="str">
        <f t="shared" ref="O36:P36" si="15">IF(O33&gt;$D$8,"Undervalued","Overvalued")</f>
        <v>Undervalued</v>
      </c>
      <c r="P36" s="9" t="str">
        <f t="shared" si="15"/>
        <v>Undervalued</v>
      </c>
    </row>
  </sheetData>
  <mergeCells count="4">
    <mergeCell ref="J4:L4"/>
    <mergeCell ref="N4:P4"/>
    <mergeCell ref="B2:P2"/>
    <mergeCell ref="B4:H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62BD6-2809-49C7-B82B-0CA866F3868F}">
  <dimension ref="B2:M18"/>
  <sheetViews>
    <sheetView workbookViewId="0">
      <selection activeCell="S24" sqref="S24"/>
    </sheetView>
  </sheetViews>
  <sheetFormatPr defaultRowHeight="15" x14ac:dyDescent="0.25"/>
  <cols>
    <col min="2" max="2" width="5.7109375" bestFit="1" customWidth="1"/>
    <col min="3" max="3" width="16.7109375" bestFit="1" customWidth="1"/>
    <col min="4" max="4" width="8" bestFit="1" customWidth="1"/>
    <col min="5" max="5" width="16.5703125" bestFit="1" customWidth="1"/>
    <col min="6" max="6" width="16.5703125" customWidth="1"/>
    <col min="7" max="7" width="10.7109375" bestFit="1" customWidth="1"/>
    <col min="8" max="8" width="14.42578125" bestFit="1" customWidth="1"/>
    <col min="9" max="9" width="14.42578125" customWidth="1"/>
    <col min="10" max="10" width="9.5703125" bestFit="1" customWidth="1"/>
    <col min="11" max="11" width="11" bestFit="1" customWidth="1"/>
    <col min="12" max="12" width="13.28515625" bestFit="1" customWidth="1"/>
    <col min="13" max="13" width="14.140625" bestFit="1" customWidth="1"/>
  </cols>
  <sheetData>
    <row r="2" spans="2:13" x14ac:dyDescent="0.25">
      <c r="B2" t="s">
        <v>237</v>
      </c>
      <c r="C2" t="s">
        <v>238</v>
      </c>
      <c r="D2" t="s">
        <v>239</v>
      </c>
      <c r="E2" t="s">
        <v>374</v>
      </c>
      <c r="F2" t="s">
        <v>378</v>
      </c>
      <c r="G2" t="s">
        <v>241</v>
      </c>
      <c r="H2" t="s">
        <v>375</v>
      </c>
      <c r="J2" t="s">
        <v>379</v>
      </c>
      <c r="K2" t="s">
        <v>376</v>
      </c>
      <c r="L2" t="s">
        <v>377</v>
      </c>
      <c r="M2" t="s">
        <v>325</v>
      </c>
    </row>
    <row r="3" spans="2:13" x14ac:dyDescent="0.25">
      <c r="B3">
        <v>1</v>
      </c>
      <c r="C3" t="s">
        <v>362</v>
      </c>
      <c r="D3" s="161">
        <v>3195</v>
      </c>
      <c r="E3" s="161">
        <v>33.840000000000003</v>
      </c>
      <c r="F3" s="161">
        <f>D3*E3</f>
        <v>108118.80000000002</v>
      </c>
      <c r="G3" s="161">
        <v>3202</v>
      </c>
      <c r="H3" s="161">
        <v>579</v>
      </c>
      <c r="I3" s="161">
        <f>G3-H3</f>
        <v>2623</v>
      </c>
      <c r="J3" s="161">
        <f>F3+G3-H3</f>
        <v>110741.80000000002</v>
      </c>
      <c r="K3" s="161">
        <v>11516</v>
      </c>
      <c r="L3" s="161">
        <v>1911</v>
      </c>
      <c r="M3" s="161">
        <f>[1]Data!M3</f>
        <v>3721</v>
      </c>
    </row>
    <row r="4" spans="2:13" x14ac:dyDescent="0.25">
      <c r="B4">
        <v>2</v>
      </c>
      <c r="C4" t="s">
        <v>363</v>
      </c>
      <c r="D4" s="161">
        <v>2576</v>
      </c>
      <c r="E4" s="161">
        <v>12.49</v>
      </c>
      <c r="F4" s="161">
        <f t="shared" ref="F4:F18" si="0">D4*E4</f>
        <v>32174.240000000002</v>
      </c>
      <c r="G4" s="161">
        <v>31.17</v>
      </c>
      <c r="H4" s="161">
        <v>49.72</v>
      </c>
      <c r="I4" s="161">
        <f t="shared" ref="I4:I18" si="1">G4-H4</f>
        <v>-18.549999999999997</v>
      </c>
      <c r="J4" s="161">
        <f t="shared" ref="J4:J18" si="2">F4+G4-H4</f>
        <v>32155.69</v>
      </c>
      <c r="K4" s="161">
        <v>4648.1000000000004</v>
      </c>
      <c r="L4" s="161">
        <v>920.39</v>
      </c>
      <c r="M4" s="161">
        <f>[1]Data!M4</f>
        <v>297</v>
      </c>
    </row>
    <row r="5" spans="2:13" x14ac:dyDescent="0.25">
      <c r="B5">
        <v>3</v>
      </c>
      <c r="C5" t="s">
        <v>364</v>
      </c>
      <c r="D5" s="161">
        <v>1572</v>
      </c>
      <c r="E5" s="161">
        <v>16.48</v>
      </c>
      <c r="F5" s="161">
        <f t="shared" si="0"/>
        <v>25906.560000000001</v>
      </c>
      <c r="G5" s="161">
        <v>313.73</v>
      </c>
      <c r="H5" s="161">
        <v>2556.21</v>
      </c>
      <c r="I5" s="161">
        <f t="shared" si="1"/>
        <v>-2242.48</v>
      </c>
      <c r="J5" s="161">
        <f t="shared" si="2"/>
        <v>23664.080000000002</v>
      </c>
      <c r="K5" s="161">
        <v>5616.5</v>
      </c>
      <c r="L5" s="161">
        <v>698.53</v>
      </c>
      <c r="M5" s="161">
        <f>[1]Data!M5</f>
        <v>1269</v>
      </c>
    </row>
    <row r="6" spans="2:13" x14ac:dyDescent="0.25">
      <c r="B6">
        <v>4</v>
      </c>
      <c r="C6" t="s">
        <v>365</v>
      </c>
      <c r="D6" s="161">
        <v>1614.7</v>
      </c>
      <c r="E6" s="161">
        <v>13.62</v>
      </c>
      <c r="F6" s="161">
        <f t="shared" si="0"/>
        <v>21992.214</v>
      </c>
      <c r="G6" s="161">
        <v>2477.92</v>
      </c>
      <c r="H6" s="161">
        <v>222.83</v>
      </c>
      <c r="I6" s="161">
        <f t="shared" si="1"/>
        <v>2255.09</v>
      </c>
      <c r="J6" s="161">
        <f t="shared" si="2"/>
        <v>24247.303999999996</v>
      </c>
      <c r="K6" s="161">
        <v>2893.64</v>
      </c>
      <c r="L6" s="161">
        <v>374.67</v>
      </c>
      <c r="M6" s="161">
        <f>[1]Data!M6</f>
        <v>1017</v>
      </c>
    </row>
    <row r="7" spans="2:13" x14ac:dyDescent="0.25">
      <c r="B7">
        <v>5</v>
      </c>
      <c r="C7" t="s">
        <v>247</v>
      </c>
      <c r="D7" s="161">
        <v>2164.75</v>
      </c>
      <c r="E7" s="161">
        <v>7.6</v>
      </c>
      <c r="F7" s="161">
        <f t="shared" si="0"/>
        <v>16452.099999999999</v>
      </c>
      <c r="G7" s="161">
        <v>5.0199999999999996</v>
      </c>
      <c r="H7" s="161">
        <v>591.41</v>
      </c>
      <c r="I7" s="161">
        <f t="shared" si="1"/>
        <v>-586.39</v>
      </c>
      <c r="J7" s="161">
        <f t="shared" si="2"/>
        <v>15865.71</v>
      </c>
      <c r="K7" s="161">
        <v>1937.47</v>
      </c>
      <c r="L7" s="161">
        <v>541.09</v>
      </c>
      <c r="M7" s="161">
        <f>[1]Data!M7</f>
        <v>647</v>
      </c>
    </row>
    <row r="8" spans="2:13" x14ac:dyDescent="0.25">
      <c r="B8">
        <v>6</v>
      </c>
      <c r="C8" t="s">
        <v>250</v>
      </c>
      <c r="D8" s="161">
        <v>717.25</v>
      </c>
      <c r="E8" s="161">
        <v>20.84</v>
      </c>
      <c r="F8" s="161">
        <f t="shared" si="0"/>
        <v>14947.49</v>
      </c>
      <c r="G8" s="161">
        <v>287.18</v>
      </c>
      <c r="H8" s="161">
        <v>457.96</v>
      </c>
      <c r="I8" s="161">
        <f t="shared" si="1"/>
        <v>-170.77999999999997</v>
      </c>
      <c r="J8" s="161">
        <f t="shared" si="2"/>
        <v>14776.710000000001</v>
      </c>
      <c r="K8" s="161">
        <v>1642.05</v>
      </c>
      <c r="L8" s="161">
        <v>173.46</v>
      </c>
      <c r="M8" s="161">
        <f>[1]Data!M8</f>
        <v>535</v>
      </c>
    </row>
    <row r="9" spans="2:13" x14ac:dyDescent="0.25">
      <c r="B9">
        <v>7</v>
      </c>
      <c r="C9" t="s">
        <v>253</v>
      </c>
      <c r="D9" s="161">
        <v>259</v>
      </c>
      <c r="E9" s="161">
        <v>45.32</v>
      </c>
      <c r="F9" s="161">
        <f t="shared" si="0"/>
        <v>11737.88</v>
      </c>
      <c r="G9" s="161">
        <v>321.91000000000003</v>
      </c>
      <c r="H9" s="161">
        <v>704.21</v>
      </c>
      <c r="I9" s="161">
        <f t="shared" si="1"/>
        <v>-382.3</v>
      </c>
      <c r="J9" s="161">
        <f t="shared" si="2"/>
        <v>11355.579999999998</v>
      </c>
      <c r="K9" s="161">
        <v>2622.85</v>
      </c>
      <c r="L9" s="161">
        <v>382.62</v>
      </c>
      <c r="M9" s="161">
        <f>[1]Data!M9</f>
        <v>459</v>
      </c>
    </row>
    <row r="10" spans="2:13" x14ac:dyDescent="0.25">
      <c r="B10">
        <v>8</v>
      </c>
      <c r="C10" t="s">
        <v>366</v>
      </c>
      <c r="D10" s="161">
        <v>891.6</v>
      </c>
      <c r="E10" s="161">
        <v>9.7799999999999994</v>
      </c>
      <c r="F10" s="161">
        <f t="shared" si="0"/>
        <v>8719.848</v>
      </c>
      <c r="G10" s="161">
        <v>587.75</v>
      </c>
      <c r="H10" s="161">
        <v>28.52</v>
      </c>
      <c r="I10" s="161">
        <f t="shared" si="1"/>
        <v>559.23</v>
      </c>
      <c r="J10" s="161">
        <f t="shared" si="2"/>
        <v>9279.0779999999995</v>
      </c>
      <c r="K10" s="161">
        <v>1286.4100000000001</v>
      </c>
      <c r="L10" s="161">
        <v>78.290000000000006</v>
      </c>
      <c r="M10" s="161">
        <f>[1]Data!M10</f>
        <v>253</v>
      </c>
    </row>
    <row r="11" spans="2:13" x14ac:dyDescent="0.25">
      <c r="B11">
        <v>9</v>
      </c>
      <c r="C11" t="s">
        <v>367</v>
      </c>
      <c r="D11" s="161">
        <v>2156.6</v>
      </c>
      <c r="E11" s="161">
        <v>2.4900000000000002</v>
      </c>
      <c r="F11" s="161">
        <f t="shared" si="0"/>
        <v>5369.9340000000002</v>
      </c>
      <c r="G11" s="161">
        <v>10.73</v>
      </c>
      <c r="H11" s="161">
        <v>25.96</v>
      </c>
      <c r="I11" s="161">
        <f t="shared" si="1"/>
        <v>-15.23</v>
      </c>
      <c r="J11" s="161">
        <f t="shared" si="2"/>
        <v>5354.7039999999997</v>
      </c>
      <c r="K11" s="161">
        <v>469.07</v>
      </c>
      <c r="L11" s="161">
        <v>90.73</v>
      </c>
      <c r="M11" s="166" t="s">
        <v>58</v>
      </c>
    </row>
    <row r="12" spans="2:13" x14ac:dyDescent="0.25">
      <c r="B12">
        <v>10</v>
      </c>
      <c r="C12" t="s">
        <v>368</v>
      </c>
      <c r="D12" s="161">
        <v>518.6</v>
      </c>
      <c r="E12" s="161">
        <v>4.6100000000000003</v>
      </c>
      <c r="F12" s="161">
        <f t="shared" si="0"/>
        <v>2390.7460000000001</v>
      </c>
      <c r="G12" s="161">
        <v>314.75</v>
      </c>
      <c r="H12" s="161">
        <v>385.5</v>
      </c>
      <c r="I12" s="161">
        <f t="shared" si="1"/>
        <v>-70.75</v>
      </c>
      <c r="J12" s="161">
        <f t="shared" si="2"/>
        <v>2319.9960000000001</v>
      </c>
      <c r="K12" s="161">
        <v>398.25</v>
      </c>
      <c r="L12" s="161">
        <v>58.34</v>
      </c>
      <c r="M12" s="166" t="s">
        <v>58</v>
      </c>
    </row>
    <row r="13" spans="2:13" x14ac:dyDescent="0.25">
      <c r="D13" s="161"/>
      <c r="E13" s="161"/>
      <c r="F13" s="161"/>
      <c r="G13" s="161"/>
      <c r="H13" s="161"/>
      <c r="I13" s="161"/>
      <c r="J13" s="161"/>
      <c r="K13" s="161"/>
      <c r="L13" s="161"/>
      <c r="M13" s="166"/>
    </row>
    <row r="14" spans="2:13" x14ac:dyDescent="0.25">
      <c r="B14">
        <v>11</v>
      </c>
      <c r="C14" t="s">
        <v>369</v>
      </c>
      <c r="D14" s="161">
        <v>726.15</v>
      </c>
      <c r="E14" s="161">
        <v>2.89</v>
      </c>
      <c r="F14" s="161">
        <f t="shared" si="0"/>
        <v>2098.5735</v>
      </c>
      <c r="G14" s="161">
        <v>2.08</v>
      </c>
      <c r="H14" s="161">
        <v>83.16</v>
      </c>
      <c r="I14" s="161">
        <f t="shared" si="1"/>
        <v>-81.08</v>
      </c>
      <c r="J14" s="161">
        <f t="shared" si="2"/>
        <v>2017.4934999999998</v>
      </c>
      <c r="K14" s="161">
        <v>451.82</v>
      </c>
      <c r="L14" s="161">
        <v>50.83</v>
      </c>
      <c r="M14" s="166" t="s">
        <v>58</v>
      </c>
    </row>
    <row r="15" spans="2:13" x14ac:dyDescent="0.25">
      <c r="B15">
        <v>12</v>
      </c>
      <c r="C15" t="s">
        <v>370</v>
      </c>
      <c r="D15" s="161">
        <v>21.66</v>
      </c>
      <c r="E15" s="161">
        <v>94</v>
      </c>
      <c r="F15" s="161">
        <f t="shared" si="0"/>
        <v>2036.04</v>
      </c>
      <c r="G15" s="161">
        <v>4.04</v>
      </c>
      <c r="H15" s="161">
        <v>0.69</v>
      </c>
      <c r="I15" s="161">
        <f t="shared" si="1"/>
        <v>3.35</v>
      </c>
      <c r="J15" s="161">
        <f t="shared" si="2"/>
        <v>2039.3899999999999</v>
      </c>
      <c r="K15" s="161">
        <v>462.85</v>
      </c>
      <c r="L15" s="161">
        <v>48.87</v>
      </c>
      <c r="M15" s="166" t="s">
        <v>58</v>
      </c>
    </row>
    <row r="16" spans="2:13" x14ac:dyDescent="0.25">
      <c r="B16">
        <v>13</v>
      </c>
      <c r="C16" t="s">
        <v>371</v>
      </c>
      <c r="D16" s="161">
        <v>936.35</v>
      </c>
      <c r="E16" s="161">
        <v>2.09</v>
      </c>
      <c r="F16" s="161">
        <f t="shared" si="0"/>
        <v>1956.9714999999999</v>
      </c>
      <c r="G16" s="161">
        <v>32.6</v>
      </c>
      <c r="H16" s="161">
        <v>15.93</v>
      </c>
      <c r="I16" s="161">
        <f t="shared" si="1"/>
        <v>16.670000000000002</v>
      </c>
      <c r="J16" s="161">
        <f t="shared" si="2"/>
        <v>1973.6414999999997</v>
      </c>
      <c r="K16" s="161">
        <v>759.88</v>
      </c>
      <c r="L16" s="161">
        <v>60.99</v>
      </c>
      <c r="M16" s="166" t="s">
        <v>58</v>
      </c>
    </row>
    <row r="17" spans="2:13" x14ac:dyDescent="0.25">
      <c r="B17">
        <v>14</v>
      </c>
      <c r="C17" t="s">
        <v>372</v>
      </c>
      <c r="D17" s="161">
        <v>1814.5</v>
      </c>
      <c r="E17" s="161">
        <v>0.85</v>
      </c>
      <c r="F17" s="161">
        <f t="shared" si="0"/>
        <v>1542.325</v>
      </c>
      <c r="G17" s="161">
        <v>213.25</v>
      </c>
      <c r="H17" s="161">
        <v>7.22</v>
      </c>
      <c r="I17" s="161">
        <f t="shared" si="1"/>
        <v>206.03</v>
      </c>
      <c r="J17" s="161">
        <f t="shared" si="2"/>
        <v>1748.355</v>
      </c>
      <c r="K17" s="161">
        <v>311.10000000000002</v>
      </c>
      <c r="L17" s="161">
        <v>28.83</v>
      </c>
      <c r="M17" s="166" t="s">
        <v>58</v>
      </c>
    </row>
    <row r="18" spans="2:13" x14ac:dyDescent="0.25">
      <c r="B18">
        <v>15</v>
      </c>
      <c r="C18" t="s">
        <v>373</v>
      </c>
      <c r="D18" s="161">
        <v>133.30000000000001</v>
      </c>
      <c r="E18" s="161">
        <v>10.54</v>
      </c>
      <c r="F18" s="161">
        <f t="shared" si="0"/>
        <v>1404.982</v>
      </c>
      <c r="G18" s="161">
        <v>88.1</v>
      </c>
      <c r="H18" s="161">
        <v>213.31</v>
      </c>
      <c r="I18" s="161">
        <f t="shared" si="1"/>
        <v>-125.21000000000001</v>
      </c>
      <c r="J18" s="161">
        <f t="shared" si="2"/>
        <v>1279.7719999999999</v>
      </c>
      <c r="K18" s="161">
        <v>809.73</v>
      </c>
      <c r="L18" s="161">
        <v>90.26</v>
      </c>
      <c r="M18" s="166" t="s">
        <v>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2279-E3AC-48A3-882B-43FE06360EDF}">
  <dimension ref="B2:N8"/>
  <sheetViews>
    <sheetView workbookViewId="0">
      <selection activeCell="T20" sqref="T20"/>
    </sheetView>
  </sheetViews>
  <sheetFormatPr defaultRowHeight="15" x14ac:dyDescent="0.25"/>
  <cols>
    <col min="1" max="1" width="1.85546875" style="9" customWidth="1"/>
    <col min="2" max="2" width="21.140625" style="9" bestFit="1" customWidth="1"/>
    <col min="3" max="3" width="10.28515625" style="9" bestFit="1" customWidth="1"/>
    <col min="4" max="4" width="6.5703125" style="9" bestFit="1" customWidth="1"/>
    <col min="5" max="5" width="10.7109375" style="9" bestFit="1" customWidth="1"/>
    <col min="6" max="16384" width="9.140625" style="9"/>
  </cols>
  <sheetData>
    <row r="2" spans="2:14" x14ac:dyDescent="0.25">
      <c r="B2" s="155" t="s">
        <v>405</v>
      </c>
      <c r="C2" s="116"/>
      <c r="D2" s="116"/>
      <c r="E2" s="116"/>
      <c r="F2" s="116"/>
      <c r="G2" s="116"/>
      <c r="H2" s="116"/>
      <c r="I2" s="116"/>
      <c r="J2" s="116"/>
      <c r="K2" s="116"/>
      <c r="L2" s="116"/>
      <c r="M2" s="116"/>
      <c r="N2" s="116"/>
    </row>
    <row r="3" spans="2:14" x14ac:dyDescent="0.25">
      <c r="C3" s="189" t="s">
        <v>402</v>
      </c>
      <c r="D3" s="189" t="s">
        <v>385</v>
      </c>
      <c r="E3" s="189" t="s">
        <v>403</v>
      </c>
      <c r="F3" s="189" t="s">
        <v>404</v>
      </c>
    </row>
    <row r="4" spans="2:14" x14ac:dyDescent="0.25">
      <c r="B4" s="9" t="s">
        <v>398</v>
      </c>
      <c r="C4" s="81">
        <f>D4</f>
        <v>273.58526676345161</v>
      </c>
      <c r="D4" s="81">
        <f>'Comps Val'!P33</f>
        <v>273.58526676345161</v>
      </c>
      <c r="E4" s="81">
        <f>F4</f>
        <v>454.12439411092225</v>
      </c>
      <c r="F4" s="81">
        <f>'Comps Val'!N33</f>
        <v>454.12439411092225</v>
      </c>
    </row>
    <row r="5" spans="2:14" x14ac:dyDescent="0.25">
      <c r="B5" s="9" t="s">
        <v>399</v>
      </c>
      <c r="C5" s="81">
        <f>D5</f>
        <v>106.57855624326002</v>
      </c>
      <c r="D5" s="81">
        <f>DCF!I46</f>
        <v>106.57855624326002</v>
      </c>
      <c r="E5" s="81">
        <f>F5</f>
        <v>142.54549782160927</v>
      </c>
      <c r="F5" s="81">
        <f>DCF!I53</f>
        <v>142.54549782160927</v>
      </c>
    </row>
    <row r="6" spans="2:14" x14ac:dyDescent="0.25">
      <c r="B6" s="9" t="s">
        <v>400</v>
      </c>
      <c r="C6" s="81">
        <f>D6</f>
        <v>131.22335999931235</v>
      </c>
      <c r="D6" s="81">
        <f>DCF!E46</f>
        <v>131.22335999931235</v>
      </c>
      <c r="E6" s="81">
        <f>F6</f>
        <v>218.17403956845732</v>
      </c>
      <c r="F6" s="81">
        <f>DCF!E53</f>
        <v>218.17403956845732</v>
      </c>
    </row>
    <row r="7" spans="2:14" x14ac:dyDescent="0.25">
      <c r="B7" s="9" t="s">
        <v>401</v>
      </c>
      <c r="C7" s="81">
        <f>D7</f>
        <v>155.13392737403152</v>
      </c>
      <c r="D7" s="81">
        <f>DCF!C46</f>
        <v>155.13392737403152</v>
      </c>
      <c r="E7" s="81">
        <f>F7</f>
        <v>343.96037066036513</v>
      </c>
      <c r="F7" s="81">
        <f>DCF!C53</f>
        <v>343.96037066036513</v>
      </c>
    </row>
    <row r="8" spans="2:14" x14ac:dyDescent="0.25">
      <c r="B8" s="9" t="s">
        <v>406</v>
      </c>
      <c r="C8" s="9">
        <f>D8</f>
        <v>148.35</v>
      </c>
      <c r="D8" s="9">
        <v>148.35</v>
      </c>
      <c r="E8" s="9">
        <f>F8</f>
        <v>358.7</v>
      </c>
      <c r="F8" s="9">
        <v>358.7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8549F-B040-45FF-8B3B-D4E00C4F1FF7}">
  <dimension ref="B2:L3081"/>
  <sheetViews>
    <sheetView workbookViewId="0">
      <pane ySplit="2" topLeftCell="A3" activePane="bottomLeft" state="frozen"/>
      <selection pane="bottomLeft" activeCell="M22" sqref="M22"/>
    </sheetView>
  </sheetViews>
  <sheetFormatPr defaultRowHeight="15" x14ac:dyDescent="0.25"/>
  <cols>
    <col min="1" max="1" width="1.85546875" style="9" customWidth="1"/>
    <col min="2" max="2" width="10.42578125" style="9" bestFit="1" customWidth="1"/>
    <col min="3" max="3" width="7.7109375" style="9" bestFit="1" customWidth="1"/>
    <col min="4" max="4" width="9.28515625" style="9" bestFit="1" customWidth="1"/>
    <col min="5" max="5" width="15.85546875" style="9" bestFit="1" customWidth="1"/>
    <col min="6" max="6" width="9.140625" style="9"/>
    <col min="7" max="7" width="9" style="9" customWidth="1"/>
    <col min="8" max="8" width="9.28515625" style="9" customWidth="1"/>
    <col min="9" max="9" width="11.5703125" style="9" bestFit="1" customWidth="1"/>
    <col min="10" max="10" width="6.85546875" style="9" bestFit="1" customWidth="1"/>
    <col min="11" max="11" width="10.5703125" style="9" customWidth="1"/>
    <col min="12" max="12" width="9.28515625" style="9" customWidth="1"/>
    <col min="13" max="13" width="7.85546875" style="9" bestFit="1" customWidth="1"/>
    <col min="14" max="16384" width="9.140625" style="9"/>
  </cols>
  <sheetData>
    <row r="2" spans="2:12" x14ac:dyDescent="0.25">
      <c r="B2" s="155" t="s">
        <v>408</v>
      </c>
      <c r="C2" s="191"/>
      <c r="D2" s="191"/>
      <c r="E2" s="191"/>
      <c r="F2" s="191"/>
      <c r="G2" s="191"/>
      <c r="H2" s="191"/>
      <c r="I2" s="191"/>
      <c r="J2" s="191"/>
      <c r="K2" s="191"/>
      <c r="L2" s="191"/>
    </row>
    <row r="4" spans="2:12" x14ac:dyDescent="0.25">
      <c r="B4" s="155" t="s">
        <v>198</v>
      </c>
      <c r="C4" s="155" t="s">
        <v>350</v>
      </c>
      <c r="D4" s="155" t="s">
        <v>200</v>
      </c>
      <c r="E4" s="155" t="s">
        <v>407</v>
      </c>
      <c r="F4" s="116"/>
      <c r="G4" s="155" t="s">
        <v>409</v>
      </c>
      <c r="H4" s="155"/>
      <c r="I4" s="155"/>
      <c r="J4" s="155"/>
      <c r="K4" s="155"/>
      <c r="L4" s="192"/>
    </row>
    <row r="5" spans="2:12" x14ac:dyDescent="0.25">
      <c r="B5" s="190">
        <v>44358</v>
      </c>
      <c r="C5" s="9">
        <v>83.7</v>
      </c>
      <c r="D5" s="14">
        <f t="shared" ref="D5:D68" si="0">(C5-C6)/C6</f>
        <v>0.72222222222222221</v>
      </c>
      <c r="E5" s="9">
        <v>0.20000000000000004</v>
      </c>
    </row>
    <row r="6" spans="2:12" x14ac:dyDescent="0.25">
      <c r="B6" s="190">
        <v>42786</v>
      </c>
      <c r="C6" s="9">
        <v>48.6</v>
      </c>
      <c r="D6" s="14">
        <f t="shared" si="0"/>
        <v>-0.42621015348288077</v>
      </c>
      <c r="E6" s="9">
        <v>0.20000000000000004</v>
      </c>
      <c r="G6" s="129" t="s">
        <v>410</v>
      </c>
      <c r="H6" s="129"/>
      <c r="I6" s="129"/>
      <c r="J6" s="129"/>
      <c r="K6" s="129"/>
      <c r="L6" s="205">
        <f>AVERAGE(E5:E3081)</f>
        <v>2.0022131328862403E-3</v>
      </c>
    </row>
    <row r="7" spans="2:12" x14ac:dyDescent="0.25">
      <c r="B7" s="190">
        <v>42191</v>
      </c>
      <c r="C7" s="9">
        <v>84.7</v>
      </c>
      <c r="D7" s="14">
        <f t="shared" si="0"/>
        <v>3.7718309859154933</v>
      </c>
      <c r="E7" s="9">
        <v>0.19971671388101997</v>
      </c>
      <c r="G7" s="129" t="s">
        <v>411</v>
      </c>
      <c r="H7" s="129"/>
      <c r="I7" s="129"/>
      <c r="J7" s="129"/>
      <c r="K7" s="129"/>
      <c r="L7" s="205">
        <f>_xlfn.STDEV.S(E5:E3081)</f>
        <v>3.5845215899489739E-2</v>
      </c>
    </row>
    <row r="8" spans="2:12" x14ac:dyDescent="0.25">
      <c r="B8" s="190">
        <v>43928</v>
      </c>
      <c r="C8" s="9">
        <v>17.75</v>
      </c>
      <c r="D8" s="14">
        <f t="shared" si="0"/>
        <v>-0.17249417249417245</v>
      </c>
      <c r="E8" s="9">
        <v>0.19932432432432426</v>
      </c>
      <c r="G8" s="129" t="s">
        <v>412</v>
      </c>
      <c r="H8" s="129"/>
      <c r="I8" s="129"/>
      <c r="J8" s="129"/>
      <c r="K8" s="129"/>
      <c r="L8" s="205">
        <f>MIN(E5:E3081)</f>
        <v>-0.2</v>
      </c>
    </row>
    <row r="9" spans="2:12" x14ac:dyDescent="0.25">
      <c r="B9" s="190">
        <v>41717</v>
      </c>
      <c r="C9" s="9">
        <v>21.45</v>
      </c>
      <c r="D9" s="14">
        <f t="shared" si="0"/>
        <v>-0.20260223048327136</v>
      </c>
      <c r="E9" s="9">
        <v>0.19832402234636878</v>
      </c>
      <c r="G9" s="129" t="s">
        <v>413</v>
      </c>
      <c r="H9" s="129"/>
      <c r="I9" s="129"/>
      <c r="J9" s="129"/>
      <c r="K9" s="129"/>
      <c r="L9" s="205">
        <f>MAX(E5:E3081)</f>
        <v>0.20000000000000004</v>
      </c>
    </row>
    <row r="10" spans="2:12" x14ac:dyDescent="0.25">
      <c r="B10" s="190">
        <v>41794</v>
      </c>
      <c r="C10" s="9">
        <v>26.9</v>
      </c>
      <c r="D10" s="14">
        <f t="shared" si="0"/>
        <v>-0.61378320172290024</v>
      </c>
      <c r="E10" s="9">
        <v>0.19821826280623606</v>
      </c>
      <c r="G10" s="129" t="s">
        <v>416</v>
      </c>
      <c r="H10" s="129"/>
      <c r="I10" s="129"/>
      <c r="J10" s="129"/>
      <c r="K10" s="129"/>
      <c r="L10" s="193">
        <f>250.2</f>
        <v>250.2</v>
      </c>
    </row>
    <row r="11" spans="2:12" ht="15.75" thickBot="1" x14ac:dyDescent="0.3">
      <c r="B11" s="190">
        <v>44308</v>
      </c>
      <c r="C11" s="9">
        <v>69.650000000000006</v>
      </c>
      <c r="D11" s="14">
        <f t="shared" si="0"/>
        <v>3.3260869565217392</v>
      </c>
      <c r="E11" s="9">
        <v>0.19365895458440452</v>
      </c>
    </row>
    <row r="12" spans="2:12" ht="15.75" thickBot="1" x14ac:dyDescent="0.3">
      <c r="B12" s="190">
        <v>43677</v>
      </c>
      <c r="C12" s="9">
        <v>16.100000000000001</v>
      </c>
      <c r="D12" s="14">
        <f t="shared" si="0"/>
        <v>-0.12021857923497263</v>
      </c>
      <c r="E12" s="9">
        <v>0.1925925925925927</v>
      </c>
      <c r="G12" s="202" t="s">
        <v>415</v>
      </c>
      <c r="H12" s="203"/>
      <c r="I12" s="204" t="s">
        <v>419</v>
      </c>
      <c r="J12" s="204" t="s">
        <v>414</v>
      </c>
      <c r="K12" s="204" t="s">
        <v>417</v>
      </c>
      <c r="L12" s="204" t="s">
        <v>418</v>
      </c>
    </row>
    <row r="13" spans="2:12" x14ac:dyDescent="0.25">
      <c r="B13" s="190">
        <v>43816</v>
      </c>
      <c r="C13" s="9">
        <v>18.3</v>
      </c>
      <c r="D13" s="14">
        <f t="shared" si="0"/>
        <v>-0.70673076923076916</v>
      </c>
      <c r="E13" s="9">
        <v>0.18064516129032263</v>
      </c>
      <c r="G13" s="198">
        <v>0.05</v>
      </c>
      <c r="H13" s="43"/>
      <c r="I13" s="199">
        <f>100%-G13</f>
        <v>0.95</v>
      </c>
      <c r="J13" s="200">
        <f>_xlfn.PERCENTILE.INC(E5:E3081,G13)</f>
        <v>-4.741125916296543E-2</v>
      </c>
      <c r="K13" s="201">
        <f>$L$10*(1-J13)</f>
        <v>262.06229704257396</v>
      </c>
      <c r="L13" s="201">
        <f>$L$10-K13</f>
        <v>-11.862297042573971</v>
      </c>
    </row>
    <row r="14" spans="2:12" x14ac:dyDescent="0.25">
      <c r="B14" s="190">
        <v>41890</v>
      </c>
      <c r="C14" s="9">
        <v>62.4</v>
      </c>
      <c r="D14" s="14">
        <f t="shared" si="0"/>
        <v>-0.80398931993089362</v>
      </c>
      <c r="E14" s="9">
        <v>0.17403574788334902</v>
      </c>
      <c r="G14" s="194">
        <v>0.01</v>
      </c>
      <c r="H14" s="129"/>
      <c r="I14" s="195">
        <f>100%-G14</f>
        <v>0.99</v>
      </c>
      <c r="J14" s="196">
        <f>_xlfn.PERCENTILE.INC(E6:E3082,G14)</f>
        <v>-7.8877060838669397E-2</v>
      </c>
      <c r="K14" s="197">
        <f>$L$10*(1-J14)</f>
        <v>269.93504062183507</v>
      </c>
      <c r="L14" s="197">
        <f>$L$10-K14</f>
        <v>-19.735040621835083</v>
      </c>
    </row>
    <row r="15" spans="2:12" x14ac:dyDescent="0.25">
      <c r="B15" s="190">
        <v>45555</v>
      </c>
      <c r="C15" s="9">
        <v>318.35000000000002</v>
      </c>
      <c r="D15" s="14">
        <f t="shared" si="0"/>
        <v>6.3099885189437437</v>
      </c>
      <c r="E15" s="9">
        <v>0.1599985424865181</v>
      </c>
      <c r="G15" s="194">
        <v>5.0000000000000001E-3</v>
      </c>
      <c r="H15" s="129"/>
      <c r="I15" s="195">
        <f>100%-G15</f>
        <v>0.995</v>
      </c>
      <c r="J15" s="196">
        <f>_xlfn.PERCENTILE.INC(E7:E3083,G15)</f>
        <v>-9.8364401183611075E-2</v>
      </c>
      <c r="K15" s="197">
        <f>$L$10*(1-J15)</f>
        <v>274.81077317613949</v>
      </c>
      <c r="L15" s="197">
        <f>$L$10-K15</f>
        <v>-24.610773176139503</v>
      </c>
    </row>
    <row r="16" spans="2:12" x14ac:dyDescent="0.25">
      <c r="B16" s="190">
        <v>41865</v>
      </c>
      <c r="C16" s="9">
        <v>43.55</v>
      </c>
      <c r="D16" s="14">
        <f t="shared" si="0"/>
        <v>-0.17126546146527119</v>
      </c>
      <c r="E16" s="9">
        <v>0.15978695073235688</v>
      </c>
    </row>
    <row r="17" spans="2:5" x14ac:dyDescent="0.25">
      <c r="B17" s="190">
        <v>41870</v>
      </c>
      <c r="C17" s="9">
        <v>52.55</v>
      </c>
      <c r="D17" s="14">
        <f t="shared" si="0"/>
        <v>0.65251572327044016</v>
      </c>
      <c r="E17" s="9">
        <v>0.15748898678414094</v>
      </c>
    </row>
    <row r="18" spans="2:5" x14ac:dyDescent="0.25">
      <c r="B18" s="190">
        <v>41835</v>
      </c>
      <c r="C18" s="9">
        <v>31.8</v>
      </c>
      <c r="D18" s="14">
        <f t="shared" si="0"/>
        <v>-0.39255014326647564</v>
      </c>
      <c r="E18" s="9">
        <v>0.1563636363636364</v>
      </c>
    </row>
    <row r="19" spans="2:5" x14ac:dyDescent="0.25">
      <c r="B19" s="190">
        <v>44652</v>
      </c>
      <c r="C19" s="9">
        <v>52.35</v>
      </c>
      <c r="D19" s="14">
        <f t="shared" si="0"/>
        <v>0.5626865671641792</v>
      </c>
      <c r="E19" s="9">
        <v>0.15054945054945057</v>
      </c>
    </row>
    <row r="20" spans="2:5" x14ac:dyDescent="0.25">
      <c r="B20" s="190">
        <v>43318</v>
      </c>
      <c r="C20" s="9">
        <v>33.5</v>
      </c>
      <c r="D20" s="14">
        <f t="shared" si="0"/>
        <v>-0.3784786641929499</v>
      </c>
      <c r="E20" s="9">
        <v>0.14529914529914531</v>
      </c>
    </row>
    <row r="21" spans="2:5" x14ac:dyDescent="0.25">
      <c r="B21" s="190">
        <v>42446</v>
      </c>
      <c r="C21" s="9">
        <v>53.9</v>
      </c>
      <c r="D21" s="14">
        <f t="shared" si="0"/>
        <v>3.0223880597014925</v>
      </c>
      <c r="E21" s="9">
        <v>0.14074074074074072</v>
      </c>
    </row>
    <row r="22" spans="2:5" x14ac:dyDescent="0.25">
      <c r="B22" s="190">
        <v>43920</v>
      </c>
      <c r="C22" s="9">
        <v>13.4</v>
      </c>
      <c r="D22" s="14">
        <f t="shared" si="0"/>
        <v>-0.93747958755190597</v>
      </c>
      <c r="E22" s="9">
        <v>0.14042553191489365</v>
      </c>
    </row>
    <row r="23" spans="2:5" x14ac:dyDescent="0.25">
      <c r="B23" s="190">
        <v>45518</v>
      </c>
      <c r="C23" s="9">
        <v>214.33</v>
      </c>
      <c r="D23" s="14">
        <f t="shared" si="0"/>
        <v>3.3430597771023307</v>
      </c>
      <c r="E23" s="9">
        <v>0.13975006647168306</v>
      </c>
    </row>
    <row r="24" spans="2:5" x14ac:dyDescent="0.25">
      <c r="B24" s="190">
        <v>44747</v>
      </c>
      <c r="C24" s="9">
        <v>49.35</v>
      </c>
      <c r="D24" s="14">
        <f t="shared" si="0"/>
        <v>1.4370370370370371</v>
      </c>
      <c r="E24" s="9">
        <v>0.1397228637413396</v>
      </c>
    </row>
    <row r="25" spans="2:5" x14ac:dyDescent="0.25">
      <c r="B25" s="190">
        <v>43866</v>
      </c>
      <c r="C25" s="9">
        <v>20.25</v>
      </c>
      <c r="D25" s="14">
        <f t="shared" si="0"/>
        <v>-0.88539898132427841</v>
      </c>
      <c r="E25" s="9">
        <v>0.13445378151260495</v>
      </c>
    </row>
    <row r="26" spans="2:5" x14ac:dyDescent="0.25">
      <c r="B26" s="190">
        <v>45398</v>
      </c>
      <c r="C26" s="9">
        <v>176.7</v>
      </c>
      <c r="D26" s="14">
        <f t="shared" si="0"/>
        <v>-6.0056385977977661E-2</v>
      </c>
      <c r="E26" s="9">
        <v>0.1337824831568816</v>
      </c>
    </row>
    <row r="27" spans="2:5" x14ac:dyDescent="0.25">
      <c r="B27" s="190">
        <v>45478</v>
      </c>
      <c r="C27" s="9">
        <v>187.99</v>
      </c>
      <c r="D27" s="14">
        <f t="shared" si="0"/>
        <v>0.98826017979904823</v>
      </c>
      <c r="E27" s="9">
        <v>0.13219706094916897</v>
      </c>
    </row>
    <row r="28" spans="2:5" x14ac:dyDescent="0.25">
      <c r="B28" s="190">
        <v>44361</v>
      </c>
      <c r="C28" s="9">
        <v>94.55</v>
      </c>
      <c r="D28" s="14">
        <f t="shared" si="0"/>
        <v>0.74607571560480146</v>
      </c>
      <c r="E28" s="9">
        <v>0.12962962962962957</v>
      </c>
    </row>
    <row r="29" spans="2:5" x14ac:dyDescent="0.25">
      <c r="B29" s="190">
        <v>42865</v>
      </c>
      <c r="C29" s="9">
        <v>54.15</v>
      </c>
      <c r="D29" s="14">
        <f t="shared" si="0"/>
        <v>1.0867052023121386</v>
      </c>
      <c r="E29" s="9">
        <v>0.12695109261186269</v>
      </c>
    </row>
    <row r="30" spans="2:5" x14ac:dyDescent="0.25">
      <c r="B30" s="190">
        <v>43525</v>
      </c>
      <c r="C30" s="9">
        <v>25.95</v>
      </c>
      <c r="D30" s="14">
        <f t="shared" si="0"/>
        <v>-0.54313380281690138</v>
      </c>
      <c r="E30" s="9">
        <v>0.1258134490238611</v>
      </c>
    </row>
    <row r="31" spans="2:5" x14ac:dyDescent="0.25">
      <c r="B31" s="190">
        <v>44153</v>
      </c>
      <c r="C31" s="9">
        <v>56.8</v>
      </c>
      <c r="D31" s="14">
        <f t="shared" si="0"/>
        <v>-3.9729501267962833E-2</v>
      </c>
      <c r="E31" s="9">
        <v>0.1247524752475247</v>
      </c>
    </row>
    <row r="32" spans="2:5" x14ac:dyDescent="0.25">
      <c r="B32" s="190">
        <v>41988</v>
      </c>
      <c r="C32" s="9">
        <v>59.15</v>
      </c>
      <c r="D32" s="14">
        <f t="shared" si="0"/>
        <v>-0.62950203570310048</v>
      </c>
      <c r="E32" s="9">
        <v>0.12239089184060713</v>
      </c>
    </row>
    <row r="33" spans="2:5" x14ac:dyDescent="0.25">
      <c r="B33" s="190">
        <v>45259</v>
      </c>
      <c r="C33" s="9">
        <v>159.65</v>
      </c>
      <c r="D33" s="14">
        <f t="shared" si="0"/>
        <v>1.3757440476190477</v>
      </c>
      <c r="E33" s="9">
        <v>0.11878065872459719</v>
      </c>
    </row>
    <row r="34" spans="2:5" x14ac:dyDescent="0.25">
      <c r="B34" s="190">
        <v>41894</v>
      </c>
      <c r="C34" s="9">
        <v>67.2</v>
      </c>
      <c r="D34" s="14">
        <f t="shared" si="0"/>
        <v>2.7024793388429758</v>
      </c>
      <c r="E34" s="9">
        <v>0.11720698254364097</v>
      </c>
    </row>
    <row r="35" spans="2:5" x14ac:dyDescent="0.25">
      <c r="B35" s="190">
        <v>41687</v>
      </c>
      <c r="C35" s="9">
        <v>18.149999999999999</v>
      </c>
      <c r="D35" s="14">
        <f t="shared" si="0"/>
        <v>-8.1012658227848172E-2</v>
      </c>
      <c r="E35" s="9">
        <v>0.11692307692307684</v>
      </c>
    </row>
    <row r="36" spans="2:5" x14ac:dyDescent="0.25">
      <c r="B36" s="190">
        <v>41655</v>
      </c>
      <c r="C36" s="9">
        <v>19.75</v>
      </c>
      <c r="D36" s="14">
        <f t="shared" si="0"/>
        <v>0.38596491228070173</v>
      </c>
      <c r="E36" s="9">
        <v>0.11581920903954807</v>
      </c>
    </row>
    <row r="37" spans="2:5" x14ac:dyDescent="0.25">
      <c r="B37" s="190">
        <v>43755</v>
      </c>
      <c r="C37" s="9">
        <v>14.25</v>
      </c>
      <c r="D37" s="14">
        <f t="shared" si="0"/>
        <v>-0.7665847665847666</v>
      </c>
      <c r="E37" s="9">
        <v>0.11328124999999994</v>
      </c>
    </row>
    <row r="38" spans="2:5" x14ac:dyDescent="0.25">
      <c r="B38" s="190">
        <v>42093</v>
      </c>
      <c r="C38" s="9">
        <v>61.05</v>
      </c>
      <c r="D38" s="14">
        <f t="shared" si="0"/>
        <v>-1.9277108433734987E-2</v>
      </c>
      <c r="E38" s="9">
        <v>0.11202185792349724</v>
      </c>
    </row>
    <row r="39" spans="2:5" x14ac:dyDescent="0.25">
      <c r="B39" s="190">
        <v>41992</v>
      </c>
      <c r="C39" s="9">
        <v>62.25</v>
      </c>
      <c r="D39" s="14">
        <f t="shared" si="0"/>
        <v>0.22781065088757391</v>
      </c>
      <c r="E39" s="9">
        <v>0.11160714285714286</v>
      </c>
    </row>
    <row r="40" spans="2:5" x14ac:dyDescent="0.25">
      <c r="B40" s="190">
        <v>42571</v>
      </c>
      <c r="C40" s="9">
        <v>50.7</v>
      </c>
      <c r="D40" s="14">
        <f t="shared" si="0"/>
        <v>2.3355263157894739</v>
      </c>
      <c r="E40" s="9">
        <v>0.11062431544359265</v>
      </c>
    </row>
    <row r="41" spans="2:5" x14ac:dyDescent="0.25">
      <c r="B41" s="190">
        <v>43731</v>
      </c>
      <c r="C41" s="9">
        <v>15.2</v>
      </c>
      <c r="D41" s="14">
        <f t="shared" si="0"/>
        <v>2.7027027027026931E-2</v>
      </c>
      <c r="E41" s="9">
        <v>0.10948905109489052</v>
      </c>
    </row>
    <row r="42" spans="2:5" x14ac:dyDescent="0.25">
      <c r="B42" s="190">
        <v>43924</v>
      </c>
      <c r="C42" s="9">
        <v>14.8</v>
      </c>
      <c r="D42" s="14">
        <f t="shared" si="0"/>
        <v>-0.71943127962085318</v>
      </c>
      <c r="E42" s="9">
        <v>0.10861423220973791</v>
      </c>
    </row>
    <row r="43" spans="2:5" x14ac:dyDescent="0.25">
      <c r="B43" s="190">
        <v>42639</v>
      </c>
      <c r="C43" s="9">
        <v>52.75</v>
      </c>
      <c r="D43" s="14">
        <f t="shared" si="0"/>
        <v>0.97565543071161054</v>
      </c>
      <c r="E43" s="9">
        <v>0.10587002096436052</v>
      </c>
    </row>
    <row r="44" spans="2:5" x14ac:dyDescent="0.25">
      <c r="B44" s="190">
        <v>41782</v>
      </c>
      <c r="C44" s="9">
        <v>26.7</v>
      </c>
      <c r="D44" s="14">
        <f t="shared" si="0"/>
        <v>-0.26243093922651939</v>
      </c>
      <c r="E44" s="9">
        <v>0.10559006211180127</v>
      </c>
    </row>
    <row r="45" spans="2:5" x14ac:dyDescent="0.25">
      <c r="B45" s="190">
        <v>43335</v>
      </c>
      <c r="C45" s="9">
        <v>36.200000000000003</v>
      </c>
      <c r="D45" s="14">
        <f t="shared" si="0"/>
        <v>0.26573426573426578</v>
      </c>
      <c r="E45" s="9">
        <v>0.10534351145038176</v>
      </c>
    </row>
    <row r="46" spans="2:5" x14ac:dyDescent="0.25">
      <c r="B46" s="190">
        <v>43243</v>
      </c>
      <c r="C46" s="9">
        <v>28.6</v>
      </c>
      <c r="D46" s="14">
        <f t="shared" si="0"/>
        <v>-0.58789625360230546</v>
      </c>
      <c r="E46" s="9">
        <v>0.10424710424710436</v>
      </c>
    </row>
    <row r="47" spans="2:5" x14ac:dyDescent="0.25">
      <c r="B47" s="190">
        <v>42006</v>
      </c>
      <c r="C47" s="9">
        <v>69.400000000000006</v>
      </c>
      <c r="D47" s="14">
        <f t="shared" si="0"/>
        <v>-0.74292487775966809</v>
      </c>
      <c r="E47" s="9">
        <v>0.10246227164416208</v>
      </c>
    </row>
    <row r="48" spans="2:5" x14ac:dyDescent="0.25">
      <c r="B48" s="190">
        <v>45693</v>
      </c>
      <c r="C48" s="9">
        <v>269.95999999999998</v>
      </c>
      <c r="D48" s="14">
        <f t="shared" si="0"/>
        <v>29.677272727272722</v>
      </c>
      <c r="E48" s="9">
        <v>0.10232748060432818</v>
      </c>
    </row>
    <row r="49" spans="2:5" x14ac:dyDescent="0.25">
      <c r="B49" s="190">
        <v>41547</v>
      </c>
      <c r="C49" s="9">
        <v>8.8000000000000007</v>
      </c>
      <c r="D49" s="14">
        <f t="shared" si="0"/>
        <v>0.14285714285714293</v>
      </c>
      <c r="E49" s="9">
        <v>0.10000000000000009</v>
      </c>
    </row>
    <row r="50" spans="2:5" x14ac:dyDescent="0.25">
      <c r="B50" s="190">
        <v>41523</v>
      </c>
      <c r="C50" s="9">
        <v>7.7</v>
      </c>
      <c r="D50" s="14">
        <f t="shared" si="0"/>
        <v>-0.64102564102564108</v>
      </c>
      <c r="E50" s="9">
        <v>0.10000000000000002</v>
      </c>
    </row>
    <row r="51" spans="2:5" x14ac:dyDescent="0.25">
      <c r="B51" s="190">
        <v>43930</v>
      </c>
      <c r="C51" s="9">
        <v>21.45</v>
      </c>
      <c r="D51" s="14">
        <f t="shared" si="0"/>
        <v>-0.65625000000000011</v>
      </c>
      <c r="E51" s="9">
        <v>9.9999999999999964E-2</v>
      </c>
    </row>
    <row r="52" spans="2:5" x14ac:dyDescent="0.25">
      <c r="B52" s="190">
        <v>42388</v>
      </c>
      <c r="C52" s="9">
        <v>62.4</v>
      </c>
      <c r="D52" s="14">
        <f t="shared" si="0"/>
        <v>7.2639225181597373E-3</v>
      </c>
      <c r="E52" s="9">
        <v>9.9559471365638738E-2</v>
      </c>
    </row>
    <row r="53" spans="2:5" x14ac:dyDescent="0.25">
      <c r="B53" s="190">
        <v>42397</v>
      </c>
      <c r="C53" s="9">
        <v>61.95</v>
      </c>
      <c r="D53" s="14">
        <f t="shared" si="0"/>
        <v>0.47149643705463185</v>
      </c>
      <c r="E53" s="9">
        <v>9.9378881987577661E-2</v>
      </c>
    </row>
    <row r="54" spans="2:5" x14ac:dyDescent="0.25">
      <c r="B54" s="190">
        <v>42431</v>
      </c>
      <c r="C54" s="9">
        <v>42.1</v>
      </c>
      <c r="D54" s="14">
        <f t="shared" si="0"/>
        <v>9.9216710182767745E-2</v>
      </c>
      <c r="E54" s="9">
        <v>9.9216710182767745E-2</v>
      </c>
    </row>
    <row r="55" spans="2:5" x14ac:dyDescent="0.25">
      <c r="B55" s="190">
        <v>42430</v>
      </c>
      <c r="C55" s="9">
        <v>38.299999999999997</v>
      </c>
      <c r="D55" s="14">
        <f t="shared" si="0"/>
        <v>0.81516587677725094</v>
      </c>
      <c r="E55" s="9">
        <v>9.8995695839311212E-2</v>
      </c>
    </row>
    <row r="56" spans="2:5" x14ac:dyDescent="0.25">
      <c r="B56" s="190">
        <v>43965</v>
      </c>
      <c r="C56" s="9">
        <v>21.1</v>
      </c>
      <c r="D56" s="14">
        <f t="shared" si="0"/>
        <v>-0.26989619377162621</v>
      </c>
      <c r="E56" s="9">
        <v>9.8958333333333454E-2</v>
      </c>
    </row>
    <row r="57" spans="2:5" x14ac:dyDescent="0.25">
      <c r="B57" s="190">
        <v>43985</v>
      </c>
      <c r="C57" s="9">
        <v>28.9</v>
      </c>
      <c r="D57" s="14">
        <f t="shared" si="0"/>
        <v>0.482051282051282</v>
      </c>
      <c r="E57" s="9">
        <v>9.8859315589353527E-2</v>
      </c>
    </row>
    <row r="58" spans="2:5" x14ac:dyDescent="0.25">
      <c r="B58" s="190">
        <v>43929</v>
      </c>
      <c r="C58" s="9">
        <v>19.5</v>
      </c>
      <c r="D58" s="14">
        <f t="shared" si="0"/>
        <v>0.94029850746268639</v>
      </c>
      <c r="E58" s="9">
        <v>9.8591549295774641E-2</v>
      </c>
    </row>
    <row r="59" spans="2:5" x14ac:dyDescent="0.25">
      <c r="B59" s="190">
        <v>41583</v>
      </c>
      <c r="C59" s="9">
        <v>10.050000000000001</v>
      </c>
      <c r="D59" s="14">
        <f t="shared" si="0"/>
        <v>-0.83179916317991631</v>
      </c>
      <c r="E59" s="9">
        <v>9.8360655737704958E-2</v>
      </c>
    </row>
    <row r="60" spans="2:5" x14ac:dyDescent="0.25">
      <c r="B60" s="190">
        <v>42122</v>
      </c>
      <c r="C60" s="9">
        <v>59.75</v>
      </c>
      <c r="D60" s="14">
        <f t="shared" si="0"/>
        <v>1.2718631178707225</v>
      </c>
      <c r="E60" s="9">
        <v>9.8345588235294143E-2</v>
      </c>
    </row>
    <row r="61" spans="2:5" x14ac:dyDescent="0.25">
      <c r="B61" s="190">
        <v>43984</v>
      </c>
      <c r="C61" s="9">
        <v>26.3</v>
      </c>
      <c r="D61" s="14">
        <f t="shared" si="0"/>
        <v>0.9553903345724909</v>
      </c>
      <c r="E61" s="9">
        <v>9.8121085594989624E-2</v>
      </c>
    </row>
    <row r="62" spans="2:5" x14ac:dyDescent="0.25">
      <c r="B62" s="190">
        <v>41610</v>
      </c>
      <c r="C62" s="9">
        <v>13.45</v>
      </c>
      <c r="D62" s="14">
        <f t="shared" si="0"/>
        <v>-0.88420146362462326</v>
      </c>
      <c r="E62" s="9">
        <v>9.7959183673469327E-2</v>
      </c>
    </row>
    <row r="63" spans="2:5" x14ac:dyDescent="0.25">
      <c r="B63" s="190">
        <v>45133</v>
      </c>
      <c r="C63" s="9">
        <v>116.15</v>
      </c>
      <c r="D63" s="14">
        <f t="shared" si="0"/>
        <v>11.036269430051814</v>
      </c>
      <c r="E63" s="9">
        <v>9.7826086956521827E-2</v>
      </c>
    </row>
    <row r="64" spans="2:5" x14ac:dyDescent="0.25">
      <c r="B64" s="190">
        <v>41548</v>
      </c>
      <c r="C64" s="9">
        <v>9.65</v>
      </c>
      <c r="D64" s="14">
        <f t="shared" si="0"/>
        <v>-0.9046442687747035</v>
      </c>
      <c r="E64" s="9">
        <v>9.6590909090909047E-2</v>
      </c>
    </row>
    <row r="65" spans="2:5" x14ac:dyDescent="0.25">
      <c r="B65" s="190">
        <v>42270</v>
      </c>
      <c r="C65" s="9">
        <v>101.2</v>
      </c>
      <c r="D65" s="14">
        <f t="shared" si="0"/>
        <v>-0.50691872929253556</v>
      </c>
      <c r="E65" s="9">
        <v>9.6424702058504938E-2</v>
      </c>
    </row>
    <row r="66" spans="2:5" x14ac:dyDescent="0.25">
      <c r="B66" s="190">
        <v>45497</v>
      </c>
      <c r="C66" s="9">
        <v>205.24</v>
      </c>
      <c r="D66" s="14">
        <f t="shared" si="0"/>
        <v>15.353784860557768</v>
      </c>
      <c r="E66" s="9">
        <v>9.6250400598226746E-2</v>
      </c>
    </row>
    <row r="67" spans="2:5" x14ac:dyDescent="0.25">
      <c r="B67" s="190">
        <v>41589</v>
      </c>
      <c r="C67" s="9">
        <v>12.55</v>
      </c>
      <c r="D67" s="14">
        <f t="shared" si="0"/>
        <v>-0.47817047817047814</v>
      </c>
      <c r="E67" s="9">
        <v>9.6069868995633315E-2</v>
      </c>
    </row>
    <row r="68" spans="2:5" x14ac:dyDescent="0.25">
      <c r="B68" s="190">
        <v>41767</v>
      </c>
      <c r="C68" s="9">
        <v>24.05</v>
      </c>
      <c r="D68" s="14">
        <f t="shared" si="0"/>
        <v>-0.63141762452107286</v>
      </c>
      <c r="E68" s="9">
        <v>9.5671981776765447E-2</v>
      </c>
    </row>
    <row r="69" spans="2:5" x14ac:dyDescent="0.25">
      <c r="B69" s="190">
        <v>42048</v>
      </c>
      <c r="C69" s="9">
        <v>65.25</v>
      </c>
      <c r="D69" s="14">
        <f t="shared" ref="D69:D132" si="1">(C69-C70)/C70</f>
        <v>3.5155709342560555</v>
      </c>
      <c r="E69" s="9">
        <v>9.479865771812078E-2</v>
      </c>
    </row>
    <row r="70" spans="2:5" x14ac:dyDescent="0.25">
      <c r="B70" s="190">
        <v>41624</v>
      </c>
      <c r="C70" s="9">
        <v>14.45</v>
      </c>
      <c r="D70" s="14">
        <f t="shared" si="1"/>
        <v>-0.71186440677966112</v>
      </c>
      <c r="E70" s="9">
        <v>9.4696969696969696E-2</v>
      </c>
    </row>
    <row r="71" spans="2:5" x14ac:dyDescent="0.25">
      <c r="B71" s="190">
        <v>42492</v>
      </c>
      <c r="C71" s="9">
        <v>50.15</v>
      </c>
      <c r="D71" s="14">
        <f t="shared" si="1"/>
        <v>-0.14053127677806346</v>
      </c>
      <c r="E71" s="9">
        <v>9.3784078516902875E-2</v>
      </c>
    </row>
    <row r="72" spans="2:5" x14ac:dyDescent="0.25">
      <c r="B72" s="190">
        <v>44306</v>
      </c>
      <c r="C72" s="9">
        <v>58.35</v>
      </c>
      <c r="D72" s="14">
        <f t="shared" si="1"/>
        <v>5.9880239520958085</v>
      </c>
      <c r="E72" s="9">
        <v>9.3720712277413312E-2</v>
      </c>
    </row>
    <row r="73" spans="2:5" x14ac:dyDescent="0.25">
      <c r="B73" s="190">
        <v>41528</v>
      </c>
      <c r="C73" s="9">
        <v>8.35</v>
      </c>
      <c r="D73" s="14">
        <f t="shared" si="1"/>
        <v>-0.46645367412140576</v>
      </c>
      <c r="E73" s="9">
        <v>9.1503267973856106E-2</v>
      </c>
    </row>
    <row r="74" spans="2:5" x14ac:dyDescent="0.25">
      <c r="B74" s="190">
        <v>43717</v>
      </c>
      <c r="C74" s="9">
        <v>15.65</v>
      </c>
      <c r="D74" s="14">
        <f t="shared" si="1"/>
        <v>-0.83482849604221632</v>
      </c>
      <c r="E74" s="9">
        <v>9.0592334494773566E-2</v>
      </c>
    </row>
    <row r="75" spans="2:5" x14ac:dyDescent="0.25">
      <c r="B75" s="190">
        <v>42213</v>
      </c>
      <c r="C75" s="9">
        <v>94.75</v>
      </c>
      <c r="D75" s="14">
        <f t="shared" si="1"/>
        <v>3.1740088105726874</v>
      </c>
      <c r="E75" s="9">
        <v>9.033371691599533E-2</v>
      </c>
    </row>
    <row r="76" spans="2:5" x14ac:dyDescent="0.25">
      <c r="B76" s="190">
        <v>43980</v>
      </c>
      <c r="C76" s="9">
        <v>22.7</v>
      </c>
      <c r="D76" s="14">
        <f t="shared" si="1"/>
        <v>0.46451612903225803</v>
      </c>
      <c r="E76" s="9">
        <v>8.8729016786570636E-2</v>
      </c>
    </row>
    <row r="77" spans="2:5" x14ac:dyDescent="0.25">
      <c r="B77" s="190">
        <v>43815</v>
      </c>
      <c r="C77" s="9">
        <v>15.5</v>
      </c>
      <c r="D77" s="14">
        <f t="shared" si="1"/>
        <v>-0.80179028132992325</v>
      </c>
      <c r="E77" s="9">
        <v>8.771929824561403E-2</v>
      </c>
    </row>
    <row r="78" spans="2:5" x14ac:dyDescent="0.25">
      <c r="B78" s="190">
        <v>44420</v>
      </c>
      <c r="C78" s="9">
        <v>78.2</v>
      </c>
      <c r="D78" s="14">
        <f t="shared" si="1"/>
        <v>-0.23069355632070832</v>
      </c>
      <c r="E78" s="9">
        <v>8.7621696801112606E-2</v>
      </c>
    </row>
    <row r="79" spans="2:5" x14ac:dyDescent="0.25">
      <c r="B79" s="190">
        <v>45119</v>
      </c>
      <c r="C79" s="9">
        <v>101.65</v>
      </c>
      <c r="D79" s="14">
        <f t="shared" si="1"/>
        <v>0.9853515625</v>
      </c>
      <c r="E79" s="9">
        <v>8.7165775401069581E-2</v>
      </c>
    </row>
    <row r="80" spans="2:5" x14ac:dyDescent="0.25">
      <c r="B80" s="190">
        <v>42828</v>
      </c>
      <c r="C80" s="9">
        <v>51.2</v>
      </c>
      <c r="D80" s="14">
        <f t="shared" si="1"/>
        <v>-0.64530654658815378</v>
      </c>
      <c r="E80" s="9">
        <v>8.589607635206796E-2</v>
      </c>
    </row>
    <row r="81" spans="2:5" x14ac:dyDescent="0.25">
      <c r="B81" s="190">
        <v>45365</v>
      </c>
      <c r="C81" s="9">
        <v>144.35</v>
      </c>
      <c r="D81" s="14">
        <f t="shared" si="1"/>
        <v>5.1425531914893616</v>
      </c>
      <c r="E81" s="9">
        <v>8.5746521248589752E-2</v>
      </c>
    </row>
    <row r="82" spans="2:5" x14ac:dyDescent="0.25">
      <c r="B82" s="190">
        <v>41719</v>
      </c>
      <c r="C82" s="9">
        <v>23.5</v>
      </c>
      <c r="D82" s="14">
        <f t="shared" si="1"/>
        <v>-0.49244060475161983</v>
      </c>
      <c r="E82" s="9">
        <v>8.5450346420323398E-2</v>
      </c>
    </row>
    <row r="83" spans="2:5" x14ac:dyDescent="0.25">
      <c r="B83" s="190">
        <v>43012</v>
      </c>
      <c r="C83" s="9">
        <v>46.3</v>
      </c>
      <c r="D83" s="14">
        <f t="shared" si="1"/>
        <v>0.58561643835616428</v>
      </c>
      <c r="E83" s="9">
        <v>8.4309133489461216E-2</v>
      </c>
    </row>
    <row r="84" spans="2:5" x14ac:dyDescent="0.25">
      <c r="B84" s="190">
        <v>41799</v>
      </c>
      <c r="C84" s="9">
        <v>29.2</v>
      </c>
      <c r="D84" s="14">
        <f t="shared" si="1"/>
        <v>0.32126696832579171</v>
      </c>
      <c r="E84" s="9">
        <v>8.3487940630797772E-2</v>
      </c>
    </row>
    <row r="85" spans="2:5" x14ac:dyDescent="0.25">
      <c r="B85" s="190">
        <v>43871</v>
      </c>
      <c r="C85" s="9">
        <v>22.1</v>
      </c>
      <c r="D85" s="14">
        <f t="shared" si="1"/>
        <v>-0.65333333333333332</v>
      </c>
      <c r="E85" s="9">
        <v>8.3333333333333481E-2</v>
      </c>
    </row>
    <row r="86" spans="2:5" x14ac:dyDescent="0.25">
      <c r="B86" s="190">
        <v>42185</v>
      </c>
      <c r="C86" s="9">
        <v>63.75</v>
      </c>
      <c r="D86" s="14">
        <f t="shared" si="1"/>
        <v>-4.6838407494144757E-3</v>
      </c>
      <c r="E86" s="9">
        <v>8.3262531860662681E-2</v>
      </c>
    </row>
    <row r="87" spans="2:5" x14ac:dyDescent="0.25">
      <c r="B87" s="190">
        <v>41941</v>
      </c>
      <c r="C87" s="9">
        <v>64.05</v>
      </c>
      <c r="D87" s="14">
        <f t="shared" si="1"/>
        <v>0.12565905096660807</v>
      </c>
      <c r="E87" s="9">
        <v>8.2840236686390512E-2</v>
      </c>
    </row>
    <row r="88" spans="2:5" x14ac:dyDescent="0.25">
      <c r="B88" s="190">
        <v>41871</v>
      </c>
      <c r="C88" s="9">
        <v>56.9</v>
      </c>
      <c r="D88" s="14">
        <f t="shared" si="1"/>
        <v>-0.47192575406032483</v>
      </c>
      <c r="E88" s="9">
        <v>8.2778306374881094E-2</v>
      </c>
    </row>
    <row r="89" spans="2:5" x14ac:dyDescent="0.25">
      <c r="B89" s="190">
        <v>42359</v>
      </c>
      <c r="C89" s="9">
        <v>107.75</v>
      </c>
      <c r="D89" s="14">
        <f t="shared" si="1"/>
        <v>2.9622551361681741E-2</v>
      </c>
      <c r="E89" s="9">
        <v>8.1827309236947851E-2</v>
      </c>
    </row>
    <row r="90" spans="2:5" x14ac:dyDescent="0.25">
      <c r="B90" s="190">
        <v>42215</v>
      </c>
      <c r="C90" s="9">
        <v>104.65</v>
      </c>
      <c r="D90" s="14">
        <f t="shared" si="1"/>
        <v>1.8553888130968623</v>
      </c>
      <c r="E90" s="9">
        <v>8.1653746770025903E-2</v>
      </c>
    </row>
    <row r="91" spans="2:5" x14ac:dyDescent="0.25">
      <c r="B91" s="190">
        <v>41863</v>
      </c>
      <c r="C91" s="9">
        <v>36.65</v>
      </c>
      <c r="D91" s="14">
        <f t="shared" si="1"/>
        <v>-0.3212962962962963</v>
      </c>
      <c r="E91" s="9">
        <v>8.1120943952802366E-2</v>
      </c>
    </row>
    <row r="92" spans="2:5" x14ac:dyDescent="0.25">
      <c r="B92" s="190">
        <v>44287</v>
      </c>
      <c r="C92" s="9">
        <v>54</v>
      </c>
      <c r="D92" s="14">
        <f t="shared" si="1"/>
        <v>1.1301775147928992</v>
      </c>
      <c r="E92" s="9">
        <v>8.1081081081081016E-2</v>
      </c>
    </row>
    <row r="93" spans="2:5" x14ac:dyDescent="0.25">
      <c r="B93" s="190">
        <v>43503</v>
      </c>
      <c r="C93" s="9">
        <v>25.35</v>
      </c>
      <c r="D93" s="14">
        <f t="shared" si="1"/>
        <v>-0.62107623318385652</v>
      </c>
      <c r="E93" s="9">
        <v>8.1023454157782615E-2</v>
      </c>
    </row>
    <row r="94" spans="2:5" x14ac:dyDescent="0.25">
      <c r="B94" s="190">
        <v>42095</v>
      </c>
      <c r="C94" s="9">
        <v>66.900000000000006</v>
      </c>
      <c r="D94" s="14">
        <f t="shared" si="1"/>
        <v>4.8427947598253285</v>
      </c>
      <c r="E94" s="9">
        <v>8.0775444264943569E-2</v>
      </c>
    </row>
    <row r="95" spans="2:5" x14ac:dyDescent="0.25">
      <c r="B95" s="190">
        <v>41586</v>
      </c>
      <c r="C95" s="9">
        <v>11.45</v>
      </c>
      <c r="D95" s="14">
        <f t="shared" si="1"/>
        <v>-0.74555555555555553</v>
      </c>
      <c r="E95" s="9">
        <v>8.0188679245282987E-2</v>
      </c>
    </row>
    <row r="96" spans="2:5" x14ac:dyDescent="0.25">
      <c r="B96" s="190">
        <v>42621</v>
      </c>
      <c r="C96" s="9">
        <v>45</v>
      </c>
      <c r="D96" s="14">
        <f t="shared" si="1"/>
        <v>-0.71509971509971504</v>
      </c>
      <c r="E96" s="9">
        <v>7.9136690647481939E-2</v>
      </c>
    </row>
    <row r="97" spans="2:5" x14ac:dyDescent="0.25">
      <c r="B97" s="190">
        <v>45335</v>
      </c>
      <c r="C97" s="9">
        <v>157.94999999999999</v>
      </c>
      <c r="D97" s="14">
        <f t="shared" si="1"/>
        <v>-0.39552238805970158</v>
      </c>
      <c r="E97" s="9">
        <v>7.7789150460593495E-2</v>
      </c>
    </row>
    <row r="98" spans="2:5" x14ac:dyDescent="0.25">
      <c r="B98" s="190">
        <v>45539</v>
      </c>
      <c r="C98" s="9">
        <v>261.3</v>
      </c>
      <c r="D98" s="14">
        <f t="shared" si="1"/>
        <v>9.1673151750972774</v>
      </c>
      <c r="E98" s="9">
        <v>7.7659091846414036E-2</v>
      </c>
    </row>
    <row r="99" spans="2:5" x14ac:dyDescent="0.25">
      <c r="B99" s="190">
        <v>41723</v>
      </c>
      <c r="C99" s="9">
        <v>25.7</v>
      </c>
      <c r="D99" s="14">
        <f t="shared" si="1"/>
        <v>-0.46346555323590816</v>
      </c>
      <c r="E99" s="9">
        <v>7.7568134171907666E-2</v>
      </c>
    </row>
    <row r="100" spans="2:5" x14ac:dyDescent="0.25">
      <c r="B100" s="190">
        <v>42433</v>
      </c>
      <c r="C100" s="9">
        <v>47.9</v>
      </c>
      <c r="D100" s="14">
        <f t="shared" si="1"/>
        <v>1.1922196796338671</v>
      </c>
      <c r="E100" s="9">
        <v>7.6404494382022445E-2</v>
      </c>
    </row>
    <row r="101" spans="2:5" x14ac:dyDescent="0.25">
      <c r="B101" s="190">
        <v>43636</v>
      </c>
      <c r="C101" s="9">
        <v>21.85</v>
      </c>
      <c r="D101" s="14">
        <f t="shared" si="1"/>
        <v>-0.623600344530577</v>
      </c>
      <c r="E101" s="9">
        <v>7.6354679802955697E-2</v>
      </c>
    </row>
    <row r="102" spans="2:5" x14ac:dyDescent="0.25">
      <c r="B102" s="190">
        <v>44263</v>
      </c>
      <c r="C102" s="9">
        <v>58.05</v>
      </c>
      <c r="D102" s="14">
        <f t="shared" si="1"/>
        <v>3.4759358288769977E-2</v>
      </c>
      <c r="E102" s="9">
        <v>7.5996292863762638E-2</v>
      </c>
    </row>
    <row r="103" spans="2:5" x14ac:dyDescent="0.25">
      <c r="B103" s="190">
        <v>42835</v>
      </c>
      <c r="C103" s="9">
        <v>56.1</v>
      </c>
      <c r="D103" s="14">
        <f t="shared" si="1"/>
        <v>1.3229813664596275</v>
      </c>
      <c r="E103" s="9">
        <v>7.5743048897411375E-2</v>
      </c>
    </row>
    <row r="104" spans="2:5" x14ac:dyDescent="0.25">
      <c r="B104" s="190">
        <v>41781</v>
      </c>
      <c r="C104" s="9">
        <v>24.15</v>
      </c>
      <c r="D104" s="14">
        <f t="shared" si="1"/>
        <v>-0.76136363636363646</v>
      </c>
      <c r="E104" s="9">
        <v>7.5723830734966566E-2</v>
      </c>
    </row>
    <row r="105" spans="2:5" x14ac:dyDescent="0.25">
      <c r="B105" s="190">
        <v>42317</v>
      </c>
      <c r="C105" s="9">
        <v>101.2</v>
      </c>
      <c r="D105" s="14">
        <f t="shared" si="1"/>
        <v>2.2229299363057331</v>
      </c>
      <c r="E105" s="9">
        <v>7.5451647183847073E-2</v>
      </c>
    </row>
    <row r="106" spans="2:5" x14ac:dyDescent="0.25">
      <c r="B106" s="190">
        <v>43263</v>
      </c>
      <c r="C106" s="9">
        <v>31.4</v>
      </c>
      <c r="D106" s="14">
        <f t="shared" si="1"/>
        <v>1.4435797665369647</v>
      </c>
      <c r="E106" s="9">
        <v>7.5342465753424639E-2</v>
      </c>
    </row>
    <row r="107" spans="2:5" x14ac:dyDescent="0.25">
      <c r="B107" s="190">
        <v>41596</v>
      </c>
      <c r="C107" s="9">
        <v>12.85</v>
      </c>
      <c r="D107" s="14">
        <f t="shared" si="1"/>
        <v>-0.19687500000000002</v>
      </c>
      <c r="E107" s="9">
        <v>7.5313807531380783E-2</v>
      </c>
    </row>
    <row r="108" spans="2:5" x14ac:dyDescent="0.25">
      <c r="B108" s="190">
        <v>41626</v>
      </c>
      <c r="C108" s="9">
        <v>16</v>
      </c>
      <c r="D108" s="14">
        <f t="shared" si="1"/>
        <v>-0.48881789137380194</v>
      </c>
      <c r="E108" s="9">
        <v>7.3825503355704675E-2</v>
      </c>
    </row>
    <row r="109" spans="2:5" x14ac:dyDescent="0.25">
      <c r="B109" s="190">
        <v>41823</v>
      </c>
      <c r="C109" s="9">
        <v>31.3</v>
      </c>
      <c r="D109" s="14">
        <f t="shared" si="1"/>
        <v>0.8144927536231884</v>
      </c>
      <c r="E109" s="9">
        <v>7.3756432246998363E-2</v>
      </c>
    </row>
    <row r="110" spans="2:5" x14ac:dyDescent="0.25">
      <c r="B110" s="190">
        <v>43678</v>
      </c>
      <c r="C110" s="9">
        <v>17.25</v>
      </c>
      <c r="D110" s="14">
        <f t="shared" si="1"/>
        <v>-0.810126582278481</v>
      </c>
      <c r="E110" s="9">
        <v>7.1428571428571327E-2</v>
      </c>
    </row>
    <row r="111" spans="2:5" x14ac:dyDescent="0.25">
      <c r="B111" s="190">
        <v>44368</v>
      </c>
      <c r="C111" s="9">
        <v>90.85</v>
      </c>
      <c r="D111" s="14">
        <f t="shared" si="1"/>
        <v>0.25656984785615489</v>
      </c>
      <c r="E111" s="9">
        <v>7.1344339622641473E-2</v>
      </c>
    </row>
    <row r="112" spans="2:5" x14ac:dyDescent="0.25">
      <c r="B112" s="190">
        <v>42107</v>
      </c>
      <c r="C112" s="9">
        <v>72.3</v>
      </c>
      <c r="D112" s="14">
        <f t="shared" si="1"/>
        <v>-0.65327066948014589</v>
      </c>
      <c r="E112" s="9">
        <v>7.1111111111111069E-2</v>
      </c>
    </row>
    <row r="113" spans="2:5" x14ac:dyDescent="0.25">
      <c r="B113" s="190">
        <v>45755</v>
      </c>
      <c r="C113" s="9">
        <v>208.52</v>
      </c>
      <c r="D113" s="14">
        <f t="shared" si="1"/>
        <v>6.2528695652173916</v>
      </c>
      <c r="E113" s="9">
        <v>7.0816001643301096E-2</v>
      </c>
    </row>
    <row r="114" spans="2:5" x14ac:dyDescent="0.25">
      <c r="B114" s="190">
        <v>43285</v>
      </c>
      <c r="C114" s="9">
        <v>28.75</v>
      </c>
      <c r="D114" s="14">
        <f t="shared" si="1"/>
        <v>-0.73268247326824731</v>
      </c>
      <c r="E114" s="9">
        <v>7.0763500931098636E-2</v>
      </c>
    </row>
    <row r="115" spans="2:5" x14ac:dyDescent="0.25">
      <c r="B115" s="190">
        <v>42339</v>
      </c>
      <c r="C115" s="9">
        <v>107.55</v>
      </c>
      <c r="D115" s="14">
        <f t="shared" si="1"/>
        <v>3.1605415860735002</v>
      </c>
      <c r="E115" s="9">
        <v>7.068193130910895E-2</v>
      </c>
    </row>
    <row r="116" spans="2:5" x14ac:dyDescent="0.25">
      <c r="B116" s="190">
        <v>41787</v>
      </c>
      <c r="C116" s="9">
        <v>25.85</v>
      </c>
      <c r="D116" s="14">
        <f t="shared" si="1"/>
        <v>0.69508196721311488</v>
      </c>
      <c r="E116" s="9">
        <v>7.0393374741200956E-2</v>
      </c>
    </row>
    <row r="117" spans="2:5" x14ac:dyDescent="0.25">
      <c r="B117" s="190">
        <v>43787</v>
      </c>
      <c r="C117" s="9">
        <v>15.25</v>
      </c>
      <c r="D117" s="14">
        <f t="shared" si="1"/>
        <v>-0.69254032258064513</v>
      </c>
      <c r="E117" s="9">
        <v>7.0175438596491224E-2</v>
      </c>
    </row>
    <row r="118" spans="2:5" x14ac:dyDescent="0.25">
      <c r="B118" s="190">
        <v>42633</v>
      </c>
      <c r="C118" s="9">
        <v>49.6</v>
      </c>
      <c r="D118" s="14">
        <f t="shared" si="1"/>
        <v>-0.43986448334274419</v>
      </c>
      <c r="E118" s="9">
        <v>7.0118662351672065E-2</v>
      </c>
    </row>
    <row r="119" spans="2:5" x14ac:dyDescent="0.25">
      <c r="B119" s="190">
        <v>45082</v>
      </c>
      <c r="C119" s="9">
        <v>88.55</v>
      </c>
      <c r="D119" s="14">
        <f t="shared" si="1"/>
        <v>2.6216768916155417</v>
      </c>
      <c r="E119" s="9">
        <v>7.0090634441087582E-2</v>
      </c>
    </row>
    <row r="120" spans="2:5" x14ac:dyDescent="0.25">
      <c r="B120" s="190">
        <v>41758</v>
      </c>
      <c r="C120" s="9">
        <v>24.45</v>
      </c>
      <c r="D120" s="14">
        <f t="shared" si="1"/>
        <v>-0.69833436150524364</v>
      </c>
      <c r="E120" s="9">
        <v>7.0021881838074299E-2</v>
      </c>
    </row>
    <row r="121" spans="2:5" x14ac:dyDescent="0.25">
      <c r="B121" s="190">
        <v>45076</v>
      </c>
      <c r="C121" s="9">
        <v>81.05</v>
      </c>
      <c r="D121" s="14">
        <f t="shared" si="1"/>
        <v>1.5853269537480061</v>
      </c>
      <c r="E121" s="9">
        <v>6.9966996699669923E-2</v>
      </c>
    </row>
    <row r="122" spans="2:5" x14ac:dyDescent="0.25">
      <c r="B122" s="190">
        <v>43376</v>
      </c>
      <c r="C122" s="9">
        <v>31.35</v>
      </c>
      <c r="D122" s="14">
        <f t="shared" si="1"/>
        <v>-0.90711111111111109</v>
      </c>
      <c r="E122" s="9">
        <v>6.9965870307167263E-2</v>
      </c>
    </row>
    <row r="123" spans="2:5" x14ac:dyDescent="0.25">
      <c r="B123" s="190">
        <v>45622</v>
      </c>
      <c r="C123" s="9">
        <v>337.5</v>
      </c>
      <c r="D123" s="14">
        <f t="shared" si="1"/>
        <v>5.4163498098859311</v>
      </c>
      <c r="E123" s="9">
        <v>6.956108382189824E-2</v>
      </c>
    </row>
    <row r="124" spans="2:5" x14ac:dyDescent="0.25">
      <c r="B124" s="190">
        <v>42643</v>
      </c>
      <c r="C124" s="9">
        <v>52.6</v>
      </c>
      <c r="D124" s="14">
        <f t="shared" si="1"/>
        <v>-0.22817314746881884</v>
      </c>
      <c r="E124" s="9">
        <v>6.9105691056910543E-2</v>
      </c>
    </row>
    <row r="125" spans="2:5" x14ac:dyDescent="0.25">
      <c r="B125" s="190">
        <v>42186</v>
      </c>
      <c r="C125" s="9">
        <v>68.150000000000006</v>
      </c>
      <c r="D125" s="14">
        <f t="shared" si="1"/>
        <v>0.34950495049504959</v>
      </c>
      <c r="E125" s="9">
        <v>6.9019607843137348E-2</v>
      </c>
    </row>
    <row r="126" spans="2:5" x14ac:dyDescent="0.25">
      <c r="B126" s="190">
        <v>42496</v>
      </c>
      <c r="C126" s="9">
        <v>50.5</v>
      </c>
      <c r="D126" s="14">
        <f t="shared" si="1"/>
        <v>-0.14623837700760775</v>
      </c>
      <c r="E126" s="9">
        <v>6.8783068783068779E-2</v>
      </c>
    </row>
    <row r="127" spans="2:5" x14ac:dyDescent="0.25">
      <c r="B127" s="190">
        <v>41940</v>
      </c>
      <c r="C127" s="9">
        <v>59.15</v>
      </c>
      <c r="D127" s="14">
        <f t="shared" si="1"/>
        <v>0.75000000000000011</v>
      </c>
      <c r="E127" s="9">
        <v>6.8654019873532021E-2</v>
      </c>
    </row>
    <row r="128" spans="2:5" x14ac:dyDescent="0.25">
      <c r="B128" s="190">
        <v>43192</v>
      </c>
      <c r="C128" s="9">
        <v>33.799999999999997</v>
      </c>
      <c r="D128" s="14">
        <f t="shared" si="1"/>
        <v>-0.39804096170970615</v>
      </c>
      <c r="E128" s="9">
        <v>6.793048973143756E-2</v>
      </c>
    </row>
    <row r="129" spans="2:5" x14ac:dyDescent="0.25">
      <c r="B129" s="190">
        <v>42646</v>
      </c>
      <c r="C129" s="9">
        <v>56.15</v>
      </c>
      <c r="D129" s="14">
        <f t="shared" si="1"/>
        <v>0.47763157894736841</v>
      </c>
      <c r="E129" s="9">
        <v>6.7490494296577885E-2</v>
      </c>
    </row>
    <row r="130" spans="2:5" x14ac:dyDescent="0.25">
      <c r="B130" s="190">
        <v>43088</v>
      </c>
      <c r="C130" s="9">
        <v>38</v>
      </c>
      <c r="D130" s="14">
        <f t="shared" si="1"/>
        <v>0.81384248210023868</v>
      </c>
      <c r="E130" s="9">
        <v>6.7415730337078608E-2</v>
      </c>
    </row>
    <row r="131" spans="2:5" x14ac:dyDescent="0.25">
      <c r="B131" s="190">
        <v>43977</v>
      </c>
      <c r="C131" s="9">
        <v>20.95</v>
      </c>
      <c r="D131" s="14">
        <f t="shared" si="1"/>
        <v>-0.91175231676495372</v>
      </c>
      <c r="E131" s="9">
        <v>6.61577608142494E-2</v>
      </c>
    </row>
    <row r="132" spans="2:5" x14ac:dyDescent="0.25">
      <c r="B132" s="190">
        <v>45790</v>
      </c>
      <c r="C132" s="9">
        <v>237.4</v>
      </c>
      <c r="D132" s="14">
        <f t="shared" si="1"/>
        <v>4.5209302325581397</v>
      </c>
      <c r="E132" s="9">
        <v>6.596021732297605E-2</v>
      </c>
    </row>
    <row r="133" spans="2:5" x14ac:dyDescent="0.25">
      <c r="B133" s="190">
        <v>42615</v>
      </c>
      <c r="C133" s="9">
        <v>43</v>
      </c>
      <c r="D133" s="14">
        <f t="shared" ref="D133:D196" si="2">(C133-C134)/C134</f>
        <v>1.5219941348973607</v>
      </c>
      <c r="E133" s="9">
        <v>6.5675340768277538E-2</v>
      </c>
    </row>
    <row r="134" spans="2:5" x14ac:dyDescent="0.25">
      <c r="B134" s="190">
        <v>41627</v>
      </c>
      <c r="C134" s="9">
        <v>17.05</v>
      </c>
      <c r="D134" s="14">
        <f t="shared" si="2"/>
        <v>-0.72522159548751008</v>
      </c>
      <c r="E134" s="9">
        <v>6.5625000000000044E-2</v>
      </c>
    </row>
    <row r="135" spans="2:5" x14ac:dyDescent="0.25">
      <c r="B135" s="190">
        <v>44194</v>
      </c>
      <c r="C135" s="9">
        <v>62.05</v>
      </c>
      <c r="D135" s="14">
        <f t="shared" si="2"/>
        <v>-0.70696576151121604</v>
      </c>
      <c r="E135" s="9">
        <v>6.523605150214587E-2</v>
      </c>
    </row>
    <row r="136" spans="2:5" x14ac:dyDescent="0.25">
      <c r="B136" s="190">
        <v>45722</v>
      </c>
      <c r="C136" s="9">
        <v>211.75</v>
      </c>
      <c r="D136" s="14">
        <f t="shared" si="2"/>
        <v>2.9840075258701786</v>
      </c>
      <c r="E136" s="9">
        <v>6.5194426278987916E-2</v>
      </c>
    </row>
    <row r="137" spans="2:5" x14ac:dyDescent="0.25">
      <c r="B137" s="190">
        <v>41887</v>
      </c>
      <c r="C137" s="9">
        <v>53.15</v>
      </c>
      <c r="D137" s="14">
        <f t="shared" si="2"/>
        <v>-0.57085183689947505</v>
      </c>
      <c r="E137" s="9">
        <v>6.513026052104208E-2</v>
      </c>
    </row>
    <row r="138" spans="2:5" x14ac:dyDescent="0.25">
      <c r="B138" s="190">
        <v>45239</v>
      </c>
      <c r="C138" s="9">
        <v>123.85</v>
      </c>
      <c r="D138" s="14">
        <f t="shared" si="2"/>
        <v>0.86802413273001511</v>
      </c>
      <c r="E138" s="9">
        <v>6.491831470335338E-2</v>
      </c>
    </row>
    <row r="139" spans="2:5" x14ac:dyDescent="0.25">
      <c r="B139" s="190">
        <v>44937</v>
      </c>
      <c r="C139" s="9">
        <v>66.3</v>
      </c>
      <c r="D139" s="14">
        <f t="shared" si="2"/>
        <v>-0.70968165696019614</v>
      </c>
      <c r="E139" s="9">
        <v>6.4205457463884438E-2</v>
      </c>
    </row>
    <row r="140" spans="2:5" x14ac:dyDescent="0.25">
      <c r="B140" s="190">
        <v>45771</v>
      </c>
      <c r="C140" s="9">
        <v>228.37</v>
      </c>
      <c r="D140" s="14">
        <f t="shared" si="2"/>
        <v>18.435744680851066</v>
      </c>
      <c r="E140" s="9">
        <v>6.3868443119351567E-2</v>
      </c>
    </row>
    <row r="141" spans="2:5" x14ac:dyDescent="0.25">
      <c r="B141" s="190">
        <v>43910</v>
      </c>
      <c r="C141" s="9">
        <v>11.75</v>
      </c>
      <c r="D141" s="14">
        <f t="shared" si="2"/>
        <v>-0.7942206654991244</v>
      </c>
      <c r="E141" s="9">
        <v>6.3348416289592688E-2</v>
      </c>
    </row>
    <row r="142" spans="2:5" x14ac:dyDescent="0.25">
      <c r="B142" s="190">
        <v>44886</v>
      </c>
      <c r="C142" s="9">
        <v>57.1</v>
      </c>
      <c r="D142" s="14">
        <f t="shared" si="2"/>
        <v>0.98954703832752622</v>
      </c>
      <c r="E142" s="9">
        <v>6.3314711359404072E-2</v>
      </c>
    </row>
    <row r="143" spans="2:5" x14ac:dyDescent="0.25">
      <c r="B143" s="190">
        <v>43402</v>
      </c>
      <c r="C143" s="9">
        <v>28.7</v>
      </c>
      <c r="D143" s="14">
        <f t="shared" si="2"/>
        <v>-0.50043516100957353</v>
      </c>
      <c r="E143" s="9">
        <v>6.2962962962962943E-2</v>
      </c>
    </row>
    <row r="144" spans="2:5" x14ac:dyDescent="0.25">
      <c r="B144" s="190">
        <v>44523</v>
      </c>
      <c r="C144" s="9">
        <v>57.45</v>
      </c>
      <c r="D144" s="14">
        <f t="shared" si="2"/>
        <v>2.5892857142857193E-2</v>
      </c>
      <c r="E144" s="9">
        <v>6.2904717853839151E-2</v>
      </c>
    </row>
    <row r="145" spans="2:5" x14ac:dyDescent="0.25">
      <c r="B145" s="190">
        <v>44295</v>
      </c>
      <c r="C145" s="9">
        <v>56</v>
      </c>
      <c r="D145" s="14">
        <f t="shared" si="2"/>
        <v>-0.23497267759562845</v>
      </c>
      <c r="E145" s="9">
        <v>6.2618595825426893E-2</v>
      </c>
    </row>
    <row r="146" spans="2:5" x14ac:dyDescent="0.25">
      <c r="B146" s="190">
        <v>44473</v>
      </c>
      <c r="C146" s="9">
        <v>73.2</v>
      </c>
      <c r="D146" s="14">
        <f t="shared" si="2"/>
        <v>0.85082174462705462</v>
      </c>
      <c r="E146" s="9">
        <v>6.2409288824383118E-2</v>
      </c>
    </row>
    <row r="147" spans="2:5" x14ac:dyDescent="0.25">
      <c r="B147" s="190">
        <v>42958</v>
      </c>
      <c r="C147" s="9">
        <v>39.549999999999997</v>
      </c>
      <c r="D147" s="14">
        <f t="shared" si="2"/>
        <v>-0.77445109780439125</v>
      </c>
      <c r="E147" s="9">
        <v>6.1744966442952944E-2</v>
      </c>
    </row>
    <row r="148" spans="2:5" x14ac:dyDescent="0.25">
      <c r="B148" s="190">
        <v>45294</v>
      </c>
      <c r="C148" s="9">
        <v>175.35</v>
      </c>
      <c r="D148" s="14">
        <f t="shared" si="2"/>
        <v>-0.1348004144668673</v>
      </c>
      <c r="E148" s="9">
        <v>6.1119515885022659E-2</v>
      </c>
    </row>
    <row r="149" spans="2:5" x14ac:dyDescent="0.25">
      <c r="B149" s="190">
        <v>45734</v>
      </c>
      <c r="C149" s="9">
        <v>202.67</v>
      </c>
      <c r="D149" s="14">
        <f t="shared" si="2"/>
        <v>1.0226546906187624</v>
      </c>
      <c r="E149" s="9">
        <v>6.0932837774171522E-2</v>
      </c>
    </row>
    <row r="150" spans="2:5" x14ac:dyDescent="0.25">
      <c r="B150" s="190">
        <v>42355</v>
      </c>
      <c r="C150" s="9">
        <v>100.2</v>
      </c>
      <c r="D150" s="14">
        <f t="shared" si="2"/>
        <v>0.82513661202185806</v>
      </c>
      <c r="E150" s="9">
        <v>6.0878771836950764E-2</v>
      </c>
    </row>
    <row r="151" spans="2:5" x14ac:dyDescent="0.25">
      <c r="B151" s="190">
        <v>42090</v>
      </c>
      <c r="C151" s="9">
        <v>54.9</v>
      </c>
      <c r="D151" s="14">
        <f t="shared" si="2"/>
        <v>0.31182795698924726</v>
      </c>
      <c r="E151" s="9">
        <v>6.0869565217391279E-2</v>
      </c>
    </row>
    <row r="152" spans="2:5" x14ac:dyDescent="0.25">
      <c r="B152" s="190">
        <v>44733</v>
      </c>
      <c r="C152" s="9">
        <v>41.85</v>
      </c>
      <c r="D152" s="14">
        <f t="shared" si="2"/>
        <v>0.36764705882352938</v>
      </c>
      <c r="E152" s="9">
        <v>6.0836501901140642E-2</v>
      </c>
    </row>
    <row r="153" spans="2:5" x14ac:dyDescent="0.25">
      <c r="B153" s="190">
        <v>41808</v>
      </c>
      <c r="C153" s="9">
        <v>30.6</v>
      </c>
      <c r="D153" s="14">
        <f t="shared" si="2"/>
        <v>5.5172413793103496E-2</v>
      </c>
      <c r="E153" s="9">
        <v>6.0658578856152508E-2</v>
      </c>
    </row>
    <row r="154" spans="2:5" x14ac:dyDescent="0.25">
      <c r="B154" s="190">
        <v>43237</v>
      </c>
      <c r="C154" s="9">
        <v>29</v>
      </c>
      <c r="D154" s="14">
        <f t="shared" si="2"/>
        <v>-0.45127719962157048</v>
      </c>
      <c r="E154" s="9">
        <v>6.0329067641681847E-2</v>
      </c>
    </row>
    <row r="155" spans="2:5" x14ac:dyDescent="0.25">
      <c r="B155" s="190">
        <v>44789</v>
      </c>
      <c r="C155" s="9">
        <v>52.85</v>
      </c>
      <c r="D155" s="14">
        <f t="shared" si="2"/>
        <v>-0.3127438231469441</v>
      </c>
      <c r="E155" s="9">
        <v>6.0180541624874621E-2</v>
      </c>
    </row>
    <row r="156" spans="2:5" x14ac:dyDescent="0.25">
      <c r="B156" s="190">
        <v>45029</v>
      </c>
      <c r="C156" s="9">
        <v>76.900000000000006</v>
      </c>
      <c r="D156" s="14">
        <f t="shared" si="2"/>
        <v>-0.5168080427269871</v>
      </c>
      <c r="E156" s="9">
        <v>5.995864920744326E-2</v>
      </c>
    </row>
    <row r="157" spans="2:5" x14ac:dyDescent="0.25">
      <c r="B157" s="190">
        <v>45281</v>
      </c>
      <c r="C157" s="9">
        <v>159.15</v>
      </c>
      <c r="D157" s="14">
        <f t="shared" si="2"/>
        <v>2.4189044038668102</v>
      </c>
      <c r="E157" s="9">
        <v>5.9940059940059937E-2</v>
      </c>
    </row>
    <row r="158" spans="2:5" x14ac:dyDescent="0.25">
      <c r="B158" s="190">
        <v>44617</v>
      </c>
      <c r="C158" s="9">
        <v>46.55</v>
      </c>
      <c r="D158" s="14">
        <f t="shared" si="2"/>
        <v>-0.77356746765249551</v>
      </c>
      <c r="E158" s="9">
        <v>5.9158134243458345E-2</v>
      </c>
    </row>
    <row r="159" spans="2:5" x14ac:dyDescent="0.25">
      <c r="B159" s="190">
        <v>45758</v>
      </c>
      <c r="C159" s="9">
        <v>205.58</v>
      </c>
      <c r="D159" s="14">
        <f t="shared" si="2"/>
        <v>0.82656597067969806</v>
      </c>
      <c r="E159" s="9">
        <v>5.8872006180788083E-2</v>
      </c>
    </row>
    <row r="160" spans="2:5" x14ac:dyDescent="0.25">
      <c r="B160" s="190">
        <v>45125</v>
      </c>
      <c r="C160" s="9">
        <v>112.55</v>
      </c>
      <c r="D160" s="14">
        <f t="shared" si="2"/>
        <v>1.0152193375111906</v>
      </c>
      <c r="E160" s="9">
        <v>5.8795860771401698E-2</v>
      </c>
    </row>
    <row r="161" spans="2:5" x14ac:dyDescent="0.25">
      <c r="B161" s="190">
        <v>44299</v>
      </c>
      <c r="C161" s="9">
        <v>55.85</v>
      </c>
      <c r="D161" s="14">
        <f t="shared" si="2"/>
        <v>0.26357466063348411</v>
      </c>
      <c r="E161" s="9">
        <v>5.8767772511848365E-2</v>
      </c>
    </row>
    <row r="162" spans="2:5" x14ac:dyDescent="0.25">
      <c r="B162" s="190">
        <v>43108</v>
      </c>
      <c r="C162" s="9">
        <v>44.2</v>
      </c>
      <c r="D162" s="14">
        <f t="shared" si="2"/>
        <v>1.4352617079889811</v>
      </c>
      <c r="E162" s="9">
        <v>5.8682634730538988E-2</v>
      </c>
    </row>
    <row r="163" spans="2:5" x14ac:dyDescent="0.25">
      <c r="B163" s="190">
        <v>43832</v>
      </c>
      <c r="C163" s="9">
        <v>18.149999999999999</v>
      </c>
      <c r="D163" s="14">
        <f t="shared" si="2"/>
        <v>-0.80964866282118508</v>
      </c>
      <c r="E163" s="9">
        <v>5.830903790087464E-2</v>
      </c>
    </row>
    <row r="164" spans="2:5" x14ac:dyDescent="0.25">
      <c r="B164" s="190">
        <v>42268</v>
      </c>
      <c r="C164" s="9">
        <v>95.35</v>
      </c>
      <c r="D164" s="14">
        <f t="shared" si="2"/>
        <v>-0.67536004902795277</v>
      </c>
      <c r="E164" s="9">
        <v>5.8268590455049951E-2</v>
      </c>
    </row>
    <row r="165" spans="2:5" x14ac:dyDescent="0.25">
      <c r="B165" s="190">
        <v>45551</v>
      </c>
      <c r="C165" s="9">
        <v>293.70999999999998</v>
      </c>
      <c r="D165" s="14">
        <f t="shared" si="2"/>
        <v>9.6998178506375226</v>
      </c>
      <c r="E165" s="9">
        <v>5.7880708831580439E-2</v>
      </c>
    </row>
    <row r="166" spans="2:5" x14ac:dyDescent="0.25">
      <c r="B166" s="190">
        <v>43529</v>
      </c>
      <c r="C166" s="9">
        <v>27.45</v>
      </c>
      <c r="D166" s="14">
        <f t="shared" si="2"/>
        <v>-0.62551159618008179</v>
      </c>
      <c r="E166" s="9">
        <v>5.7803468208092484E-2</v>
      </c>
    </row>
    <row r="167" spans="2:5" x14ac:dyDescent="0.25">
      <c r="B167" s="190">
        <v>44314</v>
      </c>
      <c r="C167" s="9">
        <v>73.3</v>
      </c>
      <c r="D167" s="14">
        <f t="shared" si="2"/>
        <v>3.429003021148036</v>
      </c>
      <c r="E167" s="9">
        <v>5.772005772005772E-2</v>
      </c>
    </row>
    <row r="168" spans="2:5" x14ac:dyDescent="0.25">
      <c r="B168" s="190">
        <v>43719</v>
      </c>
      <c r="C168" s="9">
        <v>16.55</v>
      </c>
      <c r="D168" s="14">
        <f t="shared" si="2"/>
        <v>-0.87989840348330917</v>
      </c>
      <c r="E168" s="9">
        <v>5.7507987220447303E-2</v>
      </c>
    </row>
    <row r="169" spans="2:5" x14ac:dyDescent="0.25">
      <c r="B169" s="190">
        <v>45242</v>
      </c>
      <c r="C169" s="9">
        <v>137.80000000000001</v>
      </c>
      <c r="D169" s="14">
        <f t="shared" si="2"/>
        <v>4.7178423236514524</v>
      </c>
      <c r="E169" s="9">
        <v>5.7153816647487664E-2</v>
      </c>
    </row>
    <row r="170" spans="2:5" x14ac:dyDescent="0.25">
      <c r="B170" s="190">
        <v>41750</v>
      </c>
      <c r="C170" s="9">
        <v>24.1</v>
      </c>
      <c r="D170" s="14">
        <f t="shared" si="2"/>
        <v>-0.45842696629213481</v>
      </c>
      <c r="E170" s="9">
        <v>5.7017543859649154E-2</v>
      </c>
    </row>
    <row r="171" spans="2:5" x14ac:dyDescent="0.25">
      <c r="B171" s="190">
        <v>42432</v>
      </c>
      <c r="C171" s="9">
        <v>44.5</v>
      </c>
      <c r="D171" s="14">
        <f t="shared" si="2"/>
        <v>-0.28514056224899598</v>
      </c>
      <c r="E171" s="9">
        <v>5.7007125890736303E-2</v>
      </c>
    </row>
    <row r="172" spans="2:5" x14ac:dyDescent="0.25">
      <c r="B172" s="190">
        <v>42033</v>
      </c>
      <c r="C172" s="9">
        <v>62.25</v>
      </c>
      <c r="D172" s="14">
        <f t="shared" si="2"/>
        <v>-0.59929192146765364</v>
      </c>
      <c r="E172" s="9">
        <v>5.6876061120543317E-2</v>
      </c>
    </row>
    <row r="173" spans="2:5" x14ac:dyDescent="0.25">
      <c r="B173" s="190">
        <v>45322</v>
      </c>
      <c r="C173" s="9">
        <v>155.35</v>
      </c>
      <c r="D173" s="14">
        <f t="shared" si="2"/>
        <v>-0.37912153790815717</v>
      </c>
      <c r="E173" s="9">
        <v>5.6802721088435336E-2</v>
      </c>
    </row>
    <row r="174" spans="2:5" x14ac:dyDescent="0.25">
      <c r="B174" s="190">
        <v>45798</v>
      </c>
      <c r="C174" s="9">
        <v>250.21</v>
      </c>
      <c r="D174" s="14">
        <f t="shared" si="2"/>
        <v>5.5414379084967322</v>
      </c>
      <c r="E174" s="9">
        <v>5.6719317509924851E-2</v>
      </c>
    </row>
    <row r="175" spans="2:5" x14ac:dyDescent="0.25">
      <c r="B175" s="190">
        <v>43357</v>
      </c>
      <c r="C175" s="9">
        <v>38.25</v>
      </c>
      <c r="D175" s="14">
        <f t="shared" si="2"/>
        <v>-0.49101796407185633</v>
      </c>
      <c r="E175" s="9">
        <v>5.6629834254143564E-2</v>
      </c>
    </row>
    <row r="176" spans="2:5" x14ac:dyDescent="0.25">
      <c r="B176" s="190">
        <v>44321</v>
      </c>
      <c r="C176" s="9">
        <v>75.150000000000006</v>
      </c>
      <c r="D176" s="14">
        <f t="shared" si="2"/>
        <v>0.34196428571428583</v>
      </c>
      <c r="E176" s="9">
        <v>5.621925509486999E-2</v>
      </c>
    </row>
    <row r="177" spans="2:5" x14ac:dyDescent="0.25">
      <c r="B177" s="190">
        <v>41991</v>
      </c>
      <c r="C177" s="9">
        <v>56</v>
      </c>
      <c r="D177" s="14">
        <f t="shared" si="2"/>
        <v>-0.36036550542547113</v>
      </c>
      <c r="E177" s="9">
        <v>5.5607917059378002E-2</v>
      </c>
    </row>
    <row r="178" spans="2:5" x14ac:dyDescent="0.25">
      <c r="B178" s="190">
        <v>42241</v>
      </c>
      <c r="C178" s="9">
        <v>87.55</v>
      </c>
      <c r="D178" s="14">
        <f t="shared" si="2"/>
        <v>-3.6323610346725342E-2</v>
      </c>
      <c r="E178" s="9">
        <v>5.5455093429776905E-2</v>
      </c>
    </row>
    <row r="179" spans="2:5" x14ac:dyDescent="0.25">
      <c r="B179" s="190">
        <v>44382</v>
      </c>
      <c r="C179" s="9">
        <v>90.85</v>
      </c>
      <c r="D179" s="14">
        <f t="shared" si="2"/>
        <v>0.9771490750816102</v>
      </c>
      <c r="E179" s="9">
        <v>5.5168408826945417E-2</v>
      </c>
    </row>
    <row r="180" spans="2:5" x14ac:dyDescent="0.25">
      <c r="B180" s="190">
        <v>42998</v>
      </c>
      <c r="C180" s="9">
        <v>45.95</v>
      </c>
      <c r="D180" s="14">
        <f t="shared" si="2"/>
        <v>-0.67353463587921847</v>
      </c>
      <c r="E180" s="9">
        <v>5.5109070034443305E-2</v>
      </c>
    </row>
    <row r="181" spans="2:5" x14ac:dyDescent="0.25">
      <c r="B181" s="190">
        <v>45246</v>
      </c>
      <c r="C181" s="9">
        <v>140.75</v>
      </c>
      <c r="D181" s="14">
        <f t="shared" si="2"/>
        <v>4.8768267223382047</v>
      </c>
      <c r="E181" s="9">
        <v>5.5097451274362774E-2</v>
      </c>
    </row>
    <row r="182" spans="2:5" x14ac:dyDescent="0.25">
      <c r="B182" s="190">
        <v>43983</v>
      </c>
      <c r="C182" s="9">
        <v>23.95</v>
      </c>
      <c r="D182" s="14">
        <f t="shared" si="2"/>
        <v>-0.64518518518518519</v>
      </c>
      <c r="E182" s="9">
        <v>5.506607929515419E-2</v>
      </c>
    </row>
    <row r="183" spans="2:5" x14ac:dyDescent="0.25">
      <c r="B183" s="190">
        <v>42104</v>
      </c>
      <c r="C183" s="9">
        <v>67.5</v>
      </c>
      <c r="D183" s="14">
        <f t="shared" si="2"/>
        <v>1.0516717325227964</v>
      </c>
      <c r="E183" s="9">
        <v>5.46875E-2</v>
      </c>
    </row>
    <row r="184" spans="2:5" x14ac:dyDescent="0.25">
      <c r="B184" s="190">
        <v>43411</v>
      </c>
      <c r="C184" s="9">
        <v>32.9</v>
      </c>
      <c r="D184" s="14">
        <f t="shared" si="2"/>
        <v>0.54098360655737687</v>
      </c>
      <c r="E184" s="9">
        <v>5.4487179487179467E-2</v>
      </c>
    </row>
    <row r="185" spans="2:5" x14ac:dyDescent="0.25">
      <c r="B185" s="190">
        <v>43937</v>
      </c>
      <c r="C185" s="9">
        <v>21.35</v>
      </c>
      <c r="D185" s="14">
        <f t="shared" si="2"/>
        <v>-0.59449192782526117</v>
      </c>
      <c r="E185" s="9">
        <v>5.4320987654321057E-2</v>
      </c>
    </row>
    <row r="186" spans="2:5" x14ac:dyDescent="0.25">
      <c r="B186" s="190">
        <v>44127</v>
      </c>
      <c r="C186" s="9">
        <v>52.65</v>
      </c>
      <c r="D186" s="14">
        <f t="shared" si="2"/>
        <v>1.5434782608695652</v>
      </c>
      <c r="E186" s="9">
        <v>5.4054054054053967E-2</v>
      </c>
    </row>
    <row r="187" spans="2:5" x14ac:dyDescent="0.25">
      <c r="B187" s="190">
        <v>43857</v>
      </c>
      <c r="C187" s="9">
        <v>20.7</v>
      </c>
      <c r="D187" s="14">
        <f t="shared" si="2"/>
        <v>-0.9059689288634506</v>
      </c>
      <c r="E187" s="9">
        <v>5.3435114503816834E-2</v>
      </c>
    </row>
    <row r="188" spans="2:5" x14ac:dyDescent="0.25">
      <c r="B188" s="190">
        <v>45523</v>
      </c>
      <c r="C188" s="9">
        <v>220.14</v>
      </c>
      <c r="D188" s="14">
        <f t="shared" si="2"/>
        <v>4.5450881612090672</v>
      </c>
      <c r="E188" s="9">
        <v>5.3251040620066005E-2</v>
      </c>
    </row>
    <row r="189" spans="2:5" x14ac:dyDescent="0.25">
      <c r="B189" s="190">
        <v>42782</v>
      </c>
      <c r="C189" s="9">
        <v>39.700000000000003</v>
      </c>
      <c r="D189" s="14">
        <f t="shared" si="2"/>
        <v>-0.69543536632144221</v>
      </c>
      <c r="E189" s="9">
        <v>5.305039787798408E-2</v>
      </c>
    </row>
    <row r="190" spans="2:5" x14ac:dyDescent="0.25">
      <c r="B190" s="190">
        <v>45240</v>
      </c>
      <c r="C190" s="9">
        <v>130.35</v>
      </c>
      <c r="D190" s="14">
        <f t="shared" si="2"/>
        <v>0.52813599062133643</v>
      </c>
      <c r="E190" s="9">
        <v>5.248284214775939E-2</v>
      </c>
    </row>
    <row r="191" spans="2:5" x14ac:dyDescent="0.25">
      <c r="B191" s="190">
        <v>45077</v>
      </c>
      <c r="C191" s="9">
        <v>85.3</v>
      </c>
      <c r="D191" s="14">
        <f t="shared" si="2"/>
        <v>3.2437810945273622</v>
      </c>
      <c r="E191" s="9">
        <v>5.2436767427513881E-2</v>
      </c>
    </row>
    <row r="192" spans="2:5" x14ac:dyDescent="0.25">
      <c r="B192" s="190">
        <v>43880</v>
      </c>
      <c r="C192" s="9">
        <v>20.100000000000001</v>
      </c>
      <c r="D192" s="14">
        <f t="shared" si="2"/>
        <v>-0.81328379006038087</v>
      </c>
      <c r="E192" s="9">
        <v>5.235602094240837E-2</v>
      </c>
    </row>
    <row r="193" spans="2:5" x14ac:dyDescent="0.25">
      <c r="B193" s="190">
        <v>42230</v>
      </c>
      <c r="C193" s="9">
        <v>107.65</v>
      </c>
      <c r="D193" s="14">
        <f t="shared" si="2"/>
        <v>-0.63760309712169672</v>
      </c>
      <c r="E193" s="9">
        <v>5.2297165200391092E-2</v>
      </c>
    </row>
    <row r="194" spans="2:5" x14ac:dyDescent="0.25">
      <c r="B194" s="190">
        <v>45574</v>
      </c>
      <c r="C194" s="9">
        <v>297.05</v>
      </c>
      <c r="D194" s="14">
        <f t="shared" si="2"/>
        <v>2.8156711624919724</v>
      </c>
      <c r="E194" s="9">
        <v>5.206304232335749E-2</v>
      </c>
    </row>
    <row r="195" spans="2:5" x14ac:dyDescent="0.25">
      <c r="B195" s="190">
        <v>44326</v>
      </c>
      <c r="C195" s="9">
        <v>77.849999999999994</v>
      </c>
      <c r="D195" s="14">
        <f t="shared" si="2"/>
        <v>-0.65873224618621784</v>
      </c>
      <c r="E195" s="9">
        <v>5.2027027027026954E-2</v>
      </c>
    </row>
    <row r="196" spans="2:5" x14ac:dyDescent="0.25">
      <c r="B196" s="190">
        <v>45740</v>
      </c>
      <c r="C196" s="9">
        <v>228.12</v>
      </c>
      <c r="D196" s="14">
        <f t="shared" si="2"/>
        <v>6.0407407407407412</v>
      </c>
      <c r="E196" s="9">
        <v>5.2019922523519647E-2</v>
      </c>
    </row>
    <row r="197" spans="2:5" x14ac:dyDescent="0.25">
      <c r="B197" s="190">
        <v>43329</v>
      </c>
      <c r="C197" s="9">
        <v>32.4</v>
      </c>
      <c r="D197" s="14">
        <f t="shared" ref="D197:D260" si="3">(C197-C198)/C198</f>
        <v>-0.30546623794212219</v>
      </c>
      <c r="E197" s="9">
        <v>5.1948051948051875E-2</v>
      </c>
    </row>
    <row r="198" spans="2:5" x14ac:dyDescent="0.25">
      <c r="B198" s="190">
        <v>42459</v>
      </c>
      <c r="C198" s="9">
        <v>46.65</v>
      </c>
      <c r="D198" s="14">
        <f t="shared" si="3"/>
        <v>0.91581108829568769</v>
      </c>
      <c r="E198" s="9">
        <v>5.1860202931228797E-2</v>
      </c>
    </row>
    <row r="199" spans="2:5" x14ac:dyDescent="0.25">
      <c r="B199" s="190">
        <v>41726</v>
      </c>
      <c r="C199" s="9">
        <v>24.35</v>
      </c>
      <c r="D199" s="14">
        <f t="shared" si="3"/>
        <v>0.19950738916256161</v>
      </c>
      <c r="E199" s="9">
        <v>5.1835853131749585E-2</v>
      </c>
    </row>
    <row r="200" spans="2:5" x14ac:dyDescent="0.25">
      <c r="B200" s="190">
        <v>43635</v>
      </c>
      <c r="C200" s="9">
        <v>20.3</v>
      </c>
      <c r="D200" s="14">
        <f t="shared" si="3"/>
        <v>-0.61553030303030309</v>
      </c>
      <c r="E200" s="9">
        <v>5.181347150259067E-2</v>
      </c>
    </row>
    <row r="201" spans="2:5" x14ac:dyDescent="0.25">
      <c r="B201" s="190">
        <v>44608</v>
      </c>
      <c r="C201" s="9">
        <v>52.8</v>
      </c>
      <c r="D201" s="14">
        <f t="shared" si="3"/>
        <v>1.1639344262295082</v>
      </c>
      <c r="E201" s="9">
        <v>5.1792828685258849E-2</v>
      </c>
    </row>
    <row r="202" spans="2:5" x14ac:dyDescent="0.25">
      <c r="B202" s="190">
        <v>43518</v>
      </c>
      <c r="C202" s="9">
        <v>24.4</v>
      </c>
      <c r="D202" s="14">
        <f t="shared" si="3"/>
        <v>-0.7363587250135063</v>
      </c>
      <c r="E202" s="9">
        <v>5.1724137931034454E-2</v>
      </c>
    </row>
    <row r="203" spans="2:5" x14ac:dyDescent="0.25">
      <c r="B203" s="190">
        <v>42193</v>
      </c>
      <c r="C203" s="9">
        <v>92.55</v>
      </c>
      <c r="D203" s="14">
        <f t="shared" si="3"/>
        <v>1.4484126984126986</v>
      </c>
      <c r="E203" s="9">
        <v>5.170454545454542E-2</v>
      </c>
    </row>
    <row r="204" spans="2:5" x14ac:dyDescent="0.25">
      <c r="B204" s="190">
        <v>43343</v>
      </c>
      <c r="C204" s="9">
        <v>37.799999999999997</v>
      </c>
      <c r="D204" s="14">
        <f t="shared" si="3"/>
        <v>-0.38834951456310679</v>
      </c>
      <c r="E204" s="9">
        <v>5.1460361613351713E-2</v>
      </c>
    </row>
    <row r="205" spans="2:5" x14ac:dyDescent="0.25">
      <c r="B205" s="190">
        <v>42153</v>
      </c>
      <c r="C205" s="9">
        <v>61.8</v>
      </c>
      <c r="D205" s="14">
        <f t="shared" si="3"/>
        <v>6.6436583261432161E-2</v>
      </c>
      <c r="E205" s="9">
        <v>5.1020408163265307E-2</v>
      </c>
    </row>
    <row r="206" spans="2:5" x14ac:dyDescent="0.25">
      <c r="B206" s="190">
        <v>42405</v>
      </c>
      <c r="C206" s="9">
        <v>57.95</v>
      </c>
      <c r="D206" s="14">
        <f t="shared" si="3"/>
        <v>2.2647887323943663</v>
      </c>
      <c r="E206" s="9">
        <v>5.0770625566636522E-2</v>
      </c>
    </row>
    <row r="207" spans="2:5" x14ac:dyDescent="0.25">
      <c r="B207" s="190">
        <v>41705</v>
      </c>
      <c r="C207" s="9">
        <v>17.75</v>
      </c>
      <c r="D207" s="14">
        <f t="shared" si="3"/>
        <v>-0.92998303814445193</v>
      </c>
      <c r="E207" s="9">
        <v>5.0295857988165771E-2</v>
      </c>
    </row>
    <row r="208" spans="2:5" x14ac:dyDescent="0.25">
      <c r="B208" s="190">
        <v>45796</v>
      </c>
      <c r="C208" s="9">
        <v>253.51</v>
      </c>
      <c r="D208" s="14">
        <f t="shared" si="3"/>
        <v>2.9061633281972261</v>
      </c>
      <c r="E208" s="9">
        <v>5.0165700082849977E-2</v>
      </c>
    </row>
    <row r="209" spans="2:5" x14ac:dyDescent="0.25">
      <c r="B209" s="190">
        <v>44168</v>
      </c>
      <c r="C209" s="9">
        <v>64.900000000000006</v>
      </c>
      <c r="D209" s="14">
        <f t="shared" si="3"/>
        <v>0.87843704775687437</v>
      </c>
      <c r="E209" s="9">
        <v>5.0161812297734767E-2</v>
      </c>
    </row>
    <row r="210" spans="2:5" x14ac:dyDescent="0.25">
      <c r="B210" s="190">
        <v>43413</v>
      </c>
      <c r="C210" s="9">
        <v>34.549999999999997</v>
      </c>
      <c r="D210" s="14">
        <f t="shared" si="3"/>
        <v>7.2261904761904754</v>
      </c>
      <c r="E210" s="9">
        <v>5.0151975683890536E-2</v>
      </c>
    </row>
    <row r="211" spans="2:5" x14ac:dyDescent="0.25">
      <c r="B211" s="190">
        <v>41422</v>
      </c>
      <c r="C211" s="9">
        <v>4.2</v>
      </c>
      <c r="D211" s="14">
        <f t="shared" si="3"/>
        <v>-0.19999999999999996</v>
      </c>
      <c r="E211" s="9">
        <v>5.0000000000000044E-2</v>
      </c>
    </row>
    <row r="212" spans="2:5" x14ac:dyDescent="0.25">
      <c r="B212" s="190">
        <v>41429</v>
      </c>
      <c r="C212" s="9">
        <v>5.25</v>
      </c>
      <c r="D212" s="14">
        <f t="shared" si="3"/>
        <v>-0.16666666666666663</v>
      </c>
      <c r="E212" s="9">
        <v>0.05</v>
      </c>
    </row>
    <row r="213" spans="2:5" x14ac:dyDescent="0.25">
      <c r="B213" s="190">
        <v>41435</v>
      </c>
      <c r="C213" s="9">
        <v>6.3</v>
      </c>
      <c r="D213" s="14">
        <f t="shared" si="3"/>
        <v>-0.33333333333333331</v>
      </c>
      <c r="E213" s="9">
        <v>4.9999999999999968E-2</v>
      </c>
    </row>
    <row r="214" spans="2:5" x14ac:dyDescent="0.25">
      <c r="B214" s="190">
        <v>41463</v>
      </c>
      <c r="C214" s="9">
        <v>9.4499999999999993</v>
      </c>
      <c r="D214" s="14">
        <f t="shared" si="3"/>
        <v>-0.82708142726440992</v>
      </c>
      <c r="E214" s="9">
        <v>4.999999999999992E-2</v>
      </c>
    </row>
    <row r="215" spans="2:5" x14ac:dyDescent="0.25">
      <c r="B215" s="190">
        <v>44062</v>
      </c>
      <c r="C215" s="9">
        <v>54.65</v>
      </c>
      <c r="D215" s="14">
        <f t="shared" si="3"/>
        <v>0.12796697626418979</v>
      </c>
      <c r="E215" s="9">
        <v>4.9951969260326641E-2</v>
      </c>
    </row>
    <row r="216" spans="2:5" x14ac:dyDescent="0.25">
      <c r="B216" s="190">
        <v>44053</v>
      </c>
      <c r="C216" s="9">
        <v>48.45</v>
      </c>
      <c r="D216" s="14">
        <f t="shared" si="3"/>
        <v>0.43555555555555564</v>
      </c>
      <c r="E216" s="9">
        <v>4.9837486457204858E-2</v>
      </c>
    </row>
    <row r="217" spans="2:5" x14ac:dyDescent="0.25">
      <c r="B217" s="190">
        <v>43998</v>
      </c>
      <c r="C217" s="9">
        <v>33.75</v>
      </c>
      <c r="D217" s="14">
        <f t="shared" si="3"/>
        <v>2.1990521327014214</v>
      </c>
      <c r="E217" s="9">
        <v>4.9766718506998493E-2</v>
      </c>
    </row>
    <row r="218" spans="2:5" x14ac:dyDescent="0.25">
      <c r="B218" s="190">
        <v>41584</v>
      </c>
      <c r="C218" s="9">
        <v>10.55</v>
      </c>
      <c r="D218" s="14">
        <f t="shared" si="3"/>
        <v>-0.77789473684210531</v>
      </c>
      <c r="E218" s="9">
        <v>4.9751243781094523E-2</v>
      </c>
    </row>
    <row r="219" spans="2:5" x14ac:dyDescent="0.25">
      <c r="B219" s="190">
        <v>44099</v>
      </c>
      <c r="C219" s="9">
        <v>47.5</v>
      </c>
      <c r="D219" s="14">
        <f t="shared" si="3"/>
        <v>1.6462395543175488</v>
      </c>
      <c r="E219" s="9">
        <v>4.9723756906077346E-2</v>
      </c>
    </row>
    <row r="220" spans="2:5" x14ac:dyDescent="0.25">
      <c r="B220" s="190">
        <v>41631</v>
      </c>
      <c r="C220" s="9">
        <v>17.95</v>
      </c>
      <c r="D220" s="14">
        <f t="shared" si="3"/>
        <v>-0.66003787878787867</v>
      </c>
      <c r="E220" s="9">
        <v>4.9707602339181159E-2</v>
      </c>
    </row>
    <row r="221" spans="2:5" x14ac:dyDescent="0.25">
      <c r="B221" s="190">
        <v>44090</v>
      </c>
      <c r="C221" s="9">
        <v>52.8</v>
      </c>
      <c r="D221" s="14">
        <f t="shared" si="3"/>
        <v>0.56213017751479299</v>
      </c>
      <c r="E221" s="9">
        <v>4.9701789264413522E-2</v>
      </c>
    </row>
    <row r="222" spans="2:5" x14ac:dyDescent="0.25">
      <c r="B222" s="190">
        <v>44013</v>
      </c>
      <c r="C222" s="9">
        <v>33.799999999999997</v>
      </c>
      <c r="D222" s="14">
        <f t="shared" si="3"/>
        <v>0.10277324632952688</v>
      </c>
      <c r="E222" s="9">
        <v>4.9689440993788636E-2</v>
      </c>
    </row>
    <row r="223" spans="2:5" x14ac:dyDescent="0.25">
      <c r="B223" s="190">
        <v>43994</v>
      </c>
      <c r="C223" s="9">
        <v>30.65</v>
      </c>
      <c r="D223" s="14">
        <f t="shared" si="3"/>
        <v>-0.85898969451601026</v>
      </c>
      <c r="E223" s="9">
        <v>4.9657534246575319E-2</v>
      </c>
    </row>
    <row r="224" spans="2:5" x14ac:dyDescent="0.25">
      <c r="B224" s="190">
        <v>45736</v>
      </c>
      <c r="C224" s="9">
        <v>217.36</v>
      </c>
      <c r="D224" s="14">
        <f t="shared" si="3"/>
        <v>33.229921259842527</v>
      </c>
      <c r="E224" s="9">
        <v>4.9642650183503965E-2</v>
      </c>
    </row>
    <row r="225" spans="2:5" x14ac:dyDescent="0.25">
      <c r="B225" s="190">
        <v>41450</v>
      </c>
      <c r="C225" s="9">
        <v>6.35</v>
      </c>
      <c r="D225" s="14">
        <f t="shared" si="3"/>
        <v>-0.4549356223175966</v>
      </c>
      <c r="E225" s="9">
        <v>4.9586776859504106E-2</v>
      </c>
    </row>
    <row r="226" spans="2:5" x14ac:dyDescent="0.25">
      <c r="B226" s="190">
        <v>43916</v>
      </c>
      <c r="C226" s="9">
        <v>11.65</v>
      </c>
      <c r="D226" s="14">
        <f t="shared" si="3"/>
        <v>-0.76102564102564108</v>
      </c>
      <c r="E226" s="9">
        <v>4.9549549549549612E-2</v>
      </c>
    </row>
    <row r="227" spans="2:5" x14ac:dyDescent="0.25">
      <c r="B227" s="190">
        <v>43111</v>
      </c>
      <c r="C227" s="9">
        <v>48.75</v>
      </c>
      <c r="D227" s="14">
        <f t="shared" si="3"/>
        <v>0.53301886792452824</v>
      </c>
      <c r="E227" s="9">
        <v>4.9515608180839547E-2</v>
      </c>
    </row>
    <row r="228" spans="2:5" x14ac:dyDescent="0.25">
      <c r="B228" s="190">
        <v>43987</v>
      </c>
      <c r="C228" s="9">
        <v>31.8</v>
      </c>
      <c r="D228" s="14">
        <f t="shared" si="3"/>
        <v>-0.362086258776329</v>
      </c>
      <c r="E228" s="9">
        <v>4.95049504950495E-2</v>
      </c>
    </row>
    <row r="229" spans="2:5" x14ac:dyDescent="0.25">
      <c r="B229" s="190">
        <v>44102</v>
      </c>
      <c r="C229" s="9">
        <v>49.85</v>
      </c>
      <c r="D229" s="14">
        <f t="shared" si="3"/>
        <v>4.2198952879581144</v>
      </c>
      <c r="E229" s="9">
        <v>4.9473684210526343E-2</v>
      </c>
    </row>
    <row r="230" spans="2:5" x14ac:dyDescent="0.25">
      <c r="B230" s="190">
        <v>41484</v>
      </c>
      <c r="C230" s="9">
        <v>9.5500000000000007</v>
      </c>
      <c r="D230" s="14">
        <f t="shared" si="3"/>
        <v>-0.81652257444764653</v>
      </c>
      <c r="E230" s="9">
        <v>4.9450549450549566E-2</v>
      </c>
    </row>
    <row r="231" spans="2:5" x14ac:dyDescent="0.25">
      <c r="B231" s="190">
        <v>44061</v>
      </c>
      <c r="C231" s="9">
        <v>52.05</v>
      </c>
      <c r="D231" s="14">
        <f t="shared" si="3"/>
        <v>-4.0552995391705121E-2</v>
      </c>
      <c r="E231" s="9">
        <v>4.9395161290322495E-2</v>
      </c>
    </row>
    <row r="232" spans="2:5" x14ac:dyDescent="0.25">
      <c r="B232" s="190">
        <v>44109</v>
      </c>
      <c r="C232" s="9">
        <v>54.25</v>
      </c>
      <c r="D232" s="14">
        <f t="shared" si="3"/>
        <v>0.2428407789232532</v>
      </c>
      <c r="E232" s="9">
        <v>4.9323017408123733E-2</v>
      </c>
    </row>
    <row r="233" spans="2:5" x14ac:dyDescent="0.25">
      <c r="B233" s="190">
        <v>44047</v>
      </c>
      <c r="C233" s="9">
        <v>43.65</v>
      </c>
      <c r="D233" s="14">
        <f t="shared" si="3"/>
        <v>-4.6943231441048006E-2</v>
      </c>
      <c r="E233" s="9">
        <v>4.9278846153846083E-2</v>
      </c>
    </row>
    <row r="234" spans="2:5" x14ac:dyDescent="0.25">
      <c r="B234" s="190">
        <v>44048</v>
      </c>
      <c r="C234" s="9">
        <v>45.8</v>
      </c>
      <c r="D234" s="14">
        <f t="shared" si="3"/>
        <v>-4.4838373305526709E-2</v>
      </c>
      <c r="E234" s="9">
        <v>4.9255441008018298E-2</v>
      </c>
    </row>
    <row r="235" spans="2:5" x14ac:dyDescent="0.25">
      <c r="B235" s="190">
        <v>44088</v>
      </c>
      <c r="C235" s="9">
        <v>47.95</v>
      </c>
      <c r="D235" s="14">
        <f t="shared" si="3"/>
        <v>0.28552278820375354</v>
      </c>
      <c r="E235" s="9">
        <v>4.923413566739606E-2</v>
      </c>
    </row>
    <row r="236" spans="2:5" x14ac:dyDescent="0.25">
      <c r="B236" s="190">
        <v>44005</v>
      </c>
      <c r="C236" s="9">
        <v>37.299999999999997</v>
      </c>
      <c r="D236" s="14">
        <f t="shared" si="3"/>
        <v>10.656249999999998</v>
      </c>
      <c r="E236" s="9">
        <v>4.9226441631504927E-2</v>
      </c>
    </row>
    <row r="237" spans="2:5" x14ac:dyDescent="0.25">
      <c r="B237" s="190">
        <v>41303</v>
      </c>
      <c r="C237" s="9">
        <v>3.2</v>
      </c>
      <c r="D237" s="14">
        <f t="shared" si="3"/>
        <v>-0.92307692307692302</v>
      </c>
      <c r="E237" s="9">
        <v>4.9180327868852576E-2</v>
      </c>
    </row>
    <row r="238" spans="2:5" x14ac:dyDescent="0.25">
      <c r="B238" s="190">
        <v>44046</v>
      </c>
      <c r="C238" s="9">
        <v>41.6</v>
      </c>
      <c r="D238" s="14">
        <f t="shared" si="3"/>
        <v>3.3333333333333335</v>
      </c>
      <c r="E238" s="9">
        <v>4.9180327868852534E-2</v>
      </c>
    </row>
    <row r="239" spans="2:5" x14ac:dyDescent="0.25">
      <c r="B239" s="190">
        <v>41555</v>
      </c>
      <c r="C239" s="9">
        <v>9.6</v>
      </c>
      <c r="D239" s="14">
        <f t="shared" si="3"/>
        <v>-0.80020811654526536</v>
      </c>
      <c r="E239" s="9">
        <v>4.9180327868852382E-2</v>
      </c>
    </row>
    <row r="240" spans="2:5" x14ac:dyDescent="0.25">
      <c r="B240" s="190">
        <v>44049</v>
      </c>
      <c r="C240" s="9">
        <v>48.05</v>
      </c>
      <c r="D240" s="14">
        <f t="shared" si="3"/>
        <v>0.79962546816479396</v>
      </c>
      <c r="E240" s="9">
        <v>4.9126637554585156E-2</v>
      </c>
    </row>
    <row r="241" spans="2:5" x14ac:dyDescent="0.25">
      <c r="B241" s="190">
        <v>43258</v>
      </c>
      <c r="C241" s="9">
        <v>26.7</v>
      </c>
      <c r="D241" s="14">
        <f t="shared" si="3"/>
        <v>-0.46918489065606361</v>
      </c>
      <c r="E241" s="9">
        <v>4.9115913555992145E-2</v>
      </c>
    </row>
    <row r="242" spans="2:5" x14ac:dyDescent="0.25">
      <c r="B242" s="190">
        <v>44089</v>
      </c>
      <c r="C242" s="9">
        <v>50.3</v>
      </c>
      <c r="D242" s="14">
        <f t="shared" si="3"/>
        <v>0.42291371994342275</v>
      </c>
      <c r="E242" s="9">
        <v>4.9009384775808011E-2</v>
      </c>
    </row>
    <row r="243" spans="2:5" x14ac:dyDescent="0.25">
      <c r="B243" s="190">
        <v>44025</v>
      </c>
      <c r="C243" s="9">
        <v>35.35</v>
      </c>
      <c r="D243" s="14">
        <f t="shared" si="3"/>
        <v>-0.1084489281210592</v>
      </c>
      <c r="E243" s="9">
        <v>4.8961424332344169E-2</v>
      </c>
    </row>
    <row r="244" spans="2:5" x14ac:dyDescent="0.25">
      <c r="B244" s="190">
        <v>44043</v>
      </c>
      <c r="C244" s="9">
        <v>39.65</v>
      </c>
      <c r="D244" s="14">
        <f t="shared" si="3"/>
        <v>0.23328149300155521</v>
      </c>
      <c r="E244" s="9">
        <v>4.8941798941798981E-2</v>
      </c>
    </row>
    <row r="245" spans="2:5" x14ac:dyDescent="0.25">
      <c r="B245" s="190">
        <v>43997</v>
      </c>
      <c r="C245" s="9">
        <v>32.15</v>
      </c>
      <c r="D245" s="14">
        <f t="shared" si="3"/>
        <v>-9.1807909604519775E-2</v>
      </c>
      <c r="E245" s="9">
        <v>4.8939641109298535E-2</v>
      </c>
    </row>
    <row r="246" spans="2:5" x14ac:dyDescent="0.25">
      <c r="B246" s="190">
        <v>43999</v>
      </c>
      <c r="C246" s="9">
        <v>35.4</v>
      </c>
      <c r="D246" s="14">
        <f t="shared" si="3"/>
        <v>-0.82170737849408204</v>
      </c>
      <c r="E246" s="9">
        <v>4.888888888888885E-2</v>
      </c>
    </row>
    <row r="247" spans="2:5" x14ac:dyDescent="0.25">
      <c r="B247" s="190">
        <v>45511</v>
      </c>
      <c r="C247" s="9">
        <v>198.55</v>
      </c>
      <c r="D247" s="14">
        <f t="shared" si="3"/>
        <v>22.087209302325583</v>
      </c>
      <c r="E247" s="9">
        <v>4.8864236661384043E-2</v>
      </c>
    </row>
    <row r="248" spans="2:5" x14ac:dyDescent="0.25">
      <c r="B248" s="190">
        <v>41459</v>
      </c>
      <c r="C248" s="9">
        <v>8.6</v>
      </c>
      <c r="D248" s="14">
        <f t="shared" si="3"/>
        <v>-0.7421289355322338</v>
      </c>
      <c r="E248" s="9">
        <v>4.8780487804878099E-2</v>
      </c>
    </row>
    <row r="249" spans="2:5" x14ac:dyDescent="0.25">
      <c r="B249" s="190">
        <v>41836</v>
      </c>
      <c r="C249" s="9">
        <v>33.35</v>
      </c>
      <c r="D249" s="14">
        <f t="shared" si="3"/>
        <v>-6.1884669479606073E-2</v>
      </c>
      <c r="E249" s="9">
        <v>4.8742138364779898E-2</v>
      </c>
    </row>
    <row r="250" spans="2:5" x14ac:dyDescent="0.25">
      <c r="B250" s="190">
        <v>44004</v>
      </c>
      <c r="C250" s="9">
        <v>35.549999999999997</v>
      </c>
      <c r="D250" s="14">
        <f t="shared" si="3"/>
        <v>0.17326732673267314</v>
      </c>
      <c r="E250" s="9">
        <v>4.8672566371681374E-2</v>
      </c>
    </row>
    <row r="251" spans="2:5" x14ac:dyDescent="0.25">
      <c r="B251" s="190">
        <v>43986</v>
      </c>
      <c r="C251" s="9">
        <v>30.3</v>
      </c>
      <c r="D251" s="14">
        <f t="shared" si="3"/>
        <v>-0.51751592356687903</v>
      </c>
      <c r="E251" s="9">
        <v>4.844290657439454E-2</v>
      </c>
    </row>
    <row r="252" spans="2:5" x14ac:dyDescent="0.25">
      <c r="B252" s="190">
        <v>44540</v>
      </c>
      <c r="C252" s="9">
        <v>62.8</v>
      </c>
      <c r="D252" s="14">
        <f t="shared" si="3"/>
        <v>3.8307692307692305</v>
      </c>
      <c r="E252" s="9">
        <v>4.8414023372287125E-2</v>
      </c>
    </row>
    <row r="253" spans="2:5" x14ac:dyDescent="0.25">
      <c r="B253" s="190">
        <v>43903</v>
      </c>
      <c r="C253" s="9">
        <v>13</v>
      </c>
      <c r="D253" s="14">
        <f t="shared" si="3"/>
        <v>0.33333333333333331</v>
      </c>
      <c r="E253" s="9">
        <v>4.8387096774193519E-2</v>
      </c>
    </row>
    <row r="254" spans="2:5" x14ac:dyDescent="0.25">
      <c r="B254" s="190">
        <v>41478</v>
      </c>
      <c r="C254" s="9">
        <v>9.75</v>
      </c>
      <c r="D254" s="14">
        <f t="shared" si="3"/>
        <v>-0.10138248847926265</v>
      </c>
      <c r="E254" s="9">
        <v>4.8387096774193471E-2</v>
      </c>
    </row>
    <row r="255" spans="2:5" x14ac:dyDescent="0.25">
      <c r="B255" s="190">
        <v>41466</v>
      </c>
      <c r="C255" s="9">
        <v>10.85</v>
      </c>
      <c r="D255" s="14">
        <f t="shared" si="3"/>
        <v>-0.41192411924119243</v>
      </c>
      <c r="E255" s="9">
        <v>4.8309178743961352E-2</v>
      </c>
    </row>
    <row r="256" spans="2:5" x14ac:dyDescent="0.25">
      <c r="B256" s="190">
        <v>41640</v>
      </c>
      <c r="C256" s="9">
        <v>18.45</v>
      </c>
      <c r="D256" s="14">
        <f t="shared" si="3"/>
        <v>1.4276315789473684</v>
      </c>
      <c r="E256" s="9">
        <v>4.8295454545454419E-2</v>
      </c>
    </row>
    <row r="257" spans="2:5" x14ac:dyDescent="0.25">
      <c r="B257" s="190">
        <v>41498</v>
      </c>
      <c r="C257" s="9">
        <v>7.6</v>
      </c>
      <c r="D257" s="14">
        <f t="shared" si="3"/>
        <v>-0.22448979591836743</v>
      </c>
      <c r="E257" s="9">
        <v>4.8275862068965468E-2</v>
      </c>
    </row>
    <row r="258" spans="2:5" x14ac:dyDescent="0.25">
      <c r="B258" s="190">
        <v>41565</v>
      </c>
      <c r="C258" s="9">
        <v>9.8000000000000007</v>
      </c>
      <c r="D258" s="14">
        <f t="shared" si="3"/>
        <v>-0.8043912175648702</v>
      </c>
      <c r="E258" s="9">
        <v>4.8128342245989421E-2</v>
      </c>
    </row>
    <row r="259" spans="2:5" x14ac:dyDescent="0.25">
      <c r="B259" s="190">
        <v>43042</v>
      </c>
      <c r="C259" s="9">
        <v>50.1</v>
      </c>
      <c r="D259" s="14">
        <f t="shared" si="3"/>
        <v>6.648854961832062</v>
      </c>
      <c r="E259" s="9">
        <v>4.8117154811715572E-2</v>
      </c>
    </row>
    <row r="260" spans="2:5" x14ac:dyDescent="0.25">
      <c r="B260" s="190">
        <v>41519</v>
      </c>
      <c r="C260" s="9">
        <v>6.55</v>
      </c>
      <c r="D260" s="14">
        <f t="shared" si="3"/>
        <v>-0.91318754141815772</v>
      </c>
      <c r="E260" s="9">
        <v>4.7999999999999973E-2</v>
      </c>
    </row>
    <row r="261" spans="2:5" x14ac:dyDescent="0.25">
      <c r="B261" s="190">
        <v>44334</v>
      </c>
      <c r="C261" s="9">
        <v>75.45</v>
      </c>
      <c r="D261" s="14">
        <f t="shared" ref="D261:D324" si="4">(C261-C262)/C262</f>
        <v>2.8299492385786804</v>
      </c>
      <c r="E261" s="9">
        <v>4.7916666666666705E-2</v>
      </c>
    </row>
    <row r="262" spans="2:5" x14ac:dyDescent="0.25">
      <c r="B262" s="190">
        <v>41634</v>
      </c>
      <c r="C262" s="9">
        <v>19.7</v>
      </c>
      <c r="D262" s="14">
        <f t="shared" si="4"/>
        <v>-0.56222222222222229</v>
      </c>
      <c r="E262" s="9">
        <v>4.7872340425531838E-2</v>
      </c>
    </row>
    <row r="263" spans="2:5" x14ac:dyDescent="0.25">
      <c r="B263" s="190">
        <v>42887</v>
      </c>
      <c r="C263" s="9">
        <v>45</v>
      </c>
      <c r="D263" s="14">
        <f t="shared" si="4"/>
        <v>-0.26829268292682928</v>
      </c>
      <c r="E263" s="9">
        <v>4.7729918509895157E-2</v>
      </c>
    </row>
    <row r="264" spans="2:5" x14ac:dyDescent="0.25">
      <c r="B264" s="190">
        <v>42177</v>
      </c>
      <c r="C264" s="9">
        <v>61.5</v>
      </c>
      <c r="D264" s="14">
        <f t="shared" si="4"/>
        <v>5.2121212121212119</v>
      </c>
      <c r="E264" s="9">
        <v>4.7700170357751225E-2</v>
      </c>
    </row>
    <row r="265" spans="2:5" x14ac:dyDescent="0.25">
      <c r="B265" s="190">
        <v>41464</v>
      </c>
      <c r="C265" s="9">
        <v>9.9</v>
      </c>
      <c r="D265" s="14">
        <f t="shared" si="4"/>
        <v>1.25</v>
      </c>
      <c r="E265" s="9">
        <v>4.7619047619047734E-2</v>
      </c>
    </row>
    <row r="266" spans="2:5" x14ac:dyDescent="0.25">
      <c r="B266" s="190">
        <v>41423</v>
      </c>
      <c r="C266" s="9">
        <v>4.4000000000000004</v>
      </c>
      <c r="D266" s="14">
        <f t="shared" si="4"/>
        <v>-0.19999999999999993</v>
      </c>
      <c r="E266" s="9">
        <v>4.7619047619047658E-2</v>
      </c>
    </row>
    <row r="267" spans="2:5" x14ac:dyDescent="0.25">
      <c r="B267" s="190">
        <v>41430</v>
      </c>
      <c r="C267" s="9">
        <v>5.5</v>
      </c>
      <c r="D267" s="14">
        <f t="shared" si="4"/>
        <v>-0.91085899513776336</v>
      </c>
      <c r="E267" s="9">
        <v>4.7619047619047616E-2</v>
      </c>
    </row>
    <row r="268" spans="2:5" x14ac:dyDescent="0.25">
      <c r="B268" s="190">
        <v>44235</v>
      </c>
      <c r="C268" s="9">
        <v>61.7</v>
      </c>
      <c r="D268" s="14">
        <f t="shared" si="4"/>
        <v>2.2819148936170217</v>
      </c>
      <c r="E268" s="9">
        <v>4.7538200339558648E-2</v>
      </c>
    </row>
    <row r="269" spans="2:5" x14ac:dyDescent="0.25">
      <c r="B269" s="190">
        <v>41632</v>
      </c>
      <c r="C269" s="9">
        <v>18.8</v>
      </c>
      <c r="D269" s="14">
        <f t="shared" si="4"/>
        <v>-0.46892655367231634</v>
      </c>
      <c r="E269" s="9">
        <v>4.7353760445682534E-2</v>
      </c>
    </row>
    <row r="270" spans="2:5" x14ac:dyDescent="0.25">
      <c r="B270" s="190">
        <v>44014</v>
      </c>
      <c r="C270" s="9">
        <v>35.4</v>
      </c>
      <c r="D270" s="14">
        <f t="shared" si="4"/>
        <v>0.1839464882943144</v>
      </c>
      <c r="E270" s="9">
        <v>4.7337278106508923E-2</v>
      </c>
    </row>
    <row r="271" spans="2:5" x14ac:dyDescent="0.25">
      <c r="B271" s="190">
        <v>43248</v>
      </c>
      <c r="C271" s="9">
        <v>29.9</v>
      </c>
      <c r="D271" s="14">
        <f t="shared" si="4"/>
        <v>3.496240601503759</v>
      </c>
      <c r="E271" s="9">
        <v>4.7285464098073479E-2</v>
      </c>
    </row>
    <row r="272" spans="2:5" x14ac:dyDescent="0.25">
      <c r="B272" s="190">
        <v>41451</v>
      </c>
      <c r="C272" s="9">
        <v>6.65</v>
      </c>
      <c r="D272" s="14">
        <f t="shared" si="4"/>
        <v>-0.93562439496611804</v>
      </c>
      <c r="E272" s="9">
        <v>4.7244094488189094E-2</v>
      </c>
    </row>
    <row r="273" spans="2:5" x14ac:dyDescent="0.25">
      <c r="B273" s="190">
        <v>42220</v>
      </c>
      <c r="C273" s="9">
        <v>103.3</v>
      </c>
      <c r="D273" s="14">
        <f t="shared" si="4"/>
        <v>0.69067103109656292</v>
      </c>
      <c r="E273" s="9">
        <v>4.7136340598073909E-2</v>
      </c>
    </row>
    <row r="274" spans="2:5" x14ac:dyDescent="0.25">
      <c r="B274" s="190">
        <v>44900</v>
      </c>
      <c r="C274" s="9">
        <v>61.1</v>
      </c>
      <c r="D274" s="14">
        <f t="shared" si="4"/>
        <v>2.4325842696629212</v>
      </c>
      <c r="E274" s="9">
        <v>4.7129391602399311E-2</v>
      </c>
    </row>
    <row r="275" spans="2:5" x14ac:dyDescent="0.25">
      <c r="B275" s="190">
        <v>41669</v>
      </c>
      <c r="C275" s="9">
        <v>17.8</v>
      </c>
      <c r="D275" s="14">
        <f t="shared" si="4"/>
        <v>-0.7142857142857143</v>
      </c>
      <c r="E275" s="9">
        <v>4.7058823529411806E-2</v>
      </c>
    </row>
    <row r="276" spans="2:5" x14ac:dyDescent="0.25">
      <c r="B276" s="190">
        <v>44936</v>
      </c>
      <c r="C276" s="9">
        <v>62.3</v>
      </c>
      <c r="D276" s="14">
        <f t="shared" si="4"/>
        <v>-0.30931263858093133</v>
      </c>
      <c r="E276" s="9">
        <v>4.7058823529411715E-2</v>
      </c>
    </row>
    <row r="277" spans="2:5" x14ac:dyDescent="0.25">
      <c r="B277" s="190">
        <v>42198</v>
      </c>
      <c r="C277" s="9">
        <v>90.2</v>
      </c>
      <c r="D277" s="14">
        <f t="shared" si="4"/>
        <v>6.3632653061224493</v>
      </c>
      <c r="E277" s="9">
        <v>4.7011027278003444E-2</v>
      </c>
    </row>
    <row r="278" spans="2:5" x14ac:dyDescent="0.25">
      <c r="B278" s="190">
        <v>41607</v>
      </c>
      <c r="C278" s="9">
        <v>12.25</v>
      </c>
      <c r="D278" s="14">
        <f t="shared" si="4"/>
        <v>-0.60737179487179482</v>
      </c>
      <c r="E278" s="9">
        <v>4.7008547008547071E-2</v>
      </c>
    </row>
    <row r="279" spans="2:5" x14ac:dyDescent="0.25">
      <c r="B279" s="190">
        <v>43410</v>
      </c>
      <c r="C279" s="9">
        <v>31.2</v>
      </c>
      <c r="D279" s="14">
        <f t="shared" si="4"/>
        <v>3.6567164179104479</v>
      </c>
      <c r="E279" s="9">
        <v>4.6979865771812034E-2</v>
      </c>
    </row>
    <row r="280" spans="2:5" x14ac:dyDescent="0.25">
      <c r="B280" s="190">
        <v>41521</v>
      </c>
      <c r="C280" s="9">
        <v>6.7</v>
      </c>
      <c r="D280" s="14">
        <f t="shared" si="4"/>
        <v>1</v>
      </c>
      <c r="E280" s="9">
        <v>4.6874999999999972E-2</v>
      </c>
    </row>
    <row r="281" spans="2:5" x14ac:dyDescent="0.25">
      <c r="B281" s="190">
        <v>41304</v>
      </c>
      <c r="C281" s="9">
        <v>3.35</v>
      </c>
      <c r="D281" s="14">
        <f t="shared" si="4"/>
        <v>-0.94122807017543852</v>
      </c>
      <c r="E281" s="9">
        <v>4.6874999999999972E-2</v>
      </c>
    </row>
    <row r="282" spans="2:5" x14ac:dyDescent="0.25">
      <c r="B282" s="190">
        <v>44187</v>
      </c>
      <c r="C282" s="9">
        <v>57</v>
      </c>
      <c r="D282" s="14">
        <f t="shared" si="4"/>
        <v>-0.75226008344923512</v>
      </c>
      <c r="E282" s="9">
        <v>4.683195592286496E-2</v>
      </c>
    </row>
    <row r="283" spans="2:5" x14ac:dyDescent="0.25">
      <c r="B283" s="190">
        <v>45526</v>
      </c>
      <c r="C283" s="9">
        <v>230.08</v>
      </c>
      <c r="D283" s="14">
        <f t="shared" si="4"/>
        <v>7.2318425760286233</v>
      </c>
      <c r="E283" s="9">
        <v>4.6817416624960285E-2</v>
      </c>
    </row>
    <row r="284" spans="2:5" x14ac:dyDescent="0.25">
      <c r="B284" s="190">
        <v>43259</v>
      </c>
      <c r="C284" s="9">
        <v>27.95</v>
      </c>
      <c r="D284" s="14">
        <f t="shared" si="4"/>
        <v>2.1229050279329611</v>
      </c>
      <c r="E284" s="9">
        <v>4.6816479400749067E-2</v>
      </c>
    </row>
    <row r="285" spans="2:5" x14ac:dyDescent="0.25">
      <c r="B285" s="190">
        <v>41474</v>
      </c>
      <c r="C285" s="9">
        <v>8.9499999999999993</v>
      </c>
      <c r="D285" s="14">
        <f t="shared" si="4"/>
        <v>-0.57981220657276999</v>
      </c>
      <c r="E285" s="9">
        <v>4.6783625730993983E-2</v>
      </c>
    </row>
    <row r="286" spans="2:5" x14ac:dyDescent="0.25">
      <c r="B286" s="190">
        <v>43944</v>
      </c>
      <c r="C286" s="9">
        <v>21.3</v>
      </c>
      <c r="D286" s="14">
        <f t="shared" si="4"/>
        <v>1.7133757961783442</v>
      </c>
      <c r="E286" s="9">
        <v>4.6683046683046646E-2</v>
      </c>
    </row>
    <row r="287" spans="2:5" x14ac:dyDescent="0.25">
      <c r="B287" s="190">
        <v>41457</v>
      </c>
      <c r="C287" s="9">
        <v>7.85</v>
      </c>
      <c r="D287" s="14">
        <f t="shared" si="4"/>
        <v>-0.22277227722772278</v>
      </c>
      <c r="E287" s="9">
        <v>4.666666666666662E-2</v>
      </c>
    </row>
    <row r="288" spans="2:5" x14ac:dyDescent="0.25">
      <c r="B288" s="190">
        <v>41550</v>
      </c>
      <c r="C288" s="9">
        <v>10.1</v>
      </c>
      <c r="D288" s="14">
        <f t="shared" si="4"/>
        <v>-0.55011135857461024</v>
      </c>
      <c r="E288" s="9">
        <v>4.6632124352331529E-2</v>
      </c>
    </row>
    <row r="289" spans="2:5" x14ac:dyDescent="0.25">
      <c r="B289" s="190">
        <v>43934</v>
      </c>
      <c r="C289" s="9">
        <v>22.45</v>
      </c>
      <c r="D289" s="14">
        <f t="shared" si="4"/>
        <v>1.4944444444444445</v>
      </c>
      <c r="E289" s="9">
        <v>4.6620046620046623E-2</v>
      </c>
    </row>
    <row r="290" spans="2:5" x14ac:dyDescent="0.25">
      <c r="B290" s="190">
        <v>41460</v>
      </c>
      <c r="C290" s="9">
        <v>9</v>
      </c>
      <c r="D290" s="14">
        <f t="shared" si="4"/>
        <v>-0.6</v>
      </c>
      <c r="E290" s="9">
        <v>4.6511627906976785E-2</v>
      </c>
    </row>
    <row r="291" spans="2:5" x14ac:dyDescent="0.25">
      <c r="B291" s="190">
        <v>43605</v>
      </c>
      <c r="C291" s="9">
        <v>22.5</v>
      </c>
      <c r="D291" s="14">
        <f t="shared" si="4"/>
        <v>-0.85099337748344372</v>
      </c>
      <c r="E291" s="9">
        <v>4.6511627906976744E-2</v>
      </c>
    </row>
    <row r="292" spans="2:5" x14ac:dyDescent="0.25">
      <c r="B292" s="190">
        <v>45378</v>
      </c>
      <c r="C292" s="9">
        <v>151</v>
      </c>
      <c r="D292" s="14">
        <f t="shared" si="4"/>
        <v>2.2578209277238406</v>
      </c>
      <c r="E292" s="9">
        <v>4.6431046431046348E-2</v>
      </c>
    </row>
    <row r="293" spans="2:5" x14ac:dyDescent="0.25">
      <c r="B293" s="190">
        <v>42632</v>
      </c>
      <c r="C293" s="9">
        <v>46.35</v>
      </c>
      <c r="D293" s="14">
        <f t="shared" si="4"/>
        <v>1.5537190082644632</v>
      </c>
      <c r="E293" s="9">
        <v>4.6275395033860148E-2</v>
      </c>
    </row>
    <row r="294" spans="2:5" x14ac:dyDescent="0.25">
      <c r="B294" s="190">
        <v>43839</v>
      </c>
      <c r="C294" s="9">
        <v>18.149999999999999</v>
      </c>
      <c r="D294" s="14">
        <f t="shared" si="4"/>
        <v>-0.81822734101151717</v>
      </c>
      <c r="E294" s="9">
        <v>4.6109510086455162E-2</v>
      </c>
    </row>
    <row r="295" spans="2:5" x14ac:dyDescent="0.25">
      <c r="B295" s="190">
        <v>42331</v>
      </c>
      <c r="C295" s="9">
        <v>99.85</v>
      </c>
      <c r="D295" s="14">
        <f t="shared" si="4"/>
        <v>11.559748427672954</v>
      </c>
      <c r="E295" s="9">
        <v>4.6097433211105203E-2</v>
      </c>
    </row>
    <row r="296" spans="2:5" x14ac:dyDescent="0.25">
      <c r="B296" s="190">
        <v>41499</v>
      </c>
      <c r="C296" s="9">
        <v>7.95</v>
      </c>
      <c r="D296" s="14">
        <f t="shared" si="4"/>
        <v>-0.87731481481481477</v>
      </c>
      <c r="E296" s="9">
        <v>4.6052631578947442E-2</v>
      </c>
    </row>
    <row r="297" spans="2:5" x14ac:dyDescent="0.25">
      <c r="B297" s="190">
        <v>41996</v>
      </c>
      <c r="C297" s="9">
        <v>64.8</v>
      </c>
      <c r="D297" s="14">
        <f t="shared" si="4"/>
        <v>0.72569906790945415</v>
      </c>
      <c r="E297" s="9">
        <v>4.6004842615012011E-2</v>
      </c>
    </row>
    <row r="298" spans="2:5" x14ac:dyDescent="0.25">
      <c r="B298" s="190">
        <v>44029</v>
      </c>
      <c r="C298" s="9">
        <v>37.549999999999997</v>
      </c>
      <c r="D298" s="14">
        <f t="shared" si="4"/>
        <v>-0.35314384151593453</v>
      </c>
      <c r="E298" s="9">
        <v>4.5961002785515286E-2</v>
      </c>
    </row>
    <row r="299" spans="2:5" x14ac:dyDescent="0.25">
      <c r="B299" s="190">
        <v>44657</v>
      </c>
      <c r="C299" s="9">
        <v>58.05</v>
      </c>
      <c r="D299" s="14">
        <f t="shared" si="4"/>
        <v>9.1842105263157876</v>
      </c>
      <c r="E299" s="9">
        <v>4.5945945945945893E-2</v>
      </c>
    </row>
    <row r="300" spans="2:5" x14ac:dyDescent="0.25">
      <c r="B300" s="190">
        <v>41439</v>
      </c>
      <c r="C300" s="9">
        <v>5.7</v>
      </c>
      <c r="D300" s="14">
        <f t="shared" si="4"/>
        <v>-0.70618556701030932</v>
      </c>
      <c r="E300" s="9">
        <v>4.5871559633027519E-2</v>
      </c>
    </row>
    <row r="301" spans="2:5" x14ac:dyDescent="0.25">
      <c r="B301" s="190">
        <v>41642</v>
      </c>
      <c r="C301" s="9">
        <v>19.399999999999999</v>
      </c>
      <c r="D301" s="14">
        <f t="shared" si="4"/>
        <v>-0.69279493269992087</v>
      </c>
      <c r="E301" s="9">
        <v>4.5822102425875894E-2</v>
      </c>
    </row>
    <row r="302" spans="2:5" x14ac:dyDescent="0.25">
      <c r="B302" s="190">
        <v>41943</v>
      </c>
      <c r="C302" s="9">
        <v>63.15</v>
      </c>
      <c r="D302" s="14">
        <f t="shared" si="4"/>
        <v>9.9826086956521731</v>
      </c>
      <c r="E302" s="9">
        <v>4.5529801324503315E-2</v>
      </c>
    </row>
    <row r="303" spans="2:5" x14ac:dyDescent="0.25">
      <c r="B303" s="190">
        <v>41431</v>
      </c>
      <c r="C303" s="9">
        <v>5.75</v>
      </c>
      <c r="D303" s="14">
        <f t="shared" si="4"/>
        <v>-0.44444444444444442</v>
      </c>
      <c r="E303" s="9">
        <v>4.5454545454545456E-2</v>
      </c>
    </row>
    <row r="304" spans="2:5" x14ac:dyDescent="0.25">
      <c r="B304" s="190">
        <v>41465</v>
      </c>
      <c r="C304" s="9">
        <v>10.35</v>
      </c>
      <c r="D304" s="14">
        <f t="shared" si="4"/>
        <v>1.25</v>
      </c>
      <c r="E304" s="9">
        <v>4.5454545454545379E-2</v>
      </c>
    </row>
    <row r="305" spans="2:5" x14ac:dyDescent="0.25">
      <c r="B305" s="190">
        <v>41424</v>
      </c>
      <c r="C305" s="9">
        <v>4.5999999999999996</v>
      </c>
      <c r="D305" s="14">
        <f t="shared" si="4"/>
        <v>-0.33812949640287776</v>
      </c>
      <c r="E305" s="9">
        <v>4.5454545454545289E-2</v>
      </c>
    </row>
    <row r="306" spans="2:5" x14ac:dyDescent="0.25">
      <c r="B306" s="190">
        <v>41452</v>
      </c>
      <c r="C306" s="9">
        <v>6.95</v>
      </c>
      <c r="D306" s="14">
        <f t="shared" si="4"/>
        <v>-0.83799533799533787</v>
      </c>
      <c r="E306" s="9">
        <v>4.5112781954887188E-2</v>
      </c>
    </row>
    <row r="307" spans="2:5" x14ac:dyDescent="0.25">
      <c r="B307" s="190">
        <v>42424</v>
      </c>
      <c r="C307" s="9">
        <v>42.9</v>
      </c>
      <c r="D307" s="14">
        <f t="shared" si="4"/>
        <v>0.19332406119610557</v>
      </c>
      <c r="E307" s="9">
        <v>4.5066991473812462E-2</v>
      </c>
    </row>
    <row r="308" spans="2:5" x14ac:dyDescent="0.25">
      <c r="B308" s="190">
        <v>44040</v>
      </c>
      <c r="C308" s="9">
        <v>35.950000000000003</v>
      </c>
      <c r="D308" s="14">
        <f t="shared" si="4"/>
        <v>-0.65215287856797288</v>
      </c>
      <c r="E308" s="9">
        <v>4.505813953488385E-2</v>
      </c>
    </row>
    <row r="309" spans="2:5" x14ac:dyDescent="0.25">
      <c r="B309" s="190">
        <v>45121</v>
      </c>
      <c r="C309" s="9">
        <v>103.35</v>
      </c>
      <c r="D309" s="14">
        <f t="shared" si="4"/>
        <v>1.6164556962025316</v>
      </c>
      <c r="E309" s="9">
        <v>4.4994944388270862E-2</v>
      </c>
    </row>
    <row r="310" spans="2:5" x14ac:dyDescent="0.25">
      <c r="B310" s="190">
        <v>43139</v>
      </c>
      <c r="C310" s="9">
        <v>39.5</v>
      </c>
      <c r="D310" s="14">
        <f t="shared" si="4"/>
        <v>-0.21078921078921076</v>
      </c>
      <c r="E310" s="9">
        <v>4.4973544973545054E-2</v>
      </c>
    </row>
    <row r="311" spans="2:5" x14ac:dyDescent="0.25">
      <c r="B311" s="190">
        <v>42437</v>
      </c>
      <c r="C311" s="9">
        <v>50.05</v>
      </c>
      <c r="D311" s="14">
        <f t="shared" si="4"/>
        <v>-0.66148123097734191</v>
      </c>
      <c r="E311" s="9">
        <v>4.4885177453027114E-2</v>
      </c>
    </row>
    <row r="312" spans="2:5" x14ac:dyDescent="0.25">
      <c r="B312" s="190">
        <v>45448</v>
      </c>
      <c r="C312" s="9">
        <v>147.85</v>
      </c>
      <c r="D312" s="14">
        <f t="shared" si="4"/>
        <v>20.12142857142857</v>
      </c>
      <c r="E312" s="9">
        <v>4.4876325088339185E-2</v>
      </c>
    </row>
    <row r="313" spans="2:5" x14ac:dyDescent="0.25">
      <c r="B313" s="190">
        <v>41522</v>
      </c>
      <c r="C313" s="9">
        <v>7</v>
      </c>
      <c r="D313" s="14">
        <f t="shared" si="4"/>
        <v>-0.90629183400267743</v>
      </c>
      <c r="E313" s="9">
        <v>4.4776119402985044E-2</v>
      </c>
    </row>
    <row r="314" spans="2:5" x14ac:dyDescent="0.25">
      <c r="B314" s="190">
        <v>44319</v>
      </c>
      <c r="C314" s="9">
        <v>74.7</v>
      </c>
      <c r="D314" s="14">
        <f t="shared" si="4"/>
        <v>1.5582191780821919</v>
      </c>
      <c r="E314" s="9">
        <v>4.4755244755244797E-2</v>
      </c>
    </row>
    <row r="315" spans="2:5" x14ac:dyDescent="0.25">
      <c r="B315" s="190">
        <v>43262</v>
      </c>
      <c r="C315" s="9">
        <v>29.2</v>
      </c>
      <c r="D315" s="14">
        <f t="shared" si="4"/>
        <v>-0.40529531568228111</v>
      </c>
      <c r="E315" s="9">
        <v>4.4722719141323794E-2</v>
      </c>
    </row>
    <row r="316" spans="2:5" x14ac:dyDescent="0.25">
      <c r="B316" s="190">
        <v>44698</v>
      </c>
      <c r="C316" s="9">
        <v>49.1</v>
      </c>
      <c r="D316" s="14">
        <f t="shared" si="4"/>
        <v>4.9878048780487818</v>
      </c>
      <c r="E316" s="9">
        <v>4.4680851063829817E-2</v>
      </c>
    </row>
    <row r="317" spans="2:5" x14ac:dyDescent="0.25">
      <c r="B317" s="190">
        <v>41458</v>
      </c>
      <c r="C317" s="9">
        <v>8.1999999999999993</v>
      </c>
      <c r="D317" s="14">
        <f t="shared" si="4"/>
        <v>-0.87147335423197492</v>
      </c>
      <c r="E317" s="9">
        <v>4.4585987261146452E-2</v>
      </c>
    </row>
    <row r="318" spans="2:5" x14ac:dyDescent="0.25">
      <c r="B318" s="190">
        <v>44901</v>
      </c>
      <c r="C318" s="9">
        <v>63.8</v>
      </c>
      <c r="D318" s="14">
        <f t="shared" si="4"/>
        <v>16.971830985915492</v>
      </c>
      <c r="E318" s="9">
        <v>4.4189852700490931E-2</v>
      </c>
    </row>
    <row r="319" spans="2:5" x14ac:dyDescent="0.25">
      <c r="B319" s="190">
        <v>41275</v>
      </c>
      <c r="C319" s="9">
        <v>3.55</v>
      </c>
      <c r="D319" s="14">
        <f t="shared" si="4"/>
        <v>-0.57228915662650603</v>
      </c>
      <c r="E319" s="9">
        <v>4.4117647058823505E-2</v>
      </c>
    </row>
    <row r="320" spans="2:5" x14ac:dyDescent="0.25">
      <c r="B320" s="190">
        <v>41500</v>
      </c>
      <c r="C320" s="9">
        <v>8.3000000000000007</v>
      </c>
      <c r="D320" s="14">
        <f t="shared" si="4"/>
        <v>-0.12631578947368413</v>
      </c>
      <c r="E320" s="9">
        <v>4.4025157232704469E-2</v>
      </c>
    </row>
    <row r="321" spans="2:5" x14ac:dyDescent="0.25">
      <c r="B321" s="190">
        <v>41577</v>
      </c>
      <c r="C321" s="9">
        <v>9.5</v>
      </c>
      <c r="D321" s="14">
        <f t="shared" si="4"/>
        <v>-0.33333333333333331</v>
      </c>
      <c r="E321" s="9">
        <v>4.3956043956043994E-2</v>
      </c>
    </row>
    <row r="322" spans="2:5" x14ac:dyDescent="0.25">
      <c r="B322" s="190">
        <v>43711</v>
      </c>
      <c r="C322" s="9">
        <v>14.25</v>
      </c>
      <c r="D322" s="14">
        <f t="shared" si="4"/>
        <v>1.3949579831932775</v>
      </c>
      <c r="E322" s="9">
        <v>4.3956043956043932E-2</v>
      </c>
    </row>
    <row r="323" spans="2:5" x14ac:dyDescent="0.25">
      <c r="B323" s="190">
        <v>41442</v>
      </c>
      <c r="C323" s="9">
        <v>5.95</v>
      </c>
      <c r="D323" s="14">
        <f t="shared" si="4"/>
        <v>-0.98174286590978832</v>
      </c>
      <c r="E323" s="9">
        <v>4.3859649122807015E-2</v>
      </c>
    </row>
    <row r="324" spans="2:5" x14ac:dyDescent="0.25">
      <c r="B324" s="190">
        <v>45643</v>
      </c>
      <c r="C324" s="9">
        <v>325.89999999999998</v>
      </c>
      <c r="D324" s="14">
        <f t="shared" si="4"/>
        <v>15.973958333333334</v>
      </c>
      <c r="E324" s="9">
        <v>4.3547870637207699E-2</v>
      </c>
    </row>
    <row r="325" spans="2:5" x14ac:dyDescent="0.25">
      <c r="B325" s="190">
        <v>43964</v>
      </c>
      <c r="C325" s="9">
        <v>19.2</v>
      </c>
      <c r="D325" s="14">
        <f t="shared" ref="D325:D388" si="5">(C325-C326)/C326</f>
        <v>3</v>
      </c>
      <c r="E325" s="9">
        <v>4.3478260869565258E-2</v>
      </c>
    </row>
    <row r="326" spans="2:5" x14ac:dyDescent="0.25">
      <c r="B326" s="190">
        <v>41425</v>
      </c>
      <c r="C326" s="9">
        <v>4.8</v>
      </c>
      <c r="D326" s="14">
        <f t="shared" si="5"/>
        <v>-0.20000000000000004</v>
      </c>
      <c r="E326" s="9">
        <v>4.3478260869565258E-2</v>
      </c>
    </row>
    <row r="327" spans="2:5" x14ac:dyDescent="0.25">
      <c r="B327" s="190">
        <v>41432</v>
      </c>
      <c r="C327" s="9">
        <v>6</v>
      </c>
      <c r="D327" s="14">
        <f t="shared" si="5"/>
        <v>0.66666666666666663</v>
      </c>
      <c r="E327" s="9">
        <v>4.3478260869565216E-2</v>
      </c>
    </row>
    <row r="328" spans="2:5" x14ac:dyDescent="0.25">
      <c r="B328" s="190">
        <v>41325</v>
      </c>
      <c r="C328" s="9">
        <v>3.6</v>
      </c>
      <c r="D328" s="14">
        <f t="shared" si="5"/>
        <v>-0.95955056179775289</v>
      </c>
      <c r="E328" s="9">
        <v>4.3478260869565188E-2</v>
      </c>
    </row>
    <row r="329" spans="2:5" x14ac:dyDescent="0.25">
      <c r="B329" s="190">
        <v>42261</v>
      </c>
      <c r="C329" s="9">
        <v>89</v>
      </c>
      <c r="D329" s="14">
        <f t="shared" si="5"/>
        <v>1.2389937106918238</v>
      </c>
      <c r="E329" s="9">
        <v>4.3376318874560407E-2</v>
      </c>
    </row>
    <row r="330" spans="2:5" x14ac:dyDescent="0.25">
      <c r="B330" s="190">
        <v>42975</v>
      </c>
      <c r="C330" s="9">
        <v>39.75</v>
      </c>
      <c r="D330" s="14">
        <f t="shared" si="5"/>
        <v>1.3520710059171599</v>
      </c>
      <c r="E330" s="9">
        <v>4.3307086614173186E-2</v>
      </c>
    </row>
    <row r="331" spans="2:5" x14ac:dyDescent="0.25">
      <c r="B331" s="190">
        <v>43893</v>
      </c>
      <c r="C331" s="9">
        <v>16.899999999999999</v>
      </c>
      <c r="D331" s="14">
        <f t="shared" si="5"/>
        <v>1.3310344827586205</v>
      </c>
      <c r="E331" s="9">
        <v>4.3209876543209833E-2</v>
      </c>
    </row>
    <row r="332" spans="2:5" x14ac:dyDescent="0.25">
      <c r="B332" s="190">
        <v>41494</v>
      </c>
      <c r="C332" s="9">
        <v>7.25</v>
      </c>
      <c r="D332" s="14">
        <f t="shared" si="5"/>
        <v>0</v>
      </c>
      <c r="E332" s="9">
        <v>4.3165467625899255E-2</v>
      </c>
    </row>
    <row r="333" spans="2:5" x14ac:dyDescent="0.25">
      <c r="B333" s="190">
        <v>41453</v>
      </c>
      <c r="C333" s="9">
        <v>7.25</v>
      </c>
      <c r="D333" s="14">
        <f t="shared" si="5"/>
        <v>0.19834710743801656</v>
      </c>
      <c r="E333" s="9">
        <v>4.3165467625899255E-2</v>
      </c>
    </row>
    <row r="334" spans="2:5" x14ac:dyDescent="0.25">
      <c r="B334" s="190">
        <v>41449</v>
      </c>
      <c r="C334" s="9">
        <v>6.05</v>
      </c>
      <c r="D334" s="14">
        <f t="shared" si="5"/>
        <v>-0.90568978955572876</v>
      </c>
      <c r="E334" s="9">
        <v>4.3103448275862072E-2</v>
      </c>
    </row>
    <row r="335" spans="2:5" x14ac:dyDescent="0.25">
      <c r="B335" s="190">
        <v>41963</v>
      </c>
      <c r="C335" s="9">
        <v>64.150000000000006</v>
      </c>
      <c r="D335" s="14">
        <f t="shared" si="5"/>
        <v>1.9062748212867398E-2</v>
      </c>
      <c r="E335" s="9">
        <v>4.3089430894309035E-2</v>
      </c>
    </row>
    <row r="336" spans="2:5" x14ac:dyDescent="0.25">
      <c r="B336" s="190">
        <v>41899</v>
      </c>
      <c r="C336" s="9">
        <v>62.95</v>
      </c>
      <c r="D336" s="14">
        <f t="shared" si="5"/>
        <v>0.18105065666041287</v>
      </c>
      <c r="E336" s="9">
        <v>4.308202154101079E-2</v>
      </c>
    </row>
    <row r="337" spans="2:5" x14ac:dyDescent="0.25">
      <c r="B337" s="190">
        <v>44880</v>
      </c>
      <c r="C337" s="9">
        <v>53.3</v>
      </c>
      <c r="D337" s="14">
        <f t="shared" si="5"/>
        <v>-0.1382376717865805</v>
      </c>
      <c r="E337" s="9">
        <v>4.3052837573385433E-2</v>
      </c>
    </row>
    <row r="338" spans="2:5" x14ac:dyDescent="0.25">
      <c r="B338" s="190">
        <v>42143</v>
      </c>
      <c r="C338" s="9">
        <v>61.85</v>
      </c>
      <c r="D338" s="14">
        <f t="shared" si="5"/>
        <v>15.945205479452056</v>
      </c>
      <c r="E338" s="9">
        <v>4.3001686340640881E-2</v>
      </c>
    </row>
    <row r="339" spans="2:5" x14ac:dyDescent="0.25">
      <c r="B339" s="190">
        <v>41311</v>
      </c>
      <c r="C339" s="9">
        <v>3.65</v>
      </c>
      <c r="D339" s="14">
        <f t="shared" si="5"/>
        <v>-0.78654970760233922</v>
      </c>
      <c r="E339" s="9">
        <v>4.285714285714283E-2</v>
      </c>
    </row>
    <row r="340" spans="2:5" x14ac:dyDescent="0.25">
      <c r="B340" s="190">
        <v>43895</v>
      </c>
      <c r="C340" s="9">
        <v>17.100000000000001</v>
      </c>
      <c r="D340" s="14">
        <f t="shared" si="5"/>
        <v>-0.58894230769230771</v>
      </c>
      <c r="E340" s="9">
        <v>4.2682926829268469E-2</v>
      </c>
    </row>
    <row r="341" spans="2:5" x14ac:dyDescent="0.25">
      <c r="B341" s="190">
        <v>42991</v>
      </c>
      <c r="C341" s="9">
        <v>41.6</v>
      </c>
      <c r="D341" s="14">
        <f t="shared" si="5"/>
        <v>-8.3700440528634304E-2</v>
      </c>
      <c r="E341" s="9">
        <v>4.2606516290726891E-2</v>
      </c>
    </row>
    <row r="342" spans="2:5" x14ac:dyDescent="0.25">
      <c r="B342" s="190">
        <v>41869</v>
      </c>
      <c r="C342" s="9">
        <v>45.4</v>
      </c>
      <c r="D342" s="14">
        <f t="shared" si="5"/>
        <v>-5.2192066805845511E-2</v>
      </c>
      <c r="E342" s="9">
        <v>4.2479908151549978E-2</v>
      </c>
    </row>
    <row r="343" spans="2:5" x14ac:dyDescent="0.25">
      <c r="B343" s="190">
        <v>43014</v>
      </c>
      <c r="C343" s="9">
        <v>47.9</v>
      </c>
      <c r="D343" s="14">
        <f t="shared" si="5"/>
        <v>0.44277108433734924</v>
      </c>
      <c r="E343" s="9">
        <v>4.2437431991294787E-2</v>
      </c>
    </row>
    <row r="344" spans="2:5" x14ac:dyDescent="0.25">
      <c r="B344" s="190">
        <v>41859</v>
      </c>
      <c r="C344" s="9">
        <v>33.200000000000003</v>
      </c>
      <c r="D344" s="14">
        <f t="shared" si="5"/>
        <v>-0.15736040609137045</v>
      </c>
      <c r="E344" s="9">
        <v>4.2386185243328142E-2</v>
      </c>
    </row>
    <row r="345" spans="2:5" x14ac:dyDescent="0.25">
      <c r="B345" s="190">
        <v>43346</v>
      </c>
      <c r="C345" s="9">
        <v>39.4</v>
      </c>
      <c r="D345" s="14">
        <f t="shared" si="5"/>
        <v>9.6486486486486474</v>
      </c>
      <c r="E345" s="9">
        <v>4.2328042328042367E-2</v>
      </c>
    </row>
    <row r="346" spans="2:5" x14ac:dyDescent="0.25">
      <c r="B346" s="190">
        <v>41317</v>
      </c>
      <c r="C346" s="9">
        <v>3.7</v>
      </c>
      <c r="D346" s="14">
        <f t="shared" si="5"/>
        <v>0</v>
      </c>
      <c r="E346" s="9">
        <v>4.2253521126760667E-2</v>
      </c>
    </row>
    <row r="347" spans="2:5" x14ac:dyDescent="0.25">
      <c r="B347" s="190">
        <v>41276</v>
      </c>
      <c r="C347" s="9">
        <v>3.7</v>
      </c>
      <c r="D347" s="14">
        <f t="shared" si="5"/>
        <v>-0.94748048261178142</v>
      </c>
      <c r="E347" s="9">
        <v>4.2253521126760667E-2</v>
      </c>
    </row>
    <row r="348" spans="2:5" x14ac:dyDescent="0.25">
      <c r="B348" s="190">
        <v>44432</v>
      </c>
      <c r="C348" s="9">
        <v>70.45</v>
      </c>
      <c r="D348" s="14">
        <f t="shared" si="5"/>
        <v>-0.22111663902708678</v>
      </c>
      <c r="E348" s="9">
        <v>4.2159763313609599E-2</v>
      </c>
    </row>
    <row r="349" spans="2:5" x14ac:dyDescent="0.25">
      <c r="B349" s="190">
        <v>42243</v>
      </c>
      <c r="C349" s="9">
        <v>90.45</v>
      </c>
      <c r="D349" s="14">
        <f t="shared" si="5"/>
        <v>-0.45626690712353468</v>
      </c>
      <c r="E349" s="9">
        <v>4.2050691244239699E-2</v>
      </c>
    </row>
    <row r="350" spans="2:5" x14ac:dyDescent="0.25">
      <c r="B350" s="190">
        <v>45260</v>
      </c>
      <c r="C350" s="9">
        <v>166.35</v>
      </c>
      <c r="D350" s="14">
        <f t="shared" si="5"/>
        <v>2.4298969072164947</v>
      </c>
      <c r="E350" s="9">
        <v>4.1966802380206628E-2</v>
      </c>
    </row>
    <row r="351" spans="2:5" x14ac:dyDescent="0.25">
      <c r="B351" s="190">
        <v>44846</v>
      </c>
      <c r="C351" s="9">
        <v>48.5</v>
      </c>
      <c r="D351" s="14">
        <f t="shared" si="5"/>
        <v>0.39167862266857956</v>
      </c>
      <c r="E351" s="9">
        <v>4.1890440386681049E-2</v>
      </c>
    </row>
    <row r="352" spans="2:5" x14ac:dyDescent="0.25">
      <c r="B352" s="190">
        <v>43214</v>
      </c>
      <c r="C352" s="9">
        <v>34.85</v>
      </c>
      <c r="D352" s="14">
        <f t="shared" si="5"/>
        <v>5.9700000000000006</v>
      </c>
      <c r="E352" s="9">
        <v>4.1853512705530595E-2</v>
      </c>
    </row>
    <row r="353" spans="2:5" x14ac:dyDescent="0.25">
      <c r="B353" s="190">
        <v>41428</v>
      </c>
      <c r="C353" s="9">
        <v>5</v>
      </c>
      <c r="D353" s="14">
        <f t="shared" si="5"/>
        <v>0.33333333333333331</v>
      </c>
      <c r="E353" s="9">
        <v>4.1666666666666706E-2</v>
      </c>
    </row>
    <row r="354" spans="2:5" x14ac:dyDescent="0.25">
      <c r="B354" s="190">
        <v>41326</v>
      </c>
      <c r="C354" s="9">
        <v>3.75</v>
      </c>
      <c r="D354" s="14">
        <f t="shared" si="5"/>
        <v>-0.62686567164179108</v>
      </c>
      <c r="E354" s="9">
        <v>4.1666666666666644E-2</v>
      </c>
    </row>
    <row r="355" spans="2:5" x14ac:dyDescent="0.25">
      <c r="B355" s="190">
        <v>41558</v>
      </c>
      <c r="C355" s="9">
        <v>10.050000000000001</v>
      </c>
      <c r="D355" s="14">
        <f t="shared" si="5"/>
        <v>-0.55726872246696035</v>
      </c>
      <c r="E355" s="9">
        <v>4.1450777202072575E-2</v>
      </c>
    </row>
    <row r="356" spans="2:5" x14ac:dyDescent="0.25">
      <c r="B356" s="190">
        <v>43622</v>
      </c>
      <c r="C356" s="9">
        <v>22.7</v>
      </c>
      <c r="D356" s="14">
        <f t="shared" si="5"/>
        <v>-0.92445923460898505</v>
      </c>
      <c r="E356" s="9">
        <v>4.1284403669724704E-2</v>
      </c>
    </row>
    <row r="357" spans="2:5" x14ac:dyDescent="0.25">
      <c r="B357" s="190">
        <v>45608</v>
      </c>
      <c r="C357" s="9">
        <v>300.5</v>
      </c>
      <c r="D357" s="14">
        <f t="shared" si="5"/>
        <v>4.9387351778656123</v>
      </c>
      <c r="E357" s="9">
        <v>4.123354123354115E-2</v>
      </c>
    </row>
    <row r="358" spans="2:5" x14ac:dyDescent="0.25">
      <c r="B358" s="190">
        <v>42787</v>
      </c>
      <c r="C358" s="9">
        <v>50.6</v>
      </c>
      <c r="D358" s="14">
        <f t="shared" si="5"/>
        <v>0.59873617693522918</v>
      </c>
      <c r="E358" s="9">
        <v>4.1152263374485597E-2</v>
      </c>
    </row>
    <row r="359" spans="2:5" x14ac:dyDescent="0.25">
      <c r="B359" s="190">
        <v>43270</v>
      </c>
      <c r="C359" s="9">
        <v>31.65</v>
      </c>
      <c r="D359" s="14">
        <f t="shared" si="5"/>
        <v>1.0822368421052631</v>
      </c>
      <c r="E359" s="9">
        <v>4.1118421052631582E-2</v>
      </c>
    </row>
    <row r="360" spans="2:5" x14ac:dyDescent="0.25">
      <c r="B360" s="190">
        <v>43780</v>
      </c>
      <c r="C360" s="9">
        <v>15.2</v>
      </c>
      <c r="D360" s="14">
        <f t="shared" si="5"/>
        <v>2.9999999999999996</v>
      </c>
      <c r="E360" s="9">
        <v>4.1095890410958881E-2</v>
      </c>
    </row>
    <row r="361" spans="2:5" x14ac:dyDescent="0.25">
      <c r="B361" s="190">
        <v>41312</v>
      </c>
      <c r="C361" s="9">
        <v>3.8</v>
      </c>
      <c r="D361" s="14">
        <f t="shared" si="5"/>
        <v>0</v>
      </c>
      <c r="E361" s="9">
        <v>4.1095890410958881E-2</v>
      </c>
    </row>
    <row r="362" spans="2:5" x14ac:dyDescent="0.25">
      <c r="B362" s="190">
        <v>41283</v>
      </c>
      <c r="C362" s="9">
        <v>3.8</v>
      </c>
      <c r="D362" s="14">
        <f t="shared" si="5"/>
        <v>-0.98615160349854225</v>
      </c>
      <c r="E362" s="9">
        <v>4.1095890410958881E-2</v>
      </c>
    </row>
    <row r="363" spans="2:5" x14ac:dyDescent="0.25">
      <c r="B363" s="190">
        <v>45593</v>
      </c>
      <c r="C363" s="9">
        <v>274.39999999999998</v>
      </c>
      <c r="D363" s="14">
        <f t="shared" si="5"/>
        <v>10.362318840579709</v>
      </c>
      <c r="E363" s="9">
        <v>4.0971168437025619E-2</v>
      </c>
    </row>
    <row r="364" spans="2:5" x14ac:dyDescent="0.25">
      <c r="B364" s="190">
        <v>43612</v>
      </c>
      <c r="C364" s="9">
        <v>24.15</v>
      </c>
      <c r="D364" s="14">
        <f t="shared" si="5"/>
        <v>-0.50051706308169597</v>
      </c>
      <c r="E364" s="9">
        <v>4.0948275862068936E-2</v>
      </c>
    </row>
    <row r="365" spans="2:5" x14ac:dyDescent="0.25">
      <c r="B365" s="190">
        <v>42587</v>
      </c>
      <c r="C365" s="9">
        <v>48.35</v>
      </c>
      <c r="D365" s="14">
        <f t="shared" si="5"/>
        <v>-9.6261682242990629E-2</v>
      </c>
      <c r="E365" s="9">
        <v>4.0904198062432694E-2</v>
      </c>
    </row>
    <row r="366" spans="2:5" x14ac:dyDescent="0.25">
      <c r="B366" s="190">
        <v>44799</v>
      </c>
      <c r="C366" s="9">
        <v>53.5</v>
      </c>
      <c r="D366" s="14">
        <f t="shared" si="5"/>
        <v>0.9851576994434138</v>
      </c>
      <c r="E366" s="9">
        <v>4.0856031128404698E-2</v>
      </c>
    </row>
    <row r="367" spans="2:5" x14ac:dyDescent="0.25">
      <c r="B367" s="190">
        <v>41796</v>
      </c>
      <c r="C367" s="9">
        <v>26.95</v>
      </c>
      <c r="D367" s="14">
        <f t="shared" si="5"/>
        <v>5.9999999999999991</v>
      </c>
      <c r="E367" s="9">
        <v>4.0540540540540571E-2</v>
      </c>
    </row>
    <row r="368" spans="2:5" x14ac:dyDescent="0.25">
      <c r="B368" s="190">
        <v>41418</v>
      </c>
      <c r="C368" s="9">
        <v>3.85</v>
      </c>
      <c r="D368" s="14">
        <f t="shared" si="5"/>
        <v>0</v>
      </c>
      <c r="E368" s="9">
        <v>4.0540540540540515E-2</v>
      </c>
    </row>
    <row r="369" spans="2:5" x14ac:dyDescent="0.25">
      <c r="B369" s="190">
        <v>41277</v>
      </c>
      <c r="C369" s="9">
        <v>3.85</v>
      </c>
      <c r="D369" s="14">
        <f t="shared" si="5"/>
        <v>-0.95467922307239561</v>
      </c>
      <c r="E369" s="9">
        <v>4.0540540540540515E-2</v>
      </c>
    </row>
    <row r="370" spans="2:5" x14ac:dyDescent="0.25">
      <c r="B370" s="190">
        <v>44412</v>
      </c>
      <c r="C370" s="9">
        <v>84.95</v>
      </c>
      <c r="D370" s="14">
        <f t="shared" si="5"/>
        <v>0.88568257491675939</v>
      </c>
      <c r="E370" s="9">
        <v>4.0416411512553548E-2</v>
      </c>
    </row>
    <row r="371" spans="2:5" x14ac:dyDescent="0.25">
      <c r="B371" s="190">
        <v>42548</v>
      </c>
      <c r="C371" s="9">
        <v>45.05</v>
      </c>
      <c r="D371" s="14">
        <f t="shared" si="5"/>
        <v>0.58626760563380276</v>
      </c>
      <c r="E371" s="9">
        <v>4.0415704387990768E-2</v>
      </c>
    </row>
    <row r="372" spans="2:5" x14ac:dyDescent="0.25">
      <c r="B372" s="190">
        <v>43446</v>
      </c>
      <c r="C372" s="9">
        <v>28.4</v>
      </c>
      <c r="D372" s="14">
        <f t="shared" si="5"/>
        <v>-0.38990332975295383</v>
      </c>
      <c r="E372" s="9">
        <v>4.0293040293040212E-2</v>
      </c>
    </row>
    <row r="373" spans="2:5" x14ac:dyDescent="0.25">
      <c r="B373" s="190">
        <v>43040</v>
      </c>
      <c r="C373" s="9">
        <v>46.55</v>
      </c>
      <c r="D373" s="14">
        <f t="shared" si="5"/>
        <v>-0.70537974683544302</v>
      </c>
      <c r="E373" s="9">
        <v>4.0223463687150775E-2</v>
      </c>
    </row>
    <row r="374" spans="2:5" x14ac:dyDescent="0.25">
      <c r="B374" s="190">
        <v>45383</v>
      </c>
      <c r="C374" s="9">
        <v>158</v>
      </c>
      <c r="D374" s="14">
        <f t="shared" si="5"/>
        <v>5.0886319845857422</v>
      </c>
      <c r="E374" s="9">
        <v>4.0157998683344263E-2</v>
      </c>
    </row>
    <row r="375" spans="2:5" x14ac:dyDescent="0.25">
      <c r="B375" s="190">
        <v>43556</v>
      </c>
      <c r="C375" s="9">
        <v>25.95</v>
      </c>
      <c r="D375" s="14">
        <f t="shared" si="5"/>
        <v>5.6538461538461542</v>
      </c>
      <c r="E375" s="9">
        <v>4.0080160320641281E-2</v>
      </c>
    </row>
    <row r="376" spans="2:5" x14ac:dyDescent="0.25">
      <c r="B376" s="190">
        <v>41369</v>
      </c>
      <c r="C376" s="9">
        <v>3.9</v>
      </c>
      <c r="D376" s="14">
        <f t="shared" si="5"/>
        <v>0</v>
      </c>
      <c r="E376" s="9">
        <v>3.9999999999999973E-2</v>
      </c>
    </row>
    <row r="377" spans="2:5" x14ac:dyDescent="0.25">
      <c r="B377" s="190">
        <v>41327</v>
      </c>
      <c r="C377" s="9">
        <v>3.9</v>
      </c>
      <c r="D377" s="14">
        <f t="shared" si="5"/>
        <v>-0.92330383480825962</v>
      </c>
      <c r="E377" s="9">
        <v>3.9999999999999973E-2</v>
      </c>
    </row>
    <row r="378" spans="2:5" x14ac:dyDescent="0.25">
      <c r="B378" s="190">
        <v>42439</v>
      </c>
      <c r="C378" s="9">
        <v>50.85</v>
      </c>
      <c r="D378" s="14">
        <f t="shared" si="5"/>
        <v>-0.80460344297571473</v>
      </c>
      <c r="E378" s="9">
        <v>3.9877300613496994E-2</v>
      </c>
    </row>
    <row r="379" spans="2:5" x14ac:dyDescent="0.25">
      <c r="B379" s="190">
        <v>45806</v>
      </c>
      <c r="C379" s="9">
        <v>260.24</v>
      </c>
      <c r="D379" s="14">
        <f t="shared" si="5"/>
        <v>10.722522522522524</v>
      </c>
      <c r="E379" s="9">
        <v>3.9836976065848878E-2</v>
      </c>
    </row>
    <row r="380" spans="2:5" x14ac:dyDescent="0.25">
      <c r="B380" s="190">
        <v>41789</v>
      </c>
      <c r="C380" s="9">
        <v>22.2</v>
      </c>
      <c r="D380" s="14">
        <f t="shared" si="5"/>
        <v>-0.65339578454332548</v>
      </c>
      <c r="E380" s="9">
        <v>3.9812646370023318E-2</v>
      </c>
    </row>
    <row r="381" spans="2:5" x14ac:dyDescent="0.25">
      <c r="B381" s="190">
        <v>44572</v>
      </c>
      <c r="C381" s="9">
        <v>64.05</v>
      </c>
      <c r="D381" s="14">
        <f t="shared" si="5"/>
        <v>3.8893129770992365</v>
      </c>
      <c r="E381" s="9">
        <v>3.9772727272727203E-2</v>
      </c>
    </row>
    <row r="382" spans="2:5" x14ac:dyDescent="0.25">
      <c r="B382" s="190">
        <v>43747</v>
      </c>
      <c r="C382" s="9">
        <v>13.1</v>
      </c>
      <c r="D382" s="14">
        <f t="shared" si="5"/>
        <v>-0.69710982658959531</v>
      </c>
      <c r="E382" s="9">
        <v>3.968253968253968E-2</v>
      </c>
    </row>
    <row r="383" spans="2:5" x14ac:dyDescent="0.25">
      <c r="B383" s="190">
        <v>42992</v>
      </c>
      <c r="C383" s="9">
        <v>43.25</v>
      </c>
      <c r="D383" s="14">
        <f t="shared" si="5"/>
        <v>-0.26756985605419131</v>
      </c>
      <c r="E383" s="9">
        <v>3.9663461538461502E-2</v>
      </c>
    </row>
    <row r="384" spans="2:5" x14ac:dyDescent="0.25">
      <c r="B384" s="190">
        <v>44154</v>
      </c>
      <c r="C384" s="9">
        <v>59.05</v>
      </c>
      <c r="D384" s="14">
        <f t="shared" si="5"/>
        <v>-0.80355954757152359</v>
      </c>
      <c r="E384" s="9">
        <v>3.9612676056338031E-2</v>
      </c>
    </row>
    <row r="385" spans="2:5" x14ac:dyDescent="0.25">
      <c r="B385" s="190">
        <v>45579</v>
      </c>
      <c r="C385" s="9">
        <v>300.60000000000002</v>
      </c>
      <c r="D385" s="14">
        <f t="shared" si="5"/>
        <v>75.101265822784811</v>
      </c>
      <c r="E385" s="9">
        <v>3.9598824139720032E-2</v>
      </c>
    </row>
    <row r="386" spans="2:5" x14ac:dyDescent="0.25">
      <c r="B386" s="190">
        <v>41401</v>
      </c>
      <c r="C386" s="9">
        <v>3.95</v>
      </c>
      <c r="D386" s="14">
        <f t="shared" si="5"/>
        <v>0</v>
      </c>
      <c r="E386" s="9">
        <v>3.9473684210526411E-2</v>
      </c>
    </row>
    <row r="387" spans="2:5" x14ac:dyDescent="0.25">
      <c r="B387" s="190">
        <v>41337</v>
      </c>
      <c r="C387" s="9">
        <v>3.95</v>
      </c>
      <c r="D387" s="14">
        <f t="shared" si="5"/>
        <v>-0.93909020817270616</v>
      </c>
      <c r="E387" s="9">
        <v>3.9473684210526411E-2</v>
      </c>
    </row>
    <row r="388" spans="2:5" x14ac:dyDescent="0.25">
      <c r="B388" s="190">
        <v>44967</v>
      </c>
      <c r="C388" s="9">
        <v>64.849999999999994</v>
      </c>
      <c r="D388" s="14">
        <f t="shared" si="5"/>
        <v>0.87971014492753608</v>
      </c>
      <c r="E388" s="9">
        <v>3.9262820512820443E-2</v>
      </c>
    </row>
    <row r="389" spans="2:5" x14ac:dyDescent="0.25">
      <c r="B389" s="190">
        <v>41841</v>
      </c>
      <c r="C389" s="9">
        <v>34.5</v>
      </c>
      <c r="D389" s="14">
        <f t="shared" ref="D389:D452" si="6">(C389-C390)/C390</f>
        <v>2.7096774193548385</v>
      </c>
      <c r="E389" s="9">
        <v>3.9156626506024007E-2</v>
      </c>
    </row>
    <row r="390" spans="2:5" x14ac:dyDescent="0.25">
      <c r="B390" s="190">
        <v>41477</v>
      </c>
      <c r="C390" s="9">
        <v>9.3000000000000007</v>
      </c>
      <c r="D390" s="14">
        <f t="shared" si="6"/>
        <v>-0.94358507734303909</v>
      </c>
      <c r="E390" s="9">
        <v>3.9106145251396808E-2</v>
      </c>
    </row>
    <row r="391" spans="2:5" x14ac:dyDescent="0.25">
      <c r="B391" s="190">
        <v>45427</v>
      </c>
      <c r="C391" s="9">
        <v>164.85</v>
      </c>
      <c r="D391" s="14">
        <f t="shared" si="6"/>
        <v>40.212499999999999</v>
      </c>
      <c r="E391" s="9">
        <v>3.9079735266309416E-2</v>
      </c>
    </row>
    <row r="392" spans="2:5" x14ac:dyDescent="0.25">
      <c r="B392" s="190">
        <v>41421</v>
      </c>
      <c r="C392" s="9">
        <v>4</v>
      </c>
      <c r="D392" s="14">
        <f t="shared" si="6"/>
        <v>0</v>
      </c>
      <c r="E392" s="9">
        <v>3.8961038961038939E-2</v>
      </c>
    </row>
    <row r="393" spans="2:5" x14ac:dyDescent="0.25">
      <c r="B393" s="190">
        <v>41374</v>
      </c>
      <c r="C393" s="9">
        <v>4</v>
      </c>
      <c r="D393" s="14">
        <f t="shared" si="6"/>
        <v>0</v>
      </c>
      <c r="E393" s="9">
        <v>3.8961038961038939E-2</v>
      </c>
    </row>
    <row r="394" spans="2:5" x14ac:dyDescent="0.25">
      <c r="B394" s="190">
        <v>41332</v>
      </c>
      <c r="C394" s="9">
        <v>4</v>
      </c>
      <c r="D394" s="14">
        <f t="shared" si="6"/>
        <v>0</v>
      </c>
      <c r="E394" s="9">
        <v>3.8961038961038939E-2</v>
      </c>
    </row>
    <row r="395" spans="2:5" x14ac:dyDescent="0.25">
      <c r="B395" s="190">
        <v>41278</v>
      </c>
      <c r="C395" s="9">
        <v>4</v>
      </c>
      <c r="D395" s="14">
        <f t="shared" si="6"/>
        <v>-0.95454545454545459</v>
      </c>
      <c r="E395" s="9">
        <v>3.8961038961038939E-2</v>
      </c>
    </row>
    <row r="396" spans="2:5" x14ac:dyDescent="0.25">
      <c r="B396" s="190">
        <v>42192</v>
      </c>
      <c r="C396" s="9">
        <v>88</v>
      </c>
      <c r="D396" s="14">
        <f t="shared" si="6"/>
        <v>4.0720461095100866</v>
      </c>
      <c r="E396" s="9">
        <v>3.8961038961038925E-2</v>
      </c>
    </row>
    <row r="397" spans="2:5" x14ac:dyDescent="0.25">
      <c r="B397" s="190">
        <v>41701</v>
      </c>
      <c r="C397" s="9">
        <v>17.350000000000001</v>
      </c>
      <c r="D397" s="14">
        <f t="shared" si="6"/>
        <v>-0.94010012083549099</v>
      </c>
      <c r="E397" s="9">
        <v>3.8922155688622881E-2</v>
      </c>
    </row>
    <row r="398" spans="2:5" x14ac:dyDescent="0.25">
      <c r="B398" s="190">
        <v>45596</v>
      </c>
      <c r="C398" s="9">
        <v>289.64999999999998</v>
      </c>
      <c r="D398" s="14">
        <f t="shared" si="6"/>
        <v>9.8483146067415728</v>
      </c>
      <c r="E398" s="9">
        <v>3.8916786226685672E-2</v>
      </c>
    </row>
    <row r="399" spans="2:5" x14ac:dyDescent="0.25">
      <c r="B399" s="190">
        <v>43305</v>
      </c>
      <c r="C399" s="9">
        <v>26.7</v>
      </c>
      <c r="D399" s="14">
        <f t="shared" si="6"/>
        <v>-0.76213808463251664</v>
      </c>
      <c r="E399" s="9">
        <v>3.8910505836575876E-2</v>
      </c>
    </row>
    <row r="400" spans="2:5" x14ac:dyDescent="0.25">
      <c r="B400" s="190">
        <v>42235</v>
      </c>
      <c r="C400" s="9">
        <v>112.25</v>
      </c>
      <c r="D400" s="14">
        <f t="shared" si="6"/>
        <v>2.9804964539007091</v>
      </c>
      <c r="E400" s="9">
        <v>3.8870893105043991E-2</v>
      </c>
    </row>
    <row r="401" spans="2:5" x14ac:dyDescent="0.25">
      <c r="B401" s="190">
        <v>43311</v>
      </c>
      <c r="C401" s="9">
        <v>28.2</v>
      </c>
      <c r="D401" s="14">
        <f t="shared" si="6"/>
        <v>-0.88071065989847719</v>
      </c>
      <c r="E401" s="9">
        <v>3.8674033149171297E-2</v>
      </c>
    </row>
    <row r="402" spans="2:5" x14ac:dyDescent="0.25">
      <c r="B402" s="190">
        <v>45686</v>
      </c>
      <c r="C402" s="9">
        <v>236.4</v>
      </c>
      <c r="D402" s="14">
        <f t="shared" si="6"/>
        <v>1.0213766566908935</v>
      </c>
      <c r="E402" s="9">
        <v>3.8664323374341003E-2</v>
      </c>
    </row>
    <row r="403" spans="2:5" x14ac:dyDescent="0.25">
      <c r="B403" s="190">
        <v>45236</v>
      </c>
      <c r="C403" s="9">
        <v>116.95</v>
      </c>
      <c r="D403" s="14">
        <f t="shared" si="6"/>
        <v>1.3483935742971889</v>
      </c>
      <c r="E403" s="9">
        <v>3.8632326820603982E-2</v>
      </c>
    </row>
    <row r="404" spans="2:5" x14ac:dyDescent="0.25">
      <c r="B404" s="190">
        <v>44749</v>
      </c>
      <c r="C404" s="9">
        <v>49.8</v>
      </c>
      <c r="D404" s="14">
        <f t="shared" si="6"/>
        <v>-0.27458120903131839</v>
      </c>
      <c r="E404" s="9">
        <v>3.8581856100104152E-2</v>
      </c>
    </row>
    <row r="405" spans="2:5" x14ac:dyDescent="0.25">
      <c r="B405" s="190">
        <v>44971</v>
      </c>
      <c r="C405" s="9">
        <v>68.650000000000006</v>
      </c>
      <c r="D405" s="14">
        <f t="shared" si="6"/>
        <v>2.6419098143236073</v>
      </c>
      <c r="E405" s="9">
        <v>3.8577912254160539E-2</v>
      </c>
    </row>
    <row r="406" spans="2:5" x14ac:dyDescent="0.25">
      <c r="B406" s="190">
        <v>43843</v>
      </c>
      <c r="C406" s="9">
        <v>18.850000000000001</v>
      </c>
      <c r="D406" s="14">
        <f t="shared" si="6"/>
        <v>-0.62224448897795592</v>
      </c>
      <c r="E406" s="9">
        <v>3.8567493112947819E-2</v>
      </c>
    </row>
    <row r="407" spans="2:5" x14ac:dyDescent="0.25">
      <c r="B407" s="190">
        <v>42802</v>
      </c>
      <c r="C407" s="9">
        <v>49.9</v>
      </c>
      <c r="D407" s="14">
        <f t="shared" si="6"/>
        <v>-0.79171014734733058</v>
      </c>
      <c r="E407" s="9">
        <v>3.850156087408952E-2</v>
      </c>
    </row>
    <row r="408" spans="2:5" x14ac:dyDescent="0.25">
      <c r="B408" s="190">
        <v>45705</v>
      </c>
      <c r="C408" s="9">
        <v>239.57</v>
      </c>
      <c r="D408" s="14">
        <f t="shared" si="6"/>
        <v>58.153086419753087</v>
      </c>
      <c r="E408" s="9">
        <v>3.8493216004161411E-2</v>
      </c>
    </row>
    <row r="409" spans="2:5" x14ac:dyDescent="0.25">
      <c r="B409" s="190">
        <v>41386</v>
      </c>
      <c r="C409" s="9">
        <v>4.05</v>
      </c>
      <c r="D409" s="14">
        <f t="shared" si="6"/>
        <v>0</v>
      </c>
      <c r="E409" s="9">
        <v>3.8461538461538443E-2</v>
      </c>
    </row>
    <row r="410" spans="2:5" x14ac:dyDescent="0.25">
      <c r="B410" s="190">
        <v>41330</v>
      </c>
      <c r="C410" s="9">
        <v>4.05</v>
      </c>
      <c r="D410" s="14">
        <f t="shared" si="6"/>
        <v>-0.90919282511210764</v>
      </c>
      <c r="E410" s="9">
        <v>3.8461538461538443E-2</v>
      </c>
    </row>
    <row r="411" spans="2:5" x14ac:dyDescent="0.25">
      <c r="B411" s="190">
        <v>42944</v>
      </c>
      <c r="C411" s="9">
        <v>44.6</v>
      </c>
      <c r="D411" s="14">
        <f t="shared" si="6"/>
        <v>-6.1052631578947338E-2</v>
      </c>
      <c r="E411" s="9">
        <v>3.841676367869612E-2</v>
      </c>
    </row>
    <row r="412" spans="2:5" x14ac:dyDescent="0.25">
      <c r="B412" s="190">
        <v>42464</v>
      </c>
      <c r="C412" s="9">
        <v>47.5</v>
      </c>
      <c r="D412" s="14">
        <f t="shared" si="6"/>
        <v>-2.9622063329928554E-2</v>
      </c>
      <c r="E412" s="9">
        <v>3.825136612021858E-2</v>
      </c>
    </row>
    <row r="413" spans="2:5" x14ac:dyDescent="0.25">
      <c r="B413" s="190">
        <v>44057</v>
      </c>
      <c r="C413" s="9">
        <v>48.95</v>
      </c>
      <c r="D413" s="14">
        <f t="shared" si="6"/>
        <v>-0.20016339869281044</v>
      </c>
      <c r="E413" s="9">
        <v>3.8176033934252479E-2</v>
      </c>
    </row>
    <row r="414" spans="2:5" x14ac:dyDescent="0.25">
      <c r="B414" s="190">
        <v>44166</v>
      </c>
      <c r="C414" s="9">
        <v>61.2</v>
      </c>
      <c r="D414" s="14">
        <f t="shared" si="6"/>
        <v>-0.134982332155477</v>
      </c>
      <c r="E414" s="9">
        <v>3.8167938931297711E-2</v>
      </c>
    </row>
    <row r="415" spans="2:5" x14ac:dyDescent="0.25">
      <c r="B415" s="190">
        <v>42187</v>
      </c>
      <c r="C415" s="9">
        <v>70.75</v>
      </c>
      <c r="D415" s="14">
        <f t="shared" si="6"/>
        <v>-0.7256688639007367</v>
      </c>
      <c r="E415" s="9">
        <v>3.815113719735868E-2</v>
      </c>
    </row>
    <row r="416" spans="2:5" x14ac:dyDescent="0.25">
      <c r="B416" s="190">
        <v>45671</v>
      </c>
      <c r="C416" s="9">
        <v>257.89999999999998</v>
      </c>
      <c r="D416" s="14">
        <f t="shared" si="6"/>
        <v>8.4468864468864453</v>
      </c>
      <c r="E416" s="9">
        <v>3.8035822097001362E-2</v>
      </c>
    </row>
    <row r="417" spans="2:5" x14ac:dyDescent="0.25">
      <c r="B417" s="190">
        <v>43445</v>
      </c>
      <c r="C417" s="9">
        <v>27.3</v>
      </c>
      <c r="D417" s="14">
        <f t="shared" si="6"/>
        <v>5.6585365853658551</v>
      </c>
      <c r="E417" s="9">
        <v>3.8022813688212927E-2</v>
      </c>
    </row>
    <row r="418" spans="2:5" x14ac:dyDescent="0.25">
      <c r="B418" s="190">
        <v>41338</v>
      </c>
      <c r="C418" s="9">
        <v>4.0999999999999996</v>
      </c>
      <c r="D418" s="14">
        <f t="shared" si="6"/>
        <v>-0.72937293729372943</v>
      </c>
      <c r="E418" s="9">
        <v>3.797468354430366E-2</v>
      </c>
    </row>
    <row r="419" spans="2:5" x14ac:dyDescent="0.25">
      <c r="B419" s="190">
        <v>43769</v>
      </c>
      <c r="C419" s="9">
        <v>15.15</v>
      </c>
      <c r="D419" s="14">
        <f t="shared" si="6"/>
        <v>2.6506024096385539</v>
      </c>
      <c r="E419" s="9">
        <v>3.7671232876712375E-2</v>
      </c>
    </row>
    <row r="420" spans="2:5" x14ac:dyDescent="0.25">
      <c r="B420" s="190">
        <v>41340</v>
      </c>
      <c r="C420" s="9">
        <v>4.1500000000000004</v>
      </c>
      <c r="D420" s="14">
        <f t="shared" si="6"/>
        <v>-0.90337601862630967</v>
      </c>
      <c r="E420" s="9">
        <v>3.7500000000000089E-2</v>
      </c>
    </row>
    <row r="421" spans="2:5" x14ac:dyDescent="0.25">
      <c r="B421" s="190">
        <v>42886</v>
      </c>
      <c r="C421" s="9">
        <v>42.95</v>
      </c>
      <c r="D421" s="14">
        <f t="shared" si="6"/>
        <v>2.8693693693693696</v>
      </c>
      <c r="E421" s="9">
        <v>3.7439613526570152E-2</v>
      </c>
    </row>
    <row r="422" spans="2:5" x14ac:dyDescent="0.25">
      <c r="B422" s="190">
        <v>43915</v>
      </c>
      <c r="C422" s="9">
        <v>11.1</v>
      </c>
      <c r="D422" s="14">
        <f t="shared" si="6"/>
        <v>-0.20143884892086336</v>
      </c>
      <c r="E422" s="9">
        <v>3.7383177570093497E-2</v>
      </c>
    </row>
    <row r="423" spans="2:5" x14ac:dyDescent="0.25">
      <c r="B423" s="190">
        <v>43921</v>
      </c>
      <c r="C423" s="9">
        <v>13.9</v>
      </c>
      <c r="D423" s="14">
        <f t="shared" si="6"/>
        <v>-0.68764044943820224</v>
      </c>
      <c r="E423" s="9">
        <v>3.7313432835820892E-2</v>
      </c>
    </row>
    <row r="424" spans="2:5" x14ac:dyDescent="0.25">
      <c r="B424" s="190">
        <v>42926</v>
      </c>
      <c r="C424" s="9">
        <v>44.5</v>
      </c>
      <c r="D424" s="14">
        <f t="shared" si="6"/>
        <v>0.1424903722721437</v>
      </c>
      <c r="E424" s="9">
        <v>3.7296037296037331E-2</v>
      </c>
    </row>
    <row r="425" spans="2:5" x14ac:dyDescent="0.25">
      <c r="B425" s="190">
        <v>42769</v>
      </c>
      <c r="C425" s="9">
        <v>38.950000000000003</v>
      </c>
      <c r="D425" s="14">
        <f t="shared" si="6"/>
        <v>-6.706586826347298E-2</v>
      </c>
      <c r="E425" s="9">
        <v>3.7283621837550088E-2</v>
      </c>
    </row>
    <row r="426" spans="2:5" x14ac:dyDescent="0.25">
      <c r="B426" s="190">
        <v>43105</v>
      </c>
      <c r="C426" s="9">
        <v>41.75</v>
      </c>
      <c r="D426" s="14">
        <f t="shared" si="6"/>
        <v>-0.34867394695787823</v>
      </c>
      <c r="E426" s="9">
        <v>3.7267080745341616E-2</v>
      </c>
    </row>
    <row r="427" spans="2:5" x14ac:dyDescent="0.25">
      <c r="B427" s="190">
        <v>42156</v>
      </c>
      <c r="C427" s="9">
        <v>64.099999999999994</v>
      </c>
      <c r="D427" s="14">
        <f t="shared" si="6"/>
        <v>6.7443796835969974E-2</v>
      </c>
      <c r="E427" s="9">
        <v>3.7216828478964355E-2</v>
      </c>
    </row>
    <row r="428" spans="2:5" x14ac:dyDescent="0.25">
      <c r="B428" s="190">
        <v>42128</v>
      </c>
      <c r="C428" s="9">
        <v>60.05</v>
      </c>
      <c r="D428" s="14">
        <f t="shared" si="6"/>
        <v>-6.5369649805447516E-2</v>
      </c>
      <c r="E428" s="9">
        <v>3.7132987910189957E-2</v>
      </c>
    </row>
    <row r="429" spans="2:5" x14ac:dyDescent="0.25">
      <c r="B429" s="190">
        <v>42398</v>
      </c>
      <c r="C429" s="9">
        <v>64.25</v>
      </c>
      <c r="D429" s="14">
        <f t="shared" si="6"/>
        <v>8.7140439932318084E-2</v>
      </c>
      <c r="E429" s="9">
        <v>3.7126715092816738E-2</v>
      </c>
    </row>
    <row r="430" spans="2:5" x14ac:dyDescent="0.25">
      <c r="B430" s="190">
        <v>44188</v>
      </c>
      <c r="C430" s="9">
        <v>59.1</v>
      </c>
      <c r="D430" s="14">
        <f t="shared" si="6"/>
        <v>-0.34406215316315197</v>
      </c>
      <c r="E430" s="9">
        <v>3.6842105263157919E-2</v>
      </c>
    </row>
    <row r="431" spans="2:5" x14ac:dyDescent="0.25">
      <c r="B431" s="190">
        <v>42265</v>
      </c>
      <c r="C431" s="9">
        <v>90.1</v>
      </c>
      <c r="D431" s="14">
        <f t="shared" si="6"/>
        <v>6.6272189349112359E-2</v>
      </c>
      <c r="E431" s="9">
        <v>3.6823935558112642E-2</v>
      </c>
    </row>
    <row r="432" spans="2:5" x14ac:dyDescent="0.25">
      <c r="B432" s="190">
        <v>42256</v>
      </c>
      <c r="C432" s="9">
        <v>84.5</v>
      </c>
      <c r="D432" s="14">
        <f t="shared" si="6"/>
        <v>0.52252252252252251</v>
      </c>
      <c r="E432" s="9">
        <v>3.6809815950920248E-2</v>
      </c>
    </row>
    <row r="433" spans="2:5" x14ac:dyDescent="0.25">
      <c r="B433" s="190">
        <v>44656</v>
      </c>
      <c r="C433" s="9">
        <v>55.5</v>
      </c>
      <c r="D433" s="14">
        <f t="shared" si="6"/>
        <v>-2.5460930640913131E-2</v>
      </c>
      <c r="E433" s="9">
        <v>3.641456582633059E-2</v>
      </c>
    </row>
    <row r="434" spans="2:5" x14ac:dyDescent="0.25">
      <c r="B434" s="190">
        <v>42132</v>
      </c>
      <c r="C434" s="9">
        <v>56.95</v>
      </c>
      <c r="D434" s="14">
        <f t="shared" si="6"/>
        <v>0.37726723095525999</v>
      </c>
      <c r="E434" s="9">
        <v>3.6396724294813464E-2</v>
      </c>
    </row>
    <row r="435" spans="2:5" x14ac:dyDescent="0.25">
      <c r="B435" s="190">
        <v>43143</v>
      </c>
      <c r="C435" s="9">
        <v>41.35</v>
      </c>
      <c r="D435" s="14">
        <f t="shared" si="6"/>
        <v>-0.38375558867362136</v>
      </c>
      <c r="E435" s="9">
        <v>3.6340852130325889E-2</v>
      </c>
    </row>
    <row r="436" spans="2:5" x14ac:dyDescent="0.25">
      <c r="B436" s="190">
        <v>42012</v>
      </c>
      <c r="C436" s="9">
        <v>67.099999999999994</v>
      </c>
      <c r="D436" s="14">
        <f t="shared" si="6"/>
        <v>-0.75434742815302946</v>
      </c>
      <c r="E436" s="9">
        <v>3.6293436293436204E-2</v>
      </c>
    </row>
    <row r="437" spans="2:5" x14ac:dyDescent="0.25">
      <c r="B437" s="190">
        <v>45546</v>
      </c>
      <c r="C437" s="9">
        <v>273.14999999999998</v>
      </c>
      <c r="D437" s="14">
        <f t="shared" si="6"/>
        <v>0.88769868693849341</v>
      </c>
      <c r="E437" s="9">
        <v>3.6268447209681712E-2</v>
      </c>
    </row>
    <row r="438" spans="2:5" x14ac:dyDescent="0.25">
      <c r="B438" s="190">
        <v>45253</v>
      </c>
      <c r="C438" s="9">
        <v>144.69999999999999</v>
      </c>
      <c r="D438" s="14">
        <f t="shared" si="6"/>
        <v>2.3495370370370368</v>
      </c>
      <c r="E438" s="9">
        <v>3.6161833154314232E-2</v>
      </c>
    </row>
    <row r="439" spans="2:5" x14ac:dyDescent="0.25">
      <c r="B439" s="190">
        <v>42942</v>
      </c>
      <c r="C439" s="9">
        <v>43.2</v>
      </c>
      <c r="D439" s="14">
        <f t="shared" si="6"/>
        <v>-9.2436974789915929E-2</v>
      </c>
      <c r="E439" s="9">
        <v>3.5971223021582732E-2</v>
      </c>
    </row>
    <row r="440" spans="2:5" x14ac:dyDescent="0.25">
      <c r="B440" s="190">
        <v>42999</v>
      </c>
      <c r="C440" s="9">
        <v>47.6</v>
      </c>
      <c r="D440" s="14">
        <f t="shared" si="6"/>
        <v>-0.8285549632617778</v>
      </c>
      <c r="E440" s="9">
        <v>3.5908596300326411E-2</v>
      </c>
    </row>
    <row r="441" spans="2:5" x14ac:dyDescent="0.25">
      <c r="B441" s="190">
        <v>45548</v>
      </c>
      <c r="C441" s="9">
        <v>277.64</v>
      </c>
      <c r="D441" s="14">
        <f t="shared" si="6"/>
        <v>4.9771797631862214</v>
      </c>
      <c r="E441" s="9">
        <v>3.577690729341531E-2</v>
      </c>
    </row>
    <row r="442" spans="2:5" x14ac:dyDescent="0.25">
      <c r="B442" s="190">
        <v>43110</v>
      </c>
      <c r="C442" s="9">
        <v>46.45</v>
      </c>
      <c r="D442" s="14">
        <f t="shared" si="6"/>
        <v>-0.13821892393320956</v>
      </c>
      <c r="E442" s="9">
        <v>3.567447045707918E-2</v>
      </c>
    </row>
    <row r="443" spans="2:5" x14ac:dyDescent="0.25">
      <c r="B443" s="190">
        <v>41928</v>
      </c>
      <c r="C443" s="9">
        <v>53.9</v>
      </c>
      <c r="D443" s="14">
        <f t="shared" si="6"/>
        <v>8.2136752136752129</v>
      </c>
      <c r="E443" s="9">
        <v>3.5542747358309347E-2</v>
      </c>
    </row>
    <row r="444" spans="2:5" x14ac:dyDescent="0.25">
      <c r="B444" s="190">
        <v>41445</v>
      </c>
      <c r="C444" s="9">
        <v>5.85</v>
      </c>
      <c r="D444" s="14">
        <f t="shared" si="6"/>
        <v>-0.88241206030150754</v>
      </c>
      <c r="E444" s="9">
        <v>3.539823008849545E-2</v>
      </c>
    </row>
    <row r="445" spans="2:5" x14ac:dyDescent="0.25">
      <c r="B445" s="190">
        <v>42789</v>
      </c>
      <c r="C445" s="9">
        <v>49.75</v>
      </c>
      <c r="D445" s="14">
        <f t="shared" si="6"/>
        <v>1.8267045454545452</v>
      </c>
      <c r="E445" s="9">
        <v>3.5379812695109321E-2</v>
      </c>
    </row>
    <row r="446" spans="2:5" x14ac:dyDescent="0.25">
      <c r="B446" s="190">
        <v>41711</v>
      </c>
      <c r="C446" s="9">
        <v>17.600000000000001</v>
      </c>
      <c r="D446" s="14">
        <f t="shared" si="6"/>
        <v>-0.92451211666309241</v>
      </c>
      <c r="E446" s="9">
        <v>3.5294117647058906E-2</v>
      </c>
    </row>
    <row r="447" spans="2:5" x14ac:dyDescent="0.25">
      <c r="B447" s="190">
        <v>45750</v>
      </c>
      <c r="C447" s="9">
        <v>233.15</v>
      </c>
      <c r="D447" s="14">
        <f t="shared" si="6"/>
        <v>78.033898305084747</v>
      </c>
      <c r="E447" s="9">
        <v>3.5210016872391468E-2</v>
      </c>
    </row>
    <row r="448" spans="2:5" x14ac:dyDescent="0.25">
      <c r="B448" s="190">
        <v>41299</v>
      </c>
      <c r="C448" s="9">
        <v>2.95</v>
      </c>
      <c r="D448" s="14">
        <f t="shared" si="6"/>
        <v>-0.97964113181504497</v>
      </c>
      <c r="E448" s="9">
        <v>3.5087719298245647E-2</v>
      </c>
    </row>
    <row r="449" spans="2:5" x14ac:dyDescent="0.25">
      <c r="B449" s="190">
        <v>45372</v>
      </c>
      <c r="C449" s="9">
        <v>144.9</v>
      </c>
      <c r="D449" s="14">
        <f t="shared" si="6"/>
        <v>2.2635135135135136</v>
      </c>
      <c r="E449" s="9">
        <v>3.5000000000000038E-2</v>
      </c>
    </row>
    <row r="450" spans="2:5" x14ac:dyDescent="0.25">
      <c r="B450" s="190">
        <v>42541</v>
      </c>
      <c r="C450" s="9">
        <v>44.4</v>
      </c>
      <c r="D450" s="14">
        <f t="shared" si="6"/>
        <v>2.7468354430379747</v>
      </c>
      <c r="E450" s="9">
        <v>3.4965034965034968E-2</v>
      </c>
    </row>
    <row r="451" spans="2:5" x14ac:dyDescent="0.25">
      <c r="B451" s="190">
        <v>41603</v>
      </c>
      <c r="C451" s="9">
        <v>11.85</v>
      </c>
      <c r="D451" s="14">
        <f t="shared" si="6"/>
        <v>-0.94949925420839554</v>
      </c>
      <c r="E451" s="9">
        <v>3.4934497816593919E-2</v>
      </c>
    </row>
    <row r="452" spans="2:5" x14ac:dyDescent="0.25">
      <c r="B452" s="190">
        <v>45530</v>
      </c>
      <c r="C452" s="9">
        <v>234.65</v>
      </c>
      <c r="D452" s="14">
        <f t="shared" si="6"/>
        <v>2.0976897689768976</v>
      </c>
      <c r="E452" s="9">
        <v>3.4885772250154344E-2</v>
      </c>
    </row>
    <row r="453" spans="2:5" x14ac:dyDescent="0.25">
      <c r="B453" s="190">
        <v>44474</v>
      </c>
      <c r="C453" s="9">
        <v>75.75</v>
      </c>
      <c r="D453" s="14">
        <f t="shared" ref="D453:D516" si="7">(C453-C454)/C454</f>
        <v>5.3655462184873945</v>
      </c>
      <c r="E453" s="9">
        <v>3.4836065573770454E-2</v>
      </c>
    </row>
    <row r="454" spans="2:5" x14ac:dyDescent="0.25">
      <c r="B454" s="190">
        <v>41605</v>
      </c>
      <c r="C454" s="9">
        <v>11.9</v>
      </c>
      <c r="D454" s="14">
        <f t="shared" si="7"/>
        <v>-0.88925081433224751</v>
      </c>
      <c r="E454" s="9">
        <v>3.4782608695652202E-2</v>
      </c>
    </row>
    <row r="455" spans="2:5" x14ac:dyDescent="0.25">
      <c r="B455" s="190">
        <v>42222</v>
      </c>
      <c r="C455" s="9">
        <v>107.45</v>
      </c>
      <c r="D455" s="14">
        <f t="shared" si="7"/>
        <v>1.6629491945477073</v>
      </c>
      <c r="E455" s="9">
        <v>3.4665382763601434E-2</v>
      </c>
    </row>
    <row r="456" spans="2:5" x14ac:dyDescent="0.25">
      <c r="B456" s="190">
        <v>43096</v>
      </c>
      <c r="C456" s="9">
        <v>40.35</v>
      </c>
      <c r="D456" s="14">
        <f t="shared" si="7"/>
        <v>-0.55066815144766146</v>
      </c>
      <c r="E456" s="9">
        <v>3.4615384615384652E-2</v>
      </c>
    </row>
    <row r="457" spans="2:5" x14ac:dyDescent="0.25">
      <c r="B457" s="190">
        <v>45093</v>
      </c>
      <c r="C457" s="9">
        <v>89.8</v>
      </c>
      <c r="D457" s="14">
        <f t="shared" si="7"/>
        <v>0.76424361493123771</v>
      </c>
      <c r="E457" s="9">
        <v>3.4562211981566823E-2</v>
      </c>
    </row>
    <row r="458" spans="2:5" x14ac:dyDescent="0.25">
      <c r="B458" s="190">
        <v>44644</v>
      </c>
      <c r="C458" s="9">
        <v>50.9</v>
      </c>
      <c r="D458" s="14">
        <f t="shared" si="7"/>
        <v>-0.51523809523809527</v>
      </c>
      <c r="E458" s="9">
        <v>3.4552845528455195E-2</v>
      </c>
    </row>
    <row r="459" spans="2:5" x14ac:dyDescent="0.25">
      <c r="B459" s="190">
        <v>45225</v>
      </c>
      <c r="C459" s="9">
        <v>105</v>
      </c>
      <c r="D459" s="14">
        <f t="shared" si="7"/>
        <v>13</v>
      </c>
      <c r="E459" s="9">
        <v>3.4482758620689655E-2</v>
      </c>
    </row>
    <row r="460" spans="2:5" x14ac:dyDescent="0.25">
      <c r="B460" s="190">
        <v>41456</v>
      </c>
      <c r="C460" s="9">
        <v>7.5</v>
      </c>
      <c r="D460" s="14">
        <f t="shared" si="7"/>
        <v>-0.85380116959064323</v>
      </c>
      <c r="E460" s="9">
        <v>3.4482758620689655E-2</v>
      </c>
    </row>
    <row r="461" spans="2:5" x14ac:dyDescent="0.25">
      <c r="B461" s="190">
        <v>42634</v>
      </c>
      <c r="C461" s="9">
        <v>51.3</v>
      </c>
      <c r="D461" s="14">
        <f t="shared" si="7"/>
        <v>-0.12977099236641229</v>
      </c>
      <c r="E461" s="9">
        <v>3.4274193548387011E-2</v>
      </c>
    </row>
    <row r="462" spans="2:5" x14ac:dyDescent="0.25">
      <c r="B462" s="190">
        <v>42044</v>
      </c>
      <c r="C462" s="9">
        <v>58.95</v>
      </c>
      <c r="D462" s="14">
        <f t="shared" si="7"/>
        <v>-0.45991754466330736</v>
      </c>
      <c r="E462" s="9">
        <v>3.4210526315789525E-2</v>
      </c>
    </row>
    <row r="463" spans="2:5" x14ac:dyDescent="0.25">
      <c r="B463" s="190">
        <v>45231</v>
      </c>
      <c r="C463" s="9">
        <v>109.15</v>
      </c>
      <c r="D463" s="14">
        <f t="shared" si="7"/>
        <v>-0.61342305649017181</v>
      </c>
      <c r="E463" s="9">
        <v>3.4107058266224621E-2</v>
      </c>
    </row>
    <row r="464" spans="2:5" x14ac:dyDescent="0.25">
      <c r="B464" s="190">
        <v>45573</v>
      </c>
      <c r="C464" s="9">
        <v>282.35000000000002</v>
      </c>
      <c r="D464" s="14">
        <f t="shared" si="7"/>
        <v>15.907185628742518</v>
      </c>
      <c r="E464" s="9">
        <v>3.4059696026368838E-2</v>
      </c>
    </row>
    <row r="465" spans="2:5" x14ac:dyDescent="0.25">
      <c r="B465" s="190">
        <v>43826</v>
      </c>
      <c r="C465" s="9">
        <v>16.7</v>
      </c>
      <c r="D465" s="14">
        <f t="shared" si="7"/>
        <v>-0.66699900299102699</v>
      </c>
      <c r="E465" s="9">
        <v>3.4055727554179613E-2</v>
      </c>
    </row>
    <row r="466" spans="2:5" x14ac:dyDescent="0.25">
      <c r="B466" s="190">
        <v>44847</v>
      </c>
      <c r="C466" s="9">
        <v>50.15</v>
      </c>
      <c r="D466" s="14">
        <f t="shared" si="7"/>
        <v>5.5986842105263159</v>
      </c>
      <c r="E466" s="9">
        <v>3.4020618556701E-2</v>
      </c>
    </row>
    <row r="467" spans="2:5" x14ac:dyDescent="0.25">
      <c r="B467" s="190">
        <v>41508</v>
      </c>
      <c r="C467" s="9">
        <v>7.6</v>
      </c>
      <c r="D467" s="14">
        <f t="shared" si="7"/>
        <v>-0.73702422145328716</v>
      </c>
      <c r="E467" s="9">
        <v>3.4013605442176874E-2</v>
      </c>
    </row>
    <row r="468" spans="2:5" x14ac:dyDescent="0.25">
      <c r="B468" s="190">
        <v>43314</v>
      </c>
      <c r="C468" s="9">
        <v>28.9</v>
      </c>
      <c r="D468" s="14">
        <f t="shared" si="7"/>
        <v>8.4754098360655732</v>
      </c>
      <c r="E468" s="9">
        <v>3.3989266547406055E-2</v>
      </c>
    </row>
    <row r="469" spans="2:5" x14ac:dyDescent="0.25">
      <c r="B469" s="190">
        <v>41302</v>
      </c>
      <c r="C469" s="9">
        <v>3.05</v>
      </c>
      <c r="D469" s="14">
        <f t="shared" si="7"/>
        <v>-0.94320297951582877</v>
      </c>
      <c r="E469" s="9">
        <v>3.3898305084745638E-2</v>
      </c>
    </row>
    <row r="470" spans="2:5" x14ac:dyDescent="0.25">
      <c r="B470" s="190">
        <v>44140</v>
      </c>
      <c r="C470" s="9">
        <v>53.7</v>
      </c>
      <c r="D470" s="14">
        <f t="shared" si="7"/>
        <v>0.29397590361445791</v>
      </c>
      <c r="E470" s="9">
        <v>3.3686236766121272E-2</v>
      </c>
    </row>
    <row r="471" spans="2:5" x14ac:dyDescent="0.25">
      <c r="B471" s="190">
        <v>42599</v>
      </c>
      <c r="C471" s="9">
        <v>41.5</v>
      </c>
      <c r="D471" s="14">
        <f t="shared" si="7"/>
        <v>4.3896103896103895</v>
      </c>
      <c r="E471" s="9">
        <v>3.3623910336239141E-2</v>
      </c>
    </row>
    <row r="472" spans="2:5" x14ac:dyDescent="0.25">
      <c r="B472" s="190">
        <v>41540</v>
      </c>
      <c r="C472" s="9">
        <v>7.7</v>
      </c>
      <c r="D472" s="14">
        <f t="shared" si="7"/>
        <v>-0.6681034482758621</v>
      </c>
      <c r="E472" s="9">
        <v>3.3557046979865772E-2</v>
      </c>
    </row>
    <row r="473" spans="2:5" x14ac:dyDescent="0.25">
      <c r="B473" s="190">
        <v>43517</v>
      </c>
      <c r="C473" s="9">
        <v>23.2</v>
      </c>
      <c r="D473" s="14">
        <f t="shared" si="7"/>
        <v>-0.51917098445595855</v>
      </c>
      <c r="E473" s="9">
        <v>3.34075723830735E-2</v>
      </c>
    </row>
    <row r="474" spans="2:5" x14ac:dyDescent="0.25">
      <c r="B474" s="190">
        <v>44711</v>
      </c>
      <c r="C474" s="9">
        <v>48.25</v>
      </c>
      <c r="D474" s="14">
        <f t="shared" si="7"/>
        <v>-0.20901639344262296</v>
      </c>
      <c r="E474" s="9">
        <v>3.3190578158458182E-2</v>
      </c>
    </row>
    <row r="475" spans="2:5" x14ac:dyDescent="0.25">
      <c r="B475" s="190">
        <v>44155</v>
      </c>
      <c r="C475" s="9">
        <v>61</v>
      </c>
      <c r="D475" s="14">
        <f t="shared" si="7"/>
        <v>4.9913941480206517E-2</v>
      </c>
      <c r="E475" s="9">
        <v>3.3022861981371769E-2</v>
      </c>
    </row>
    <row r="476" spans="2:5" x14ac:dyDescent="0.25">
      <c r="B476" s="190">
        <v>44890</v>
      </c>
      <c r="C476" s="9">
        <v>58.1</v>
      </c>
      <c r="D476" s="14">
        <f t="shared" si="7"/>
        <v>3.1060070671378095</v>
      </c>
      <c r="E476" s="9">
        <v>3.2888888888888912E-2</v>
      </c>
    </row>
    <row r="477" spans="2:5" x14ac:dyDescent="0.25">
      <c r="B477" s="190">
        <v>43808</v>
      </c>
      <c r="C477" s="9">
        <v>14.15</v>
      </c>
      <c r="D477" s="14">
        <f t="shared" si="7"/>
        <v>-0.78609221466364332</v>
      </c>
      <c r="E477" s="9">
        <v>3.2846715328467231E-2</v>
      </c>
    </row>
    <row r="478" spans="2:5" x14ac:dyDescent="0.25">
      <c r="B478" s="190">
        <v>42053</v>
      </c>
      <c r="C478" s="9">
        <v>66.150000000000006</v>
      </c>
      <c r="D478" s="14">
        <f t="shared" si="7"/>
        <v>1.3292253521126765</v>
      </c>
      <c r="E478" s="9">
        <v>3.2786885245901773E-2</v>
      </c>
    </row>
    <row r="479" spans="2:5" x14ac:dyDescent="0.25">
      <c r="B479" s="190">
        <v>41806</v>
      </c>
      <c r="C479" s="9">
        <v>28.4</v>
      </c>
      <c r="D479" s="14">
        <f t="shared" si="7"/>
        <v>-0.58265980896399705</v>
      </c>
      <c r="E479" s="9">
        <v>3.2727272727272674E-2</v>
      </c>
    </row>
    <row r="480" spans="2:5" x14ac:dyDescent="0.25">
      <c r="B480" s="190">
        <v>44496</v>
      </c>
      <c r="C480" s="9">
        <v>68.05</v>
      </c>
      <c r="D480" s="14">
        <f t="shared" si="7"/>
        <v>1.6738703339882119</v>
      </c>
      <c r="E480" s="9">
        <v>3.2625189681335223E-2</v>
      </c>
    </row>
    <row r="481" spans="2:5" x14ac:dyDescent="0.25">
      <c r="B481" s="190">
        <v>43257</v>
      </c>
      <c r="C481" s="9">
        <v>25.45</v>
      </c>
      <c r="D481" s="14">
        <f t="shared" si="7"/>
        <v>-0.46701570680628274</v>
      </c>
      <c r="E481" s="9">
        <v>3.2454361054766762E-2</v>
      </c>
    </row>
    <row r="482" spans="2:5" x14ac:dyDescent="0.25">
      <c r="B482" s="190">
        <v>44629</v>
      </c>
      <c r="C482" s="9">
        <v>47.75</v>
      </c>
      <c r="D482" s="14">
        <f t="shared" si="7"/>
        <v>-6.280667320902851E-2</v>
      </c>
      <c r="E482" s="9">
        <v>3.2432432432432434E-2</v>
      </c>
    </row>
    <row r="483" spans="2:5" x14ac:dyDescent="0.25">
      <c r="B483" s="190">
        <v>42811</v>
      </c>
      <c r="C483" s="9">
        <v>50.95</v>
      </c>
      <c r="D483" s="14">
        <f t="shared" si="7"/>
        <v>-0.5501103752759382</v>
      </c>
      <c r="E483" s="9">
        <v>3.2421479229989898E-2</v>
      </c>
    </row>
    <row r="484" spans="2:5" x14ac:dyDescent="0.25">
      <c r="B484" s="190">
        <v>45160</v>
      </c>
      <c r="C484" s="9">
        <v>113.25</v>
      </c>
      <c r="D484" s="14">
        <f t="shared" si="7"/>
        <v>3.1712707182320443</v>
      </c>
      <c r="E484" s="9">
        <v>3.2360984503190492E-2</v>
      </c>
    </row>
    <row r="485" spans="2:5" x14ac:dyDescent="0.25">
      <c r="B485" s="190">
        <v>43308</v>
      </c>
      <c r="C485" s="9">
        <v>27.15</v>
      </c>
      <c r="D485" s="14">
        <f t="shared" si="7"/>
        <v>2.3937499999999998</v>
      </c>
      <c r="E485" s="9">
        <v>3.2319391634980904E-2</v>
      </c>
    </row>
    <row r="486" spans="2:5" x14ac:dyDescent="0.25">
      <c r="B486" s="190">
        <v>41544</v>
      </c>
      <c r="C486" s="9">
        <v>8</v>
      </c>
      <c r="D486" s="14">
        <f t="shared" si="7"/>
        <v>-0.64365256124721604</v>
      </c>
      <c r="E486" s="9">
        <v>3.2258064516129031E-2</v>
      </c>
    </row>
    <row r="487" spans="2:5" x14ac:dyDescent="0.25">
      <c r="B487" s="190">
        <v>41793</v>
      </c>
      <c r="C487" s="9">
        <v>22.45</v>
      </c>
      <c r="D487" s="14">
        <f t="shared" si="7"/>
        <v>-0.90046111554491448</v>
      </c>
      <c r="E487" s="9">
        <v>3.2183908045976976E-2</v>
      </c>
    </row>
    <row r="488" spans="2:5" x14ac:dyDescent="0.25">
      <c r="B488" s="190">
        <v>45784</v>
      </c>
      <c r="C488" s="9">
        <v>225.54</v>
      </c>
      <c r="D488" s="14">
        <f t="shared" si="7"/>
        <v>3.3836734693877544</v>
      </c>
      <c r="E488" s="9">
        <v>3.2172440620566574E-2</v>
      </c>
    </row>
    <row r="489" spans="2:5" x14ac:dyDescent="0.25">
      <c r="B489" s="190">
        <v>44103</v>
      </c>
      <c r="C489" s="9">
        <v>51.45</v>
      </c>
      <c r="D489" s="14">
        <f t="shared" si="7"/>
        <v>5.3913043478260869</v>
      </c>
      <c r="E489" s="9">
        <v>3.2096288866599827E-2</v>
      </c>
    </row>
    <row r="490" spans="2:5" x14ac:dyDescent="0.25">
      <c r="B490" s="190">
        <v>41534</v>
      </c>
      <c r="C490" s="9">
        <v>8.0500000000000007</v>
      </c>
      <c r="D490" s="14">
        <f t="shared" si="7"/>
        <v>-0.73821138211382109</v>
      </c>
      <c r="E490" s="9">
        <v>3.2051282051282166E-2</v>
      </c>
    </row>
    <row r="491" spans="2:5" x14ac:dyDescent="0.25">
      <c r="B491" s="190">
        <v>43388</v>
      </c>
      <c r="C491" s="9">
        <v>30.75</v>
      </c>
      <c r="D491" s="14">
        <f t="shared" si="7"/>
        <v>-5.0925925925925881E-2</v>
      </c>
      <c r="E491" s="9">
        <v>3.1879194630872458E-2</v>
      </c>
    </row>
    <row r="492" spans="2:5" x14ac:dyDescent="0.25">
      <c r="B492" s="190">
        <v>43186</v>
      </c>
      <c r="C492" s="9">
        <v>32.4</v>
      </c>
      <c r="D492" s="14">
        <f t="shared" si="7"/>
        <v>-0.55828220858895705</v>
      </c>
      <c r="E492" s="9">
        <v>3.1847133757961783E-2</v>
      </c>
    </row>
    <row r="493" spans="2:5" x14ac:dyDescent="0.25">
      <c r="B493" s="190">
        <v>44441</v>
      </c>
      <c r="C493" s="9">
        <v>73.349999999999994</v>
      </c>
      <c r="D493" s="14">
        <f t="shared" si="7"/>
        <v>1.4906621392190151</v>
      </c>
      <c r="E493" s="9">
        <v>3.1645569620253167E-2</v>
      </c>
    </row>
    <row r="494" spans="2:5" x14ac:dyDescent="0.25">
      <c r="B494" s="190">
        <v>41820</v>
      </c>
      <c r="C494" s="9">
        <v>29.45</v>
      </c>
      <c r="D494" s="14">
        <f t="shared" si="7"/>
        <v>-0.57194767441860461</v>
      </c>
      <c r="E494" s="9">
        <v>3.1523642732048988E-2</v>
      </c>
    </row>
    <row r="495" spans="2:5" x14ac:dyDescent="0.25">
      <c r="B495" s="190">
        <v>44974</v>
      </c>
      <c r="C495" s="9">
        <v>68.8</v>
      </c>
      <c r="D495" s="14">
        <f t="shared" si="7"/>
        <v>1.7967479674796745</v>
      </c>
      <c r="E495" s="9">
        <v>3.1484257871064382E-2</v>
      </c>
    </row>
    <row r="496" spans="2:5" x14ac:dyDescent="0.25">
      <c r="B496" s="190">
        <v>43551</v>
      </c>
      <c r="C496" s="9">
        <v>24.6</v>
      </c>
      <c r="D496" s="14">
        <f t="shared" si="7"/>
        <v>-0.40073081607795363</v>
      </c>
      <c r="E496" s="9">
        <v>3.1446540880503145E-2</v>
      </c>
    </row>
    <row r="497" spans="2:5" x14ac:dyDescent="0.25">
      <c r="B497" s="190">
        <v>42773</v>
      </c>
      <c r="C497" s="9">
        <v>41.05</v>
      </c>
      <c r="D497" s="14">
        <f t="shared" si="7"/>
        <v>0.55787476280834891</v>
      </c>
      <c r="E497" s="9">
        <v>3.1407035175879401E-2</v>
      </c>
    </row>
    <row r="498" spans="2:5" x14ac:dyDescent="0.25">
      <c r="B498" s="190">
        <v>43280</v>
      </c>
      <c r="C498" s="9">
        <v>26.35</v>
      </c>
      <c r="D498" s="14">
        <f t="shared" si="7"/>
        <v>-0.38578088578088571</v>
      </c>
      <c r="E498" s="9">
        <v>3.1311154598825858E-2</v>
      </c>
    </row>
    <row r="499" spans="2:5" x14ac:dyDescent="0.25">
      <c r="B499" s="190">
        <v>42923</v>
      </c>
      <c r="C499" s="9">
        <v>42.9</v>
      </c>
      <c r="D499" s="14">
        <f t="shared" si="7"/>
        <v>-0.18749999999999997</v>
      </c>
      <c r="E499" s="9">
        <v>3.1249999999999931E-2</v>
      </c>
    </row>
    <row r="500" spans="2:5" x14ac:dyDescent="0.25">
      <c r="B500" s="190">
        <v>42830</v>
      </c>
      <c r="C500" s="9">
        <v>52.8</v>
      </c>
      <c r="D500" s="14">
        <f t="shared" si="7"/>
        <v>2.5436241610738253</v>
      </c>
      <c r="E500" s="9">
        <v>3.1249999999999889E-2</v>
      </c>
    </row>
    <row r="501" spans="2:5" x14ac:dyDescent="0.25">
      <c r="B501" s="190">
        <v>41625</v>
      </c>
      <c r="C501" s="9">
        <v>14.9</v>
      </c>
      <c r="D501" s="14">
        <f t="shared" si="7"/>
        <v>-0.86767317939609234</v>
      </c>
      <c r="E501" s="9">
        <v>3.1141868512110801E-2</v>
      </c>
    </row>
    <row r="502" spans="2:5" x14ac:dyDescent="0.25">
      <c r="B502" s="190">
        <v>45233</v>
      </c>
      <c r="C502" s="9">
        <v>112.6</v>
      </c>
      <c r="D502" s="14">
        <f t="shared" si="7"/>
        <v>3.8534482758620685</v>
      </c>
      <c r="E502" s="9">
        <v>3.1135531135531056E-2</v>
      </c>
    </row>
    <row r="503" spans="2:5" x14ac:dyDescent="0.25">
      <c r="B503" s="190">
        <v>43609</v>
      </c>
      <c r="C503" s="9">
        <v>23.2</v>
      </c>
      <c r="D503" s="14">
        <f t="shared" si="7"/>
        <v>-0.93435200905489535</v>
      </c>
      <c r="E503" s="9">
        <v>3.1111111111111079E-2</v>
      </c>
    </row>
    <row r="504" spans="2:5" x14ac:dyDescent="0.25">
      <c r="B504" s="190">
        <v>45628</v>
      </c>
      <c r="C504" s="9">
        <v>353.4</v>
      </c>
      <c r="D504" s="14">
        <f t="shared" si="7"/>
        <v>8.2513089005235596</v>
      </c>
      <c r="E504" s="9">
        <v>3.1072210065645447E-2</v>
      </c>
    </row>
    <row r="505" spans="2:5" x14ac:dyDescent="0.25">
      <c r="B505" s="190">
        <v>43153</v>
      </c>
      <c r="C505" s="9">
        <v>38.200000000000003</v>
      </c>
      <c r="D505" s="14">
        <f t="shared" si="7"/>
        <v>-0.39604743083003946</v>
      </c>
      <c r="E505" s="9">
        <v>3.1039136302294351E-2</v>
      </c>
    </row>
    <row r="506" spans="2:5" x14ac:dyDescent="0.25">
      <c r="B506" s="190">
        <v>41905</v>
      </c>
      <c r="C506" s="9">
        <v>63.25</v>
      </c>
      <c r="D506" s="14">
        <f t="shared" si="7"/>
        <v>2.1625000000000001</v>
      </c>
      <c r="E506" s="9">
        <v>3.0969845150774222E-2</v>
      </c>
    </row>
    <row r="507" spans="2:5" x14ac:dyDescent="0.25">
      <c r="B507" s="190">
        <v>41645</v>
      </c>
      <c r="C507" s="9">
        <v>20</v>
      </c>
      <c r="D507" s="14">
        <f t="shared" si="7"/>
        <v>-0.58720330237358098</v>
      </c>
      <c r="E507" s="9">
        <v>3.0927835051546466E-2</v>
      </c>
    </row>
    <row r="508" spans="2:5" x14ac:dyDescent="0.25">
      <c r="B508" s="190">
        <v>42683</v>
      </c>
      <c r="C508" s="9">
        <v>48.45</v>
      </c>
      <c r="D508" s="14">
        <f t="shared" si="7"/>
        <v>3.8208955223880601</v>
      </c>
      <c r="E508" s="9">
        <v>3.0851063829787296E-2</v>
      </c>
    </row>
    <row r="509" spans="2:5" x14ac:dyDescent="0.25">
      <c r="B509" s="190">
        <v>41479</v>
      </c>
      <c r="C509" s="9">
        <v>10.050000000000001</v>
      </c>
      <c r="D509" s="14">
        <f t="shared" si="7"/>
        <v>-0.96612169222990052</v>
      </c>
      <c r="E509" s="9">
        <v>3.0769230769230844E-2</v>
      </c>
    </row>
    <row r="510" spans="2:5" x14ac:dyDescent="0.25">
      <c r="B510" s="190">
        <v>45657</v>
      </c>
      <c r="C510" s="9">
        <v>296.64999999999998</v>
      </c>
      <c r="D510" s="14">
        <f t="shared" si="7"/>
        <v>5.8038990825688064</v>
      </c>
      <c r="E510" s="9">
        <v>3.0750521195274376E-2</v>
      </c>
    </row>
    <row r="511" spans="2:5" x14ac:dyDescent="0.25">
      <c r="B511" s="190">
        <v>42935</v>
      </c>
      <c r="C511" s="9">
        <v>43.6</v>
      </c>
      <c r="D511" s="14">
        <f t="shared" si="7"/>
        <v>0.62383612662942267</v>
      </c>
      <c r="E511" s="9">
        <v>3.0732860520094666E-2</v>
      </c>
    </row>
    <row r="512" spans="2:5" x14ac:dyDescent="0.25">
      <c r="B512" s="190">
        <v>43284</v>
      </c>
      <c r="C512" s="9">
        <v>26.85</v>
      </c>
      <c r="D512" s="14">
        <f t="shared" si="7"/>
        <v>-0.27530364372469629</v>
      </c>
      <c r="E512" s="9">
        <v>3.0710172744721716E-2</v>
      </c>
    </row>
    <row r="513" spans="2:5" x14ac:dyDescent="0.25">
      <c r="B513" s="190">
        <v>44041</v>
      </c>
      <c r="C513" s="9">
        <v>37.049999999999997</v>
      </c>
      <c r="D513" s="14">
        <f t="shared" si="7"/>
        <v>-0.52500000000000002</v>
      </c>
      <c r="E513" s="9">
        <v>3.0598052851182039E-2</v>
      </c>
    </row>
    <row r="514" spans="2:5" x14ac:dyDescent="0.25">
      <c r="B514" s="190">
        <v>42383</v>
      </c>
      <c r="C514" s="9">
        <v>78</v>
      </c>
      <c r="D514" s="14">
        <f t="shared" si="7"/>
        <v>3.1711229946524062</v>
      </c>
      <c r="E514" s="9">
        <v>3.0383091149273411E-2</v>
      </c>
    </row>
    <row r="515" spans="2:5" x14ac:dyDescent="0.25">
      <c r="B515" s="190">
        <v>43833</v>
      </c>
      <c r="C515" s="9">
        <v>18.7</v>
      </c>
      <c r="D515" s="14">
        <f t="shared" si="7"/>
        <v>-0.62068965517241381</v>
      </c>
      <c r="E515" s="9">
        <v>3.0303030303030346E-2</v>
      </c>
    </row>
    <row r="516" spans="2:5" x14ac:dyDescent="0.25">
      <c r="B516" s="190">
        <v>42797</v>
      </c>
      <c r="C516" s="9">
        <v>49.3</v>
      </c>
      <c r="D516" s="14">
        <f t="shared" si="7"/>
        <v>-0.17627401837928161</v>
      </c>
      <c r="E516" s="9">
        <v>3.0303030303030214E-2</v>
      </c>
    </row>
    <row r="517" spans="2:5" x14ac:dyDescent="0.25">
      <c r="B517" s="190">
        <v>44893</v>
      </c>
      <c r="C517" s="9">
        <v>59.85</v>
      </c>
      <c r="D517" s="14">
        <f t="shared" ref="D517:D580" si="8">(C517-C518)/C518</f>
        <v>2.8737864077669908</v>
      </c>
      <c r="E517" s="9">
        <v>3.0120481927710843E-2</v>
      </c>
    </row>
    <row r="518" spans="2:5" x14ac:dyDescent="0.25">
      <c r="B518" s="190">
        <v>43696</v>
      </c>
      <c r="C518" s="9">
        <v>15.45</v>
      </c>
      <c r="D518" s="14">
        <f t="shared" si="8"/>
        <v>-0.79576999339061461</v>
      </c>
      <c r="E518" s="9">
        <v>2.9999999999999954E-2</v>
      </c>
    </row>
    <row r="519" spans="2:5" x14ac:dyDescent="0.25">
      <c r="B519" s="190">
        <v>44342</v>
      </c>
      <c r="C519" s="9">
        <v>75.650000000000006</v>
      </c>
      <c r="D519" s="14">
        <f t="shared" si="8"/>
        <v>-0.54659874138447706</v>
      </c>
      <c r="E519" s="9">
        <v>2.9952348536419371E-2</v>
      </c>
    </row>
    <row r="520" spans="2:5" x14ac:dyDescent="0.25">
      <c r="B520" s="190">
        <v>45338</v>
      </c>
      <c r="C520" s="9">
        <v>166.85</v>
      </c>
      <c r="D520" s="14">
        <f t="shared" si="8"/>
        <v>1.852136752136752</v>
      </c>
      <c r="E520" s="9">
        <v>2.9938271604938237E-2</v>
      </c>
    </row>
    <row r="521" spans="2:5" x14ac:dyDescent="0.25">
      <c r="B521" s="190">
        <v>44557</v>
      </c>
      <c r="C521" s="9">
        <v>58.5</v>
      </c>
      <c r="D521" s="14">
        <f t="shared" si="8"/>
        <v>-5.5690072639225222E-2</v>
      </c>
      <c r="E521" s="9">
        <v>2.9929577464788783E-2</v>
      </c>
    </row>
    <row r="522" spans="2:5" x14ac:dyDescent="0.25">
      <c r="B522" s="190">
        <v>44203</v>
      </c>
      <c r="C522" s="9">
        <v>61.95</v>
      </c>
      <c r="D522" s="14">
        <f t="shared" si="8"/>
        <v>-0.64013941330235258</v>
      </c>
      <c r="E522" s="9">
        <v>2.9925187032419025E-2</v>
      </c>
    </row>
    <row r="523" spans="2:5" x14ac:dyDescent="0.25">
      <c r="B523" s="190">
        <v>45408</v>
      </c>
      <c r="C523" s="9">
        <v>172.15</v>
      </c>
      <c r="D523" s="14">
        <f t="shared" si="8"/>
        <v>0.72322322322322319</v>
      </c>
      <c r="E523" s="9">
        <v>2.9913251570445706E-2</v>
      </c>
    </row>
    <row r="524" spans="2:5" x14ac:dyDescent="0.25">
      <c r="B524" s="190">
        <v>42311</v>
      </c>
      <c r="C524" s="9">
        <v>99.9</v>
      </c>
      <c r="D524" s="14">
        <f t="shared" si="8"/>
        <v>0.93230174081237915</v>
      </c>
      <c r="E524" s="9">
        <v>2.9896907216494906E-2</v>
      </c>
    </row>
    <row r="525" spans="2:5" x14ac:dyDescent="0.25">
      <c r="B525" s="190">
        <v>44105</v>
      </c>
      <c r="C525" s="9">
        <v>51.7</v>
      </c>
      <c r="D525" s="14">
        <f t="shared" si="8"/>
        <v>-0.75495307612095919</v>
      </c>
      <c r="E525" s="9">
        <v>2.98804780876494E-2</v>
      </c>
    </row>
    <row r="526" spans="2:5" x14ac:dyDescent="0.25">
      <c r="B526" s="190">
        <v>45504</v>
      </c>
      <c r="C526" s="9">
        <v>210.98</v>
      </c>
      <c r="D526" s="14">
        <f t="shared" si="8"/>
        <v>0.23633167301494276</v>
      </c>
      <c r="E526" s="9">
        <v>2.9874060333886437E-2</v>
      </c>
    </row>
    <row r="527" spans="2:5" x14ac:dyDescent="0.25">
      <c r="B527" s="190">
        <v>45264</v>
      </c>
      <c r="C527" s="9">
        <v>170.65</v>
      </c>
      <c r="D527" s="14">
        <f t="shared" si="8"/>
        <v>48.463768115942031</v>
      </c>
      <c r="E527" s="9">
        <v>2.9873264936632574E-2</v>
      </c>
    </row>
    <row r="528" spans="2:5" x14ac:dyDescent="0.25">
      <c r="B528" s="190">
        <v>41305</v>
      </c>
      <c r="C528" s="9">
        <v>3.45</v>
      </c>
      <c r="D528" s="14">
        <f t="shared" si="8"/>
        <v>-0.95130557515878611</v>
      </c>
      <c r="E528" s="9">
        <v>2.9850746268656744E-2</v>
      </c>
    </row>
    <row r="529" spans="2:5" x14ac:dyDescent="0.25">
      <c r="B529" s="190">
        <v>45005</v>
      </c>
      <c r="C529" s="9">
        <v>70.849999999999994</v>
      </c>
      <c r="D529" s="14">
        <f t="shared" si="8"/>
        <v>0.24189307624890444</v>
      </c>
      <c r="E529" s="9">
        <v>2.9796511627906936E-2</v>
      </c>
    </row>
    <row r="530" spans="2:5" x14ac:dyDescent="0.25">
      <c r="B530" s="190">
        <v>44586</v>
      </c>
      <c r="C530" s="9">
        <v>57.05</v>
      </c>
      <c r="D530" s="14">
        <f t="shared" si="8"/>
        <v>6.4365671641790967E-2</v>
      </c>
      <c r="E530" s="9">
        <v>2.978339350180503E-2</v>
      </c>
    </row>
    <row r="531" spans="2:5" x14ac:dyDescent="0.25">
      <c r="B531" s="190">
        <v>44112</v>
      </c>
      <c r="C531" s="9">
        <v>53.6</v>
      </c>
      <c r="D531" s="14">
        <f t="shared" si="8"/>
        <v>-0.67271172986505468</v>
      </c>
      <c r="E531" s="9">
        <v>2.9779058597502486E-2</v>
      </c>
    </row>
    <row r="532" spans="2:5" x14ac:dyDescent="0.25">
      <c r="B532" s="190">
        <v>45474</v>
      </c>
      <c r="C532" s="9">
        <v>163.77000000000001</v>
      </c>
      <c r="D532" s="14">
        <f t="shared" si="8"/>
        <v>10.824548736462095</v>
      </c>
      <c r="E532" s="9">
        <v>2.9740945674044381E-2</v>
      </c>
    </row>
    <row r="533" spans="2:5" x14ac:dyDescent="0.25">
      <c r="B533" s="190">
        <v>41611</v>
      </c>
      <c r="C533" s="9">
        <v>13.85</v>
      </c>
      <c r="D533" s="14">
        <f t="shared" si="8"/>
        <v>-0.70469083155650314</v>
      </c>
      <c r="E533" s="9">
        <v>2.9739776951672889E-2</v>
      </c>
    </row>
    <row r="534" spans="2:5" x14ac:dyDescent="0.25">
      <c r="B534" s="190">
        <v>44721</v>
      </c>
      <c r="C534" s="9">
        <v>46.9</v>
      </c>
      <c r="D534" s="14">
        <f t="shared" si="8"/>
        <v>0.12200956937799047</v>
      </c>
      <c r="E534" s="9">
        <v>2.9637760702524732E-2</v>
      </c>
    </row>
    <row r="535" spans="2:5" x14ac:dyDescent="0.25">
      <c r="B535" s="190">
        <v>43006</v>
      </c>
      <c r="C535" s="9">
        <v>41.8</v>
      </c>
      <c r="D535" s="14">
        <f t="shared" si="8"/>
        <v>10.942857142857141</v>
      </c>
      <c r="E535" s="9">
        <v>2.9556650246305313E-2</v>
      </c>
    </row>
    <row r="536" spans="2:5" x14ac:dyDescent="0.25">
      <c r="B536" s="190">
        <v>41310</v>
      </c>
      <c r="C536" s="9">
        <v>3.5</v>
      </c>
      <c r="D536" s="14">
        <f t="shared" si="8"/>
        <v>-0.96923076923076923</v>
      </c>
      <c r="E536" s="9">
        <v>2.941176470588238E-2</v>
      </c>
    </row>
    <row r="537" spans="2:5" x14ac:dyDescent="0.25">
      <c r="B537" s="190">
        <v>45141</v>
      </c>
      <c r="C537" s="9">
        <v>113.75</v>
      </c>
      <c r="D537" s="14">
        <f t="shared" si="8"/>
        <v>1.3214285714285714</v>
      </c>
      <c r="E537" s="9">
        <v>2.9411764705882353E-2</v>
      </c>
    </row>
    <row r="538" spans="2:5" x14ac:dyDescent="0.25">
      <c r="B538" s="190">
        <v>44701</v>
      </c>
      <c r="C538" s="9">
        <v>49</v>
      </c>
      <c r="D538" s="14">
        <f t="shared" si="8"/>
        <v>0.64429530201342278</v>
      </c>
      <c r="E538" s="9">
        <v>2.9411764705882321E-2</v>
      </c>
    </row>
    <row r="539" spans="2:5" x14ac:dyDescent="0.25">
      <c r="B539" s="190">
        <v>43385</v>
      </c>
      <c r="C539" s="9">
        <v>29.8</v>
      </c>
      <c r="D539" s="14">
        <f t="shared" si="8"/>
        <v>-0.39307535641547864</v>
      </c>
      <c r="E539" s="9">
        <v>2.9360967184801433E-2</v>
      </c>
    </row>
    <row r="540" spans="2:5" x14ac:dyDescent="0.25">
      <c r="B540" s="190">
        <v>42552</v>
      </c>
      <c r="C540" s="9">
        <v>49.1</v>
      </c>
      <c r="D540" s="14">
        <f t="shared" si="8"/>
        <v>-3.5363457760314285E-2</v>
      </c>
      <c r="E540" s="9">
        <v>2.9350104821802902E-2</v>
      </c>
    </row>
    <row r="541" spans="2:5" x14ac:dyDescent="0.25">
      <c r="B541" s="190">
        <v>44869</v>
      </c>
      <c r="C541" s="9">
        <v>50.9</v>
      </c>
      <c r="D541" s="14">
        <f t="shared" si="8"/>
        <v>0.31694695989650712</v>
      </c>
      <c r="E541" s="9">
        <v>2.9322548028311336E-2</v>
      </c>
    </row>
    <row r="542" spans="2:5" x14ac:dyDescent="0.25">
      <c r="B542" s="190">
        <v>44032</v>
      </c>
      <c r="C542" s="9">
        <v>38.65</v>
      </c>
      <c r="D542" s="14">
        <f t="shared" si="8"/>
        <v>0.55533199195171012</v>
      </c>
      <c r="E542" s="9">
        <v>2.9294274300932132E-2</v>
      </c>
    </row>
    <row r="543" spans="2:5" x14ac:dyDescent="0.25">
      <c r="B543" s="190">
        <v>43613</v>
      </c>
      <c r="C543" s="9">
        <v>24.85</v>
      </c>
      <c r="D543" s="14">
        <f t="shared" si="8"/>
        <v>-0.48229166666666662</v>
      </c>
      <c r="E543" s="9">
        <v>2.898550724637693E-2</v>
      </c>
    </row>
    <row r="544" spans="2:5" x14ac:dyDescent="0.25">
      <c r="B544" s="190">
        <v>42467</v>
      </c>
      <c r="C544" s="9">
        <v>48</v>
      </c>
      <c r="D544" s="14">
        <f t="shared" si="8"/>
        <v>2.3684210526315788</v>
      </c>
      <c r="E544" s="9">
        <v>2.8938906752411606E-2</v>
      </c>
    </row>
    <row r="545" spans="2:5" x14ac:dyDescent="0.25">
      <c r="B545" s="190">
        <v>43812</v>
      </c>
      <c r="C545" s="9">
        <v>14.25</v>
      </c>
      <c r="D545" s="14">
        <f t="shared" si="8"/>
        <v>-0.76543209876543206</v>
      </c>
      <c r="E545" s="9">
        <v>2.8880866425992805E-2</v>
      </c>
    </row>
    <row r="546" spans="2:5" x14ac:dyDescent="0.25">
      <c r="B546" s="190">
        <v>42068</v>
      </c>
      <c r="C546" s="9">
        <v>60.75</v>
      </c>
      <c r="D546" s="14">
        <f t="shared" si="8"/>
        <v>-0.63237518910741297</v>
      </c>
      <c r="E546" s="9">
        <v>2.8789161727349754E-2</v>
      </c>
    </row>
    <row r="547" spans="2:5" x14ac:dyDescent="0.25">
      <c r="B547" s="190">
        <v>45293</v>
      </c>
      <c r="C547" s="9">
        <v>165.25</v>
      </c>
      <c r="D547" s="14">
        <f t="shared" si="8"/>
        <v>5.1317254174397036</v>
      </c>
      <c r="E547" s="9">
        <v>2.8633675692499184E-2</v>
      </c>
    </row>
    <row r="548" spans="2:5" x14ac:dyDescent="0.25">
      <c r="B548" s="190">
        <v>43535</v>
      </c>
      <c r="C548" s="9">
        <v>26.95</v>
      </c>
      <c r="D548" s="14">
        <f t="shared" si="8"/>
        <v>-0.74647224835371584</v>
      </c>
      <c r="E548" s="9">
        <v>2.8625954198473282E-2</v>
      </c>
    </row>
    <row r="549" spans="2:5" x14ac:dyDescent="0.25">
      <c r="B549" s="190">
        <v>45124</v>
      </c>
      <c r="C549" s="9">
        <v>106.3</v>
      </c>
      <c r="D549" s="14">
        <f t="shared" si="8"/>
        <v>1.2617021276595743</v>
      </c>
      <c r="E549" s="9">
        <v>2.8543783260764424E-2</v>
      </c>
    </row>
    <row r="550" spans="2:5" x14ac:dyDescent="0.25">
      <c r="B550" s="190">
        <v>44697</v>
      </c>
      <c r="C550" s="9">
        <v>47</v>
      </c>
      <c r="D550" s="14">
        <f t="shared" si="8"/>
        <v>-0.45852534562211977</v>
      </c>
      <c r="E550" s="9">
        <v>2.8446389496717659E-2</v>
      </c>
    </row>
    <row r="551" spans="2:5" x14ac:dyDescent="0.25">
      <c r="B551" s="190">
        <v>42209</v>
      </c>
      <c r="C551" s="9">
        <v>86.8</v>
      </c>
      <c r="D551" s="14">
        <f t="shared" si="8"/>
        <v>0.45393634840871011</v>
      </c>
      <c r="E551" s="9">
        <v>2.843601895734587E-2</v>
      </c>
    </row>
    <row r="552" spans="2:5" x14ac:dyDescent="0.25">
      <c r="B552" s="190">
        <v>44536</v>
      </c>
      <c r="C552" s="9">
        <v>59.7</v>
      </c>
      <c r="D552" s="14">
        <f t="shared" si="8"/>
        <v>-0.60736599802696478</v>
      </c>
      <c r="E552" s="9">
        <v>2.8423772609819219E-2</v>
      </c>
    </row>
    <row r="553" spans="2:5" x14ac:dyDescent="0.25">
      <c r="B553" s="190">
        <v>45449</v>
      </c>
      <c r="C553" s="9">
        <v>152.05000000000001</v>
      </c>
      <c r="D553" s="14">
        <f t="shared" si="8"/>
        <v>2.8107769423558899</v>
      </c>
      <c r="E553" s="9">
        <v>2.8407169428474922E-2</v>
      </c>
    </row>
    <row r="554" spans="2:5" x14ac:dyDescent="0.25">
      <c r="B554" s="190">
        <v>43090</v>
      </c>
      <c r="C554" s="9">
        <v>39.9</v>
      </c>
      <c r="D554" s="14">
        <f t="shared" si="8"/>
        <v>-0.33555370524562861</v>
      </c>
      <c r="E554" s="9">
        <v>2.8350515463917564E-2</v>
      </c>
    </row>
    <row r="555" spans="2:5" x14ac:dyDescent="0.25">
      <c r="B555" s="190">
        <v>42149</v>
      </c>
      <c r="C555" s="9">
        <v>60.05</v>
      </c>
      <c r="D555" s="14">
        <f t="shared" si="8"/>
        <v>15.452054794520548</v>
      </c>
      <c r="E555" s="9">
        <v>2.8253424657534224E-2</v>
      </c>
    </row>
    <row r="556" spans="2:5" x14ac:dyDescent="0.25">
      <c r="B556" s="190">
        <v>41320</v>
      </c>
      <c r="C556" s="9">
        <v>3.65</v>
      </c>
      <c r="D556" s="14">
        <f t="shared" si="8"/>
        <v>-0.93766011955593509</v>
      </c>
      <c r="E556" s="9">
        <v>2.8169014084507067E-2</v>
      </c>
    </row>
    <row r="557" spans="2:5" x14ac:dyDescent="0.25">
      <c r="B557" s="190">
        <v>42135</v>
      </c>
      <c r="C557" s="9">
        <v>58.55</v>
      </c>
      <c r="D557" s="14">
        <f t="shared" si="8"/>
        <v>0.27978142076502727</v>
      </c>
      <c r="E557" s="9">
        <v>2.8094820017559162E-2</v>
      </c>
    </row>
    <row r="558" spans="2:5" x14ac:dyDescent="0.25">
      <c r="B558" s="190">
        <v>42515</v>
      </c>
      <c r="C558" s="9">
        <v>45.75</v>
      </c>
      <c r="D558" s="14">
        <f t="shared" si="8"/>
        <v>2.1228668941979523</v>
      </c>
      <c r="E558" s="9">
        <v>2.8089887640449437E-2</v>
      </c>
    </row>
    <row r="559" spans="2:5" x14ac:dyDescent="0.25">
      <c r="B559" s="190">
        <v>43756</v>
      </c>
      <c r="C559" s="9">
        <v>14.65</v>
      </c>
      <c r="D559" s="14">
        <f t="shared" si="8"/>
        <v>-0.79581881533101051</v>
      </c>
      <c r="E559" s="9">
        <v>2.8070175438596516E-2</v>
      </c>
    </row>
    <row r="560" spans="2:5" x14ac:dyDescent="0.25">
      <c r="B560" s="190">
        <v>44434</v>
      </c>
      <c r="C560" s="9">
        <v>71.75</v>
      </c>
      <c r="D560" s="14">
        <f t="shared" si="8"/>
        <v>0.54967602591792664</v>
      </c>
      <c r="E560" s="9">
        <v>2.7936962750716374E-2</v>
      </c>
    </row>
    <row r="561" spans="2:5" x14ac:dyDescent="0.25">
      <c r="B561" s="190">
        <v>42549</v>
      </c>
      <c r="C561" s="9">
        <v>46.3</v>
      </c>
      <c r="D561" s="14">
        <f t="shared" si="8"/>
        <v>1.2696078431372548</v>
      </c>
      <c r="E561" s="9">
        <v>2.774694783573807E-2</v>
      </c>
    </row>
    <row r="562" spans="2:5" x14ac:dyDescent="0.25">
      <c r="B562" s="190">
        <v>43868</v>
      </c>
      <c r="C562" s="9">
        <v>20.399999999999999</v>
      </c>
      <c r="D562" s="14">
        <f t="shared" si="8"/>
        <v>-0.86943999999999999</v>
      </c>
      <c r="E562" s="9">
        <v>2.7707808564231592E-2</v>
      </c>
    </row>
    <row r="563" spans="2:5" x14ac:dyDescent="0.25">
      <c r="B563" s="190">
        <v>45450</v>
      </c>
      <c r="C563" s="9">
        <v>156.25</v>
      </c>
      <c r="D563" s="14">
        <f t="shared" si="8"/>
        <v>2.8156288156288154</v>
      </c>
      <c r="E563" s="9">
        <v>2.7622492601117977E-2</v>
      </c>
    </row>
    <row r="564" spans="2:5" x14ac:dyDescent="0.25">
      <c r="B564" s="190">
        <v>42737</v>
      </c>
      <c r="C564" s="9">
        <v>40.950000000000003</v>
      </c>
      <c r="D564" s="14">
        <f t="shared" si="8"/>
        <v>1.1898395721925137</v>
      </c>
      <c r="E564" s="9">
        <v>2.760351317440405E-2</v>
      </c>
    </row>
    <row r="565" spans="2:5" x14ac:dyDescent="0.25">
      <c r="B565" s="190">
        <v>41673</v>
      </c>
      <c r="C565" s="9">
        <v>18.7</v>
      </c>
      <c r="D565" s="14">
        <f t="shared" si="8"/>
        <v>-0.63006923837784368</v>
      </c>
      <c r="E565" s="9">
        <v>2.7472527472527472E-2</v>
      </c>
    </row>
    <row r="566" spans="2:5" x14ac:dyDescent="0.25">
      <c r="B566" s="190">
        <v>41885</v>
      </c>
      <c r="C566" s="9">
        <v>50.55</v>
      </c>
      <c r="D566" s="14">
        <f t="shared" si="8"/>
        <v>-0.18203883495145631</v>
      </c>
      <c r="E566" s="9">
        <v>2.7439024390243785E-2</v>
      </c>
    </row>
    <row r="567" spans="2:5" x14ac:dyDescent="0.25">
      <c r="B567" s="190">
        <v>44564</v>
      </c>
      <c r="C567" s="9">
        <v>61.8</v>
      </c>
      <c r="D567" s="14">
        <f t="shared" si="8"/>
        <v>-0.1540041067761807</v>
      </c>
      <c r="E567" s="9">
        <v>2.7431421446384018E-2</v>
      </c>
    </row>
    <row r="568" spans="2:5" x14ac:dyDescent="0.25">
      <c r="B568" s="190">
        <v>45069</v>
      </c>
      <c r="C568" s="9">
        <v>73.05</v>
      </c>
      <c r="D568" s="14">
        <f t="shared" si="8"/>
        <v>1.426910299003322</v>
      </c>
      <c r="E568" s="9">
        <v>2.7426160337552786E-2</v>
      </c>
    </row>
    <row r="569" spans="2:5" x14ac:dyDescent="0.25">
      <c r="B569" s="190">
        <v>43406</v>
      </c>
      <c r="C569" s="9">
        <v>30.1</v>
      </c>
      <c r="D569" s="14">
        <f t="shared" si="8"/>
        <v>-0.16155988857938711</v>
      </c>
      <c r="E569" s="9">
        <v>2.7303754266211629E-2</v>
      </c>
    </row>
    <row r="570" spans="2:5" x14ac:dyDescent="0.25">
      <c r="B570" s="190">
        <v>44028</v>
      </c>
      <c r="C570" s="9">
        <v>35.9</v>
      </c>
      <c r="D570" s="14">
        <f t="shared" si="8"/>
        <v>-0.17660550458715601</v>
      </c>
      <c r="E570" s="9">
        <v>2.7181688125894009E-2</v>
      </c>
    </row>
    <row r="571" spans="2:5" x14ac:dyDescent="0.25">
      <c r="B571" s="190">
        <v>44742</v>
      </c>
      <c r="C571" s="9">
        <v>43.6</v>
      </c>
      <c r="D571" s="14">
        <f t="shared" si="8"/>
        <v>0.14888010540184449</v>
      </c>
      <c r="E571" s="9">
        <v>2.7090694935217867E-2</v>
      </c>
    </row>
    <row r="572" spans="2:5" x14ac:dyDescent="0.25">
      <c r="B572" s="190">
        <v>43076</v>
      </c>
      <c r="C572" s="9">
        <v>37.950000000000003</v>
      </c>
      <c r="D572" s="14">
        <f t="shared" si="8"/>
        <v>-0.57478991596638651</v>
      </c>
      <c r="E572" s="9">
        <v>2.7063599458728008E-2</v>
      </c>
    </row>
    <row r="573" spans="2:5" x14ac:dyDescent="0.25">
      <c r="B573" s="190">
        <v>45086</v>
      </c>
      <c r="C573" s="9">
        <v>89.25</v>
      </c>
      <c r="D573" s="14">
        <f t="shared" si="8"/>
        <v>2.1315789473684212</v>
      </c>
      <c r="E573" s="9">
        <v>2.7042577675489E-2</v>
      </c>
    </row>
    <row r="574" spans="2:5" x14ac:dyDescent="0.25">
      <c r="B574" s="190">
        <v>41830</v>
      </c>
      <c r="C574" s="9">
        <v>28.5</v>
      </c>
      <c r="D574" s="14">
        <f t="shared" si="8"/>
        <v>-0.44444444444444442</v>
      </c>
      <c r="E574" s="9">
        <v>2.7027027027027029E-2</v>
      </c>
    </row>
    <row r="575" spans="2:5" x14ac:dyDescent="0.25">
      <c r="B575" s="190">
        <v>41876</v>
      </c>
      <c r="C575" s="9">
        <v>51.3</v>
      </c>
      <c r="D575" s="14">
        <f t="shared" si="8"/>
        <v>-0.53469387755102038</v>
      </c>
      <c r="E575" s="9">
        <v>2.7027027027026911E-2</v>
      </c>
    </row>
    <row r="576" spans="2:5" x14ac:dyDescent="0.25">
      <c r="B576" s="190">
        <v>42366</v>
      </c>
      <c r="C576" s="9">
        <v>110.25</v>
      </c>
      <c r="D576" s="14">
        <f t="shared" si="8"/>
        <v>-0.63810930576070901</v>
      </c>
      <c r="E576" s="9">
        <v>2.7014438751746677E-2</v>
      </c>
    </row>
    <row r="577" spans="2:5" x14ac:dyDescent="0.25">
      <c r="B577" s="190">
        <v>45658</v>
      </c>
      <c r="C577" s="9">
        <v>304.64999999999998</v>
      </c>
      <c r="D577" s="14">
        <f t="shared" si="8"/>
        <v>16.763848396501459</v>
      </c>
      <c r="E577" s="9">
        <v>2.6967807180178664E-2</v>
      </c>
    </row>
    <row r="578" spans="2:5" x14ac:dyDescent="0.25">
      <c r="B578" s="190">
        <v>43831</v>
      </c>
      <c r="C578" s="9">
        <v>17.149999999999999</v>
      </c>
      <c r="D578" s="14">
        <f t="shared" si="8"/>
        <v>-0.70981387478849411</v>
      </c>
      <c r="E578" s="9">
        <v>2.6946107784431097E-2</v>
      </c>
    </row>
    <row r="579" spans="2:5" x14ac:dyDescent="0.25">
      <c r="B579" s="190">
        <v>44267</v>
      </c>
      <c r="C579" s="9">
        <v>59.1</v>
      </c>
      <c r="D579" s="14">
        <f t="shared" si="8"/>
        <v>-0.1409883720930232</v>
      </c>
      <c r="E579" s="9">
        <v>2.6933101650738565E-2</v>
      </c>
    </row>
    <row r="580" spans="2:5" x14ac:dyDescent="0.25">
      <c r="B580" s="190">
        <v>45002</v>
      </c>
      <c r="C580" s="9">
        <v>68.8</v>
      </c>
      <c r="D580" s="14">
        <f t="shared" si="8"/>
        <v>0.71357409713574094</v>
      </c>
      <c r="E580" s="9">
        <v>2.6865671641791003E-2</v>
      </c>
    </row>
    <row r="581" spans="2:5" x14ac:dyDescent="0.25">
      <c r="B581" s="190">
        <v>42985</v>
      </c>
      <c r="C581" s="9">
        <v>40.15</v>
      </c>
      <c r="D581" s="14">
        <f t="shared" ref="D581:D644" si="9">(C581-C582)/C582</f>
        <v>-0.16004184100418409</v>
      </c>
      <c r="E581" s="9">
        <v>2.6854219948849033E-2</v>
      </c>
    </row>
    <row r="582" spans="2:5" x14ac:dyDescent="0.25">
      <c r="B582" s="190">
        <v>43041</v>
      </c>
      <c r="C582" s="9">
        <v>47.8</v>
      </c>
      <c r="D582" s="14">
        <f t="shared" si="9"/>
        <v>2.5671641791044775</v>
      </c>
      <c r="E582" s="9">
        <v>2.6852846401718585E-2</v>
      </c>
    </row>
    <row r="583" spans="2:5" x14ac:dyDescent="0.25">
      <c r="B583" s="190">
        <v>41618</v>
      </c>
      <c r="C583" s="9">
        <v>13.4</v>
      </c>
      <c r="D583" s="14">
        <f t="shared" si="9"/>
        <v>-0.75877587758775877</v>
      </c>
      <c r="E583" s="9">
        <v>2.6819923371647483E-2</v>
      </c>
    </row>
    <row r="584" spans="2:5" x14ac:dyDescent="0.25">
      <c r="B584" s="190">
        <v>44253</v>
      </c>
      <c r="C584" s="9">
        <v>55.55</v>
      </c>
      <c r="D584" s="14">
        <f t="shared" si="9"/>
        <v>6.9297401347449356E-2</v>
      </c>
      <c r="E584" s="9">
        <v>2.6802218114602507E-2</v>
      </c>
    </row>
    <row r="585" spans="2:5" x14ac:dyDescent="0.25">
      <c r="B585" s="190">
        <v>42443</v>
      </c>
      <c r="C585" s="9">
        <v>51.95</v>
      </c>
      <c r="D585" s="14">
        <f t="shared" si="9"/>
        <v>1.9856321839080464</v>
      </c>
      <c r="E585" s="9">
        <v>2.6679841897233228E-2</v>
      </c>
    </row>
    <row r="586" spans="2:5" x14ac:dyDescent="0.25">
      <c r="B586" s="190">
        <v>41667</v>
      </c>
      <c r="C586" s="9">
        <v>17.399999999999999</v>
      </c>
      <c r="D586" s="14">
        <f t="shared" si="9"/>
        <v>-0.71024146544546207</v>
      </c>
      <c r="E586" s="9">
        <v>2.6548672566371639E-2</v>
      </c>
    </row>
    <row r="587" spans="2:5" x14ac:dyDescent="0.25">
      <c r="B587" s="190">
        <v>44558</v>
      </c>
      <c r="C587" s="9">
        <v>60.05</v>
      </c>
      <c r="D587" s="14">
        <f t="shared" si="9"/>
        <v>-0.71541633097957436</v>
      </c>
      <c r="E587" s="9">
        <v>2.6495726495726447E-2</v>
      </c>
    </row>
    <row r="588" spans="2:5" x14ac:dyDescent="0.25">
      <c r="B588" s="190">
        <v>45762</v>
      </c>
      <c r="C588" s="9">
        <v>211.01</v>
      </c>
      <c r="D588" s="14">
        <f t="shared" si="9"/>
        <v>3.5232583065380489</v>
      </c>
      <c r="E588" s="9">
        <v>2.6413075201867781E-2</v>
      </c>
    </row>
    <row r="589" spans="2:5" x14ac:dyDescent="0.25">
      <c r="B589" s="190">
        <v>42466</v>
      </c>
      <c r="C589" s="9">
        <v>46.65</v>
      </c>
      <c r="D589" s="14">
        <f t="shared" si="9"/>
        <v>-0.17287234042553193</v>
      </c>
      <c r="E589" s="9">
        <v>2.6402640264026306E-2</v>
      </c>
    </row>
    <row r="590" spans="2:5" x14ac:dyDescent="0.25">
      <c r="B590" s="190">
        <v>41921</v>
      </c>
      <c r="C590" s="9">
        <v>56.4</v>
      </c>
      <c r="D590" s="14">
        <f t="shared" si="9"/>
        <v>-0.64281190626979101</v>
      </c>
      <c r="E590" s="9">
        <v>2.6387625113739686E-2</v>
      </c>
    </row>
    <row r="591" spans="2:5" x14ac:dyDescent="0.25">
      <c r="B591" s="190">
        <v>45309</v>
      </c>
      <c r="C591" s="9">
        <v>157.9</v>
      </c>
      <c r="D591" s="14">
        <f t="shared" si="9"/>
        <v>39.487179487179489</v>
      </c>
      <c r="E591" s="9">
        <v>2.6324341891452788E-2</v>
      </c>
    </row>
    <row r="592" spans="2:5" x14ac:dyDescent="0.25">
      <c r="B592" s="190">
        <v>41359</v>
      </c>
      <c r="C592" s="9">
        <v>3.9</v>
      </c>
      <c r="D592" s="14">
        <f t="shared" si="9"/>
        <v>-0.9285714285714286</v>
      </c>
      <c r="E592" s="9">
        <v>2.6315789473684237E-2</v>
      </c>
    </row>
    <row r="593" spans="2:5" x14ac:dyDescent="0.25">
      <c r="B593" s="190">
        <v>42661</v>
      </c>
      <c r="C593" s="9">
        <v>54.6</v>
      </c>
      <c r="D593" s="14">
        <f t="shared" si="9"/>
        <v>-9.8265895953757162E-2</v>
      </c>
      <c r="E593" s="9">
        <v>2.6315789473684181E-2</v>
      </c>
    </row>
    <row r="594" spans="2:5" x14ac:dyDescent="0.25">
      <c r="B594" s="190">
        <v>44921</v>
      </c>
      <c r="C594" s="9">
        <v>60.55</v>
      </c>
      <c r="D594" s="14">
        <f t="shared" si="9"/>
        <v>0.62987886944818305</v>
      </c>
      <c r="E594" s="9">
        <v>2.6271186440677916E-2</v>
      </c>
    </row>
    <row r="595" spans="2:5" x14ac:dyDescent="0.25">
      <c r="B595" s="190">
        <v>43336</v>
      </c>
      <c r="C595" s="9">
        <v>37.15</v>
      </c>
      <c r="D595" s="14">
        <f t="shared" si="9"/>
        <v>-0.76261980830670928</v>
      </c>
      <c r="E595" s="9">
        <v>2.6243093922651815E-2</v>
      </c>
    </row>
    <row r="596" spans="2:5" x14ac:dyDescent="0.25">
      <c r="B596" s="190">
        <v>45352</v>
      </c>
      <c r="C596" s="9">
        <v>156.5</v>
      </c>
      <c r="D596" s="14">
        <f t="shared" si="9"/>
        <v>7.8668555240793205</v>
      </c>
      <c r="E596" s="9">
        <v>2.6229508196721311E-2</v>
      </c>
    </row>
    <row r="597" spans="2:5" x14ac:dyDescent="0.25">
      <c r="B597" s="190">
        <v>43837</v>
      </c>
      <c r="C597" s="9">
        <v>17.649999999999999</v>
      </c>
      <c r="D597" s="14">
        <f t="shared" si="9"/>
        <v>-0.64016309887869527</v>
      </c>
      <c r="E597" s="9">
        <v>2.6162790697674378E-2</v>
      </c>
    </row>
    <row r="598" spans="2:5" x14ac:dyDescent="0.25">
      <c r="B598" s="190">
        <v>44858</v>
      </c>
      <c r="C598" s="9">
        <v>49.05</v>
      </c>
      <c r="D598" s="14">
        <f t="shared" si="9"/>
        <v>-0.13796133567662569</v>
      </c>
      <c r="E598" s="9">
        <v>2.6150627615062764E-2</v>
      </c>
    </row>
    <row r="599" spans="2:5" x14ac:dyDescent="0.25">
      <c r="B599" s="190">
        <v>44532</v>
      </c>
      <c r="C599" s="9">
        <v>56.9</v>
      </c>
      <c r="D599" s="14">
        <f t="shared" si="9"/>
        <v>-0.62859007832898162</v>
      </c>
      <c r="E599" s="9">
        <v>2.6149684400360609E-2</v>
      </c>
    </row>
    <row r="600" spans="2:5" x14ac:dyDescent="0.25">
      <c r="B600" s="190">
        <v>45328</v>
      </c>
      <c r="C600" s="9">
        <v>153.19999999999999</v>
      </c>
      <c r="D600" s="14">
        <f t="shared" si="9"/>
        <v>-9.4295004433934473E-2</v>
      </c>
      <c r="E600" s="9">
        <v>2.6121902210314647E-2</v>
      </c>
    </row>
    <row r="601" spans="2:5" x14ac:dyDescent="0.25">
      <c r="B601" s="190">
        <v>45429</v>
      </c>
      <c r="C601" s="9">
        <v>169.15</v>
      </c>
      <c r="D601" s="14">
        <f t="shared" si="9"/>
        <v>16.17258883248731</v>
      </c>
      <c r="E601" s="9">
        <v>2.6084319077949721E-2</v>
      </c>
    </row>
    <row r="602" spans="2:5" x14ac:dyDescent="0.25">
      <c r="B602" s="190">
        <v>41556</v>
      </c>
      <c r="C602" s="9">
        <v>9.85</v>
      </c>
      <c r="D602" s="14">
        <f t="shared" si="9"/>
        <v>-0.80040526849037485</v>
      </c>
      <c r="E602" s="9">
        <v>2.6041666666666668E-2</v>
      </c>
    </row>
    <row r="603" spans="2:5" x14ac:dyDescent="0.25">
      <c r="B603" s="190">
        <v>44853</v>
      </c>
      <c r="C603" s="9">
        <v>49.35</v>
      </c>
      <c r="D603" s="14">
        <f t="shared" si="9"/>
        <v>11.3375</v>
      </c>
      <c r="E603" s="9">
        <v>2.5987525987525985E-2</v>
      </c>
    </row>
    <row r="604" spans="2:5" x14ac:dyDescent="0.25">
      <c r="B604" s="190">
        <v>41351</v>
      </c>
      <c r="C604" s="9">
        <v>4</v>
      </c>
      <c r="D604" s="14">
        <f t="shared" si="9"/>
        <v>0</v>
      </c>
      <c r="E604" s="9">
        <v>2.5641025641025664E-2</v>
      </c>
    </row>
    <row r="605" spans="2:5" x14ac:dyDescent="0.25">
      <c r="B605" s="190">
        <v>41347</v>
      </c>
      <c r="C605" s="9">
        <v>4</v>
      </c>
      <c r="D605" s="14">
        <f t="shared" si="9"/>
        <v>-0.96298010180472005</v>
      </c>
      <c r="E605" s="9">
        <v>2.5641025641025664E-2</v>
      </c>
    </row>
    <row r="606" spans="2:5" x14ac:dyDescent="0.25">
      <c r="B606" s="190">
        <v>42234</v>
      </c>
      <c r="C606" s="9">
        <v>108.05</v>
      </c>
      <c r="D606" s="14">
        <f t="shared" si="9"/>
        <v>1.43630214205186</v>
      </c>
      <c r="E606" s="9">
        <v>2.5628856193640276E-2</v>
      </c>
    </row>
    <row r="607" spans="2:5" x14ac:dyDescent="0.25">
      <c r="B607" s="190">
        <v>42993</v>
      </c>
      <c r="C607" s="9">
        <v>44.35</v>
      </c>
      <c r="D607" s="14">
        <f t="shared" si="9"/>
        <v>0</v>
      </c>
      <c r="E607" s="9">
        <v>2.5433526011560726E-2</v>
      </c>
    </row>
    <row r="608" spans="2:5" x14ac:dyDescent="0.25">
      <c r="B608" s="190">
        <v>42530</v>
      </c>
      <c r="C608" s="9">
        <v>44.35</v>
      </c>
      <c r="D608" s="14">
        <f t="shared" si="9"/>
        <v>-0.60752212389380533</v>
      </c>
      <c r="E608" s="9">
        <v>2.5433526011560726E-2</v>
      </c>
    </row>
    <row r="609" spans="2:5" x14ac:dyDescent="0.25">
      <c r="B609" s="190">
        <v>45169</v>
      </c>
      <c r="C609" s="9">
        <v>113</v>
      </c>
      <c r="D609" s="14">
        <f t="shared" si="9"/>
        <v>0.27109111361079857</v>
      </c>
      <c r="E609" s="9">
        <v>2.5408348457350245E-2</v>
      </c>
    </row>
    <row r="610" spans="2:5" x14ac:dyDescent="0.25">
      <c r="B610" s="190">
        <v>44386</v>
      </c>
      <c r="C610" s="9">
        <v>88.9</v>
      </c>
      <c r="D610" s="14">
        <f t="shared" si="9"/>
        <v>0.46457990115321257</v>
      </c>
      <c r="E610" s="9">
        <v>2.5374855824682845E-2</v>
      </c>
    </row>
    <row r="611" spans="2:5" x14ac:dyDescent="0.25">
      <c r="B611" s="190">
        <v>42065</v>
      </c>
      <c r="C611" s="9">
        <v>60.7</v>
      </c>
      <c r="D611" s="14">
        <f t="shared" si="9"/>
        <v>13.987654320987657</v>
      </c>
      <c r="E611" s="9">
        <v>2.5337837837837836E-2</v>
      </c>
    </row>
    <row r="612" spans="2:5" x14ac:dyDescent="0.25">
      <c r="B612" s="190">
        <v>41381</v>
      </c>
      <c r="C612" s="9">
        <v>4.05</v>
      </c>
      <c r="D612" s="14">
        <f t="shared" si="9"/>
        <v>-0.88904109589041103</v>
      </c>
      <c r="E612" s="9">
        <v>2.5316455696202441E-2</v>
      </c>
    </row>
    <row r="613" spans="2:5" x14ac:dyDescent="0.25">
      <c r="B613" s="190">
        <v>43174</v>
      </c>
      <c r="C613" s="9">
        <v>36.5</v>
      </c>
      <c r="D613" s="14">
        <f t="shared" si="9"/>
        <v>-0.57209847596717467</v>
      </c>
      <c r="E613" s="9">
        <v>2.5280898876404452E-2</v>
      </c>
    </row>
    <row r="614" spans="2:5" x14ac:dyDescent="0.25">
      <c r="B614" s="190">
        <v>42258</v>
      </c>
      <c r="C614" s="9">
        <v>85.3</v>
      </c>
      <c r="D614" s="14">
        <f t="shared" si="9"/>
        <v>0.61400189214758738</v>
      </c>
      <c r="E614" s="9">
        <v>2.5240384615384547E-2</v>
      </c>
    </row>
    <row r="615" spans="2:5" x14ac:dyDescent="0.25">
      <c r="B615" s="190">
        <v>42852</v>
      </c>
      <c r="C615" s="9">
        <v>52.85</v>
      </c>
      <c r="D615" s="14">
        <f t="shared" si="9"/>
        <v>-7.2807017543859626E-2</v>
      </c>
      <c r="E615" s="9">
        <v>2.5218234723569433E-2</v>
      </c>
    </row>
    <row r="616" spans="2:5" x14ac:dyDescent="0.25">
      <c r="B616" s="190">
        <v>44229</v>
      </c>
      <c r="C616" s="9">
        <v>57</v>
      </c>
      <c r="D616" s="14">
        <f t="shared" si="9"/>
        <v>0.11764705882352941</v>
      </c>
      <c r="E616" s="9">
        <v>2.5179856115107889E-2</v>
      </c>
    </row>
    <row r="617" spans="2:5" x14ac:dyDescent="0.25">
      <c r="B617" s="190">
        <v>42793</v>
      </c>
      <c r="C617" s="9">
        <v>51</v>
      </c>
      <c r="D617" s="14">
        <f t="shared" si="9"/>
        <v>2.5664335664335667</v>
      </c>
      <c r="E617" s="9">
        <v>2.5125628140703519E-2</v>
      </c>
    </row>
    <row r="618" spans="2:5" x14ac:dyDescent="0.25">
      <c r="B618" s="190">
        <v>43765</v>
      </c>
      <c r="C618" s="9">
        <v>14.3</v>
      </c>
      <c r="D618" s="14">
        <f t="shared" si="9"/>
        <v>-0.53344208809135396</v>
      </c>
      <c r="E618" s="9">
        <v>2.5089605734767127E-2</v>
      </c>
    </row>
    <row r="619" spans="2:5" x14ac:dyDescent="0.25">
      <c r="B619" s="190">
        <v>43249</v>
      </c>
      <c r="C619" s="9">
        <v>30.65</v>
      </c>
      <c r="D619" s="14">
        <f t="shared" si="9"/>
        <v>-0.40019569471624272</v>
      </c>
      <c r="E619" s="9">
        <v>2.508361204013378E-2</v>
      </c>
    </row>
    <row r="620" spans="2:5" x14ac:dyDescent="0.25">
      <c r="B620" s="190">
        <v>44879</v>
      </c>
      <c r="C620" s="9">
        <v>51.1</v>
      </c>
      <c r="D620" s="14">
        <f t="shared" si="9"/>
        <v>-0.3596491228070175</v>
      </c>
      <c r="E620" s="9">
        <v>2.5075225677031094E-2</v>
      </c>
    </row>
    <row r="621" spans="2:5" x14ac:dyDescent="0.25">
      <c r="B621" s="190">
        <v>45040</v>
      </c>
      <c r="C621" s="9">
        <v>79.8</v>
      </c>
      <c r="D621" s="14">
        <f t="shared" si="9"/>
        <v>-0.32912988650693575</v>
      </c>
      <c r="E621" s="9">
        <v>2.5048169556840114E-2</v>
      </c>
    </row>
    <row r="622" spans="2:5" x14ac:dyDescent="0.25">
      <c r="B622" s="190">
        <v>45138</v>
      </c>
      <c r="C622" s="9">
        <v>118.95</v>
      </c>
      <c r="D622" s="14">
        <f t="shared" si="9"/>
        <v>0.86004691164972635</v>
      </c>
      <c r="E622" s="9">
        <v>2.4989228780698026E-2</v>
      </c>
    </row>
    <row r="623" spans="2:5" x14ac:dyDescent="0.25">
      <c r="B623" s="190">
        <v>44964</v>
      </c>
      <c r="C623" s="9">
        <v>63.95</v>
      </c>
      <c r="D623" s="14">
        <f t="shared" si="9"/>
        <v>-0.32648762506582413</v>
      </c>
      <c r="E623" s="9">
        <v>2.4839743589743658E-2</v>
      </c>
    </row>
    <row r="624" spans="2:5" x14ac:dyDescent="0.25">
      <c r="B624" s="190">
        <v>45098</v>
      </c>
      <c r="C624" s="9">
        <v>94.95</v>
      </c>
      <c r="D624" s="14">
        <f t="shared" si="9"/>
        <v>0.99684542586750802</v>
      </c>
      <c r="E624" s="9">
        <v>2.4824608742579569E-2</v>
      </c>
    </row>
    <row r="625" spans="2:5" x14ac:dyDescent="0.25">
      <c r="B625" s="190">
        <v>44076</v>
      </c>
      <c r="C625" s="9">
        <v>47.55</v>
      </c>
      <c r="D625" s="14">
        <f t="shared" si="9"/>
        <v>0</v>
      </c>
      <c r="E625" s="9">
        <v>2.4784482758620659E-2</v>
      </c>
    </row>
    <row r="626" spans="2:5" x14ac:dyDescent="0.25">
      <c r="B626" s="190">
        <v>42480</v>
      </c>
      <c r="C626" s="9">
        <v>47.55</v>
      </c>
      <c r="D626" s="14">
        <f t="shared" si="9"/>
        <v>1.0809628008752732</v>
      </c>
      <c r="E626" s="9">
        <v>2.4784482758620659E-2</v>
      </c>
    </row>
    <row r="627" spans="2:5" x14ac:dyDescent="0.25">
      <c r="B627" s="190">
        <v>41775</v>
      </c>
      <c r="C627" s="9">
        <v>22.85</v>
      </c>
      <c r="D627" s="14">
        <f t="shared" si="9"/>
        <v>-0.39147802929427422</v>
      </c>
      <c r="E627" s="9">
        <v>2.4663677130044873E-2</v>
      </c>
    </row>
    <row r="628" spans="2:5" x14ac:dyDescent="0.25">
      <c r="B628" s="190">
        <v>41864</v>
      </c>
      <c r="C628" s="9">
        <v>37.549999999999997</v>
      </c>
      <c r="D628" s="14">
        <f t="shared" si="9"/>
        <v>-0.28202676864244741</v>
      </c>
      <c r="E628" s="9">
        <v>2.4556616643929021E-2</v>
      </c>
    </row>
    <row r="629" spans="2:5" x14ac:dyDescent="0.25">
      <c r="B629" s="190">
        <v>42850</v>
      </c>
      <c r="C629" s="9">
        <v>52.3</v>
      </c>
      <c r="D629" s="14">
        <f t="shared" si="9"/>
        <v>-0.68041552092881152</v>
      </c>
      <c r="E629" s="9">
        <v>2.448579823702253E-2</v>
      </c>
    </row>
    <row r="630" spans="2:5" x14ac:dyDescent="0.25">
      <c r="B630" s="190">
        <v>45288</v>
      </c>
      <c r="C630" s="9">
        <v>163.65</v>
      </c>
      <c r="D630" s="14">
        <f t="shared" si="9"/>
        <v>1.5996822875297856</v>
      </c>
      <c r="E630" s="9">
        <v>2.4413145539906138E-2</v>
      </c>
    </row>
    <row r="631" spans="2:5" x14ac:dyDescent="0.25">
      <c r="B631" s="190">
        <v>42005</v>
      </c>
      <c r="C631" s="9">
        <v>62.95</v>
      </c>
      <c r="D631" s="14">
        <f t="shared" si="9"/>
        <v>-0.21065830721003131</v>
      </c>
      <c r="E631" s="9">
        <v>2.4410089503661511E-2</v>
      </c>
    </row>
    <row r="632" spans="2:5" x14ac:dyDescent="0.25">
      <c r="B632" s="190">
        <v>44327</v>
      </c>
      <c r="C632" s="9">
        <v>79.75</v>
      </c>
      <c r="D632" s="14">
        <f t="shared" si="9"/>
        <v>0.8083900226757369</v>
      </c>
      <c r="E632" s="9">
        <v>2.4405908798972458E-2</v>
      </c>
    </row>
    <row r="633" spans="2:5" x14ac:dyDescent="0.25">
      <c r="B633" s="190">
        <v>42893</v>
      </c>
      <c r="C633" s="9">
        <v>44.1</v>
      </c>
      <c r="D633" s="14">
        <f t="shared" si="9"/>
        <v>-0.83126076143103123</v>
      </c>
      <c r="E633" s="9">
        <v>2.4390243902439126E-2</v>
      </c>
    </row>
    <row r="634" spans="2:5" x14ac:dyDescent="0.25">
      <c r="B634" s="190">
        <v>45811</v>
      </c>
      <c r="C634" s="9">
        <v>261.35000000000002</v>
      </c>
      <c r="D634" s="14">
        <f t="shared" si="9"/>
        <v>9.3300395256916993</v>
      </c>
      <c r="E634" s="9">
        <v>2.4299431706839181E-2</v>
      </c>
    </row>
    <row r="635" spans="2:5" x14ac:dyDescent="0.25">
      <c r="B635" s="190">
        <v>43564</v>
      </c>
      <c r="C635" s="9">
        <v>25.3</v>
      </c>
      <c r="D635" s="14">
        <f t="shared" si="9"/>
        <v>-0.5726351351351352</v>
      </c>
      <c r="E635" s="9">
        <v>2.4291497975708561E-2</v>
      </c>
    </row>
    <row r="636" spans="2:5" x14ac:dyDescent="0.25">
      <c r="B636" s="190">
        <v>42062</v>
      </c>
      <c r="C636" s="9">
        <v>59.2</v>
      </c>
      <c r="D636" s="14">
        <f t="shared" si="9"/>
        <v>-6.7716535433070824E-2</v>
      </c>
      <c r="E636" s="9">
        <v>2.4221453287197332E-2</v>
      </c>
    </row>
    <row r="637" spans="2:5" x14ac:dyDescent="0.25">
      <c r="B637" s="190">
        <v>44959</v>
      </c>
      <c r="C637" s="9">
        <v>63.5</v>
      </c>
      <c r="D637" s="14">
        <f t="shared" si="9"/>
        <v>0.66666666666666663</v>
      </c>
      <c r="E637" s="9">
        <v>2.4193548387096774E-2</v>
      </c>
    </row>
    <row r="638" spans="2:5" x14ac:dyDescent="0.25">
      <c r="B638" s="190">
        <v>42971</v>
      </c>
      <c r="C638" s="9">
        <v>38.1</v>
      </c>
      <c r="D638" s="14">
        <f t="shared" si="9"/>
        <v>-0.74081632653061225</v>
      </c>
      <c r="E638" s="9">
        <v>2.4193548387096735E-2</v>
      </c>
    </row>
    <row r="639" spans="2:5" x14ac:dyDescent="0.25">
      <c r="B639" s="190">
        <v>45321</v>
      </c>
      <c r="C639" s="9">
        <v>147</v>
      </c>
      <c r="D639" s="14">
        <f t="shared" si="9"/>
        <v>12.738317757009348</v>
      </c>
      <c r="E639" s="9">
        <v>2.4033437826541194E-2</v>
      </c>
    </row>
    <row r="640" spans="2:5" x14ac:dyDescent="0.25">
      <c r="B640" s="190">
        <v>43914</v>
      </c>
      <c r="C640" s="9">
        <v>10.7</v>
      </c>
      <c r="D640" s="14">
        <f t="shared" si="9"/>
        <v>-0.96903487194327886</v>
      </c>
      <c r="E640" s="9">
        <v>2.3923444976076555E-2</v>
      </c>
    </row>
    <row r="641" spans="2:5" x14ac:dyDescent="0.25">
      <c r="B641" s="190">
        <v>45623</v>
      </c>
      <c r="C641" s="9">
        <v>345.55</v>
      </c>
      <c r="D641" s="14">
        <f t="shared" si="9"/>
        <v>10.499168053244592</v>
      </c>
      <c r="E641" s="9">
        <v>2.3851851851851884E-2</v>
      </c>
    </row>
    <row r="642" spans="2:5" x14ac:dyDescent="0.25">
      <c r="B642" s="190">
        <v>43426</v>
      </c>
      <c r="C642" s="9">
        <v>30.05</v>
      </c>
      <c r="D642" s="14">
        <f t="shared" si="9"/>
        <v>-0.2634803921568627</v>
      </c>
      <c r="E642" s="9">
        <v>2.3850085178875612E-2</v>
      </c>
    </row>
    <row r="643" spans="2:5" x14ac:dyDescent="0.25">
      <c r="B643" s="190">
        <v>42422</v>
      </c>
      <c r="C643" s="9">
        <v>40.799999999999997</v>
      </c>
      <c r="D643" s="14">
        <f t="shared" si="9"/>
        <v>-0.83340138832176403</v>
      </c>
      <c r="E643" s="9">
        <v>2.3839397741530634E-2</v>
      </c>
    </row>
    <row r="644" spans="2:5" x14ac:dyDescent="0.25">
      <c r="B644" s="190">
        <v>45692</v>
      </c>
      <c r="C644" s="9">
        <v>244.9</v>
      </c>
      <c r="D644" s="14">
        <f t="shared" si="9"/>
        <v>8.4555984555984569</v>
      </c>
      <c r="E644" s="9">
        <v>2.3829431438127161E-2</v>
      </c>
    </row>
    <row r="645" spans="2:5" x14ac:dyDescent="0.25">
      <c r="B645" s="190">
        <v>43565</v>
      </c>
      <c r="C645" s="9">
        <v>25.9</v>
      </c>
      <c r="D645" s="14">
        <f t="shared" ref="D645:D708" si="10">(C645-C646)/C646</f>
        <v>-0.66837387964148531</v>
      </c>
      <c r="E645" s="9">
        <v>2.3715415019762761E-2</v>
      </c>
    </row>
    <row r="646" spans="2:5" x14ac:dyDescent="0.25">
      <c r="B646" s="190">
        <v>45056</v>
      </c>
      <c r="C646" s="9">
        <v>78.099999999999994</v>
      </c>
      <c r="D646" s="14">
        <f t="shared" si="10"/>
        <v>0.33162830349531108</v>
      </c>
      <c r="E646" s="9">
        <v>2.3591087811271262E-2</v>
      </c>
    </row>
    <row r="647" spans="2:5" x14ac:dyDescent="0.25">
      <c r="B647" s="190">
        <v>42172</v>
      </c>
      <c r="C647" s="9">
        <v>58.65</v>
      </c>
      <c r="D647" s="14">
        <f t="shared" si="10"/>
        <v>1.9999999999999996</v>
      </c>
      <c r="E647" s="9">
        <v>2.3560209424083794E-2</v>
      </c>
    </row>
    <row r="648" spans="2:5" x14ac:dyDescent="0.25">
      <c r="B648" s="190">
        <v>43852</v>
      </c>
      <c r="C648" s="9">
        <v>19.55</v>
      </c>
      <c r="D648" s="14">
        <f t="shared" si="10"/>
        <v>-0.5266343825665859</v>
      </c>
      <c r="E648" s="9">
        <v>2.3560209424083732E-2</v>
      </c>
    </row>
    <row r="649" spans="2:5" x14ac:dyDescent="0.25">
      <c r="B649" s="190">
        <v>42954</v>
      </c>
      <c r="C649" s="9">
        <v>41.3</v>
      </c>
      <c r="D649" s="14">
        <f t="shared" si="10"/>
        <v>-0.55828877005347599</v>
      </c>
      <c r="E649" s="9">
        <v>2.354399008674091E-2</v>
      </c>
    </row>
    <row r="650" spans="2:5" x14ac:dyDescent="0.25">
      <c r="B650" s="190">
        <v>45118</v>
      </c>
      <c r="C650" s="9">
        <v>93.5</v>
      </c>
      <c r="D650" s="14">
        <f t="shared" si="10"/>
        <v>-0.20560747663551404</v>
      </c>
      <c r="E650" s="9">
        <v>2.3535851122058082E-2</v>
      </c>
    </row>
    <row r="651" spans="2:5" x14ac:dyDescent="0.25">
      <c r="B651" s="190">
        <v>45147</v>
      </c>
      <c r="C651" s="9">
        <v>117.7</v>
      </c>
      <c r="D651" s="14">
        <f t="shared" si="10"/>
        <v>2.3724928366762184</v>
      </c>
      <c r="E651" s="9">
        <v>2.3478260869565244E-2</v>
      </c>
    </row>
    <row r="652" spans="2:5" x14ac:dyDescent="0.25">
      <c r="B652" s="190">
        <v>43195</v>
      </c>
      <c r="C652" s="9">
        <v>34.9</v>
      </c>
      <c r="D652" s="14">
        <f t="shared" si="10"/>
        <v>-0.85429191716766861</v>
      </c>
      <c r="E652" s="9">
        <v>2.3460410557184667E-2</v>
      </c>
    </row>
    <row r="653" spans="2:5" x14ac:dyDescent="0.25">
      <c r="B653" s="190">
        <v>45534</v>
      </c>
      <c r="C653" s="9">
        <v>239.52</v>
      </c>
      <c r="D653" s="14">
        <f t="shared" si="10"/>
        <v>3.7571002979145982</v>
      </c>
      <c r="E653" s="9">
        <v>2.3414800888737045E-2</v>
      </c>
    </row>
    <row r="654" spans="2:5" x14ac:dyDescent="0.25">
      <c r="B654" s="190">
        <v>44763</v>
      </c>
      <c r="C654" s="9">
        <v>50.35</v>
      </c>
      <c r="D654" s="14">
        <f t="shared" si="10"/>
        <v>0.21033653846153846</v>
      </c>
      <c r="E654" s="9">
        <v>2.3373983739837369E-2</v>
      </c>
    </row>
    <row r="655" spans="2:5" x14ac:dyDescent="0.25">
      <c r="B655" s="190">
        <v>44736</v>
      </c>
      <c r="C655" s="9">
        <v>41.6</v>
      </c>
      <c r="D655" s="14">
        <f t="shared" si="10"/>
        <v>-0.13692946058091288</v>
      </c>
      <c r="E655" s="9">
        <v>2.3370233702337095E-2</v>
      </c>
    </row>
    <row r="656" spans="2:5" x14ac:dyDescent="0.25">
      <c r="B656" s="190">
        <v>44631</v>
      </c>
      <c r="C656" s="9">
        <v>48.2</v>
      </c>
      <c r="D656" s="14">
        <f t="shared" si="10"/>
        <v>1.4405063291139242</v>
      </c>
      <c r="E656" s="9">
        <v>2.3354564755838671E-2</v>
      </c>
    </row>
    <row r="657" spans="2:5" x14ac:dyDescent="0.25">
      <c r="B657" s="190">
        <v>43846</v>
      </c>
      <c r="C657" s="9">
        <v>19.75</v>
      </c>
      <c r="D657" s="14">
        <f t="shared" si="10"/>
        <v>0.11898016997167148</v>
      </c>
      <c r="E657" s="9">
        <v>2.3316062176165765E-2</v>
      </c>
    </row>
    <row r="658" spans="2:5" x14ac:dyDescent="0.25">
      <c r="B658" s="190">
        <v>43668</v>
      </c>
      <c r="C658" s="9">
        <v>17.649999999999999</v>
      </c>
      <c r="D658" s="14">
        <f t="shared" si="10"/>
        <v>-0.66823308270676696</v>
      </c>
      <c r="E658" s="9">
        <v>2.3188405797101366E-2</v>
      </c>
    </row>
    <row r="659" spans="2:5" x14ac:dyDescent="0.25">
      <c r="B659" s="190">
        <v>42660</v>
      </c>
      <c r="C659" s="9">
        <v>53.2</v>
      </c>
      <c r="D659" s="14">
        <f t="shared" si="10"/>
        <v>-4.3165467625899255E-2</v>
      </c>
      <c r="E659" s="9">
        <v>2.307692307692313E-2</v>
      </c>
    </row>
    <row r="660" spans="2:5" x14ac:dyDescent="0.25">
      <c r="B660" s="190">
        <v>44224</v>
      </c>
      <c r="C660" s="9">
        <v>55.6</v>
      </c>
      <c r="D660" s="14">
        <f t="shared" si="10"/>
        <v>-7.5644222776392309E-2</v>
      </c>
      <c r="E660" s="9">
        <v>2.2999080036798528E-2</v>
      </c>
    </row>
    <row r="661" spans="2:5" x14ac:dyDescent="0.25">
      <c r="B661" s="190">
        <v>44561</v>
      </c>
      <c r="C661" s="9">
        <v>60.15</v>
      </c>
      <c r="D661" s="14">
        <f t="shared" si="10"/>
        <v>0.2852564102564103</v>
      </c>
      <c r="E661" s="9">
        <v>2.2959183673469413E-2</v>
      </c>
    </row>
    <row r="662" spans="2:5" x14ac:dyDescent="0.25">
      <c r="B662" s="190">
        <v>42516</v>
      </c>
      <c r="C662" s="9">
        <v>46.8</v>
      </c>
      <c r="D662" s="14">
        <f t="shared" si="10"/>
        <v>-0.12605042016806722</v>
      </c>
      <c r="E662" s="9">
        <v>2.2950819672131084E-2</v>
      </c>
    </row>
    <row r="663" spans="2:5" x14ac:dyDescent="0.25">
      <c r="B663" s="190">
        <v>44655</v>
      </c>
      <c r="C663" s="9">
        <v>53.55</v>
      </c>
      <c r="D663" s="14">
        <f t="shared" si="10"/>
        <v>-8.2262210796915244E-2</v>
      </c>
      <c r="E663" s="9">
        <v>2.2922636103151782E-2</v>
      </c>
    </row>
    <row r="664" spans="2:5" x14ac:dyDescent="0.25">
      <c r="B664" s="190">
        <v>42080</v>
      </c>
      <c r="C664" s="9">
        <v>58.35</v>
      </c>
      <c r="D664" s="14">
        <f t="shared" si="10"/>
        <v>1.888613861386139</v>
      </c>
      <c r="E664" s="9">
        <v>2.2787028921998322E-2</v>
      </c>
    </row>
    <row r="665" spans="2:5" x14ac:dyDescent="0.25">
      <c r="B665" s="190">
        <v>43847</v>
      </c>
      <c r="C665" s="9">
        <v>20.2</v>
      </c>
      <c r="D665" s="14">
        <f t="shared" si="10"/>
        <v>-0.50061804697156986</v>
      </c>
      <c r="E665" s="9">
        <v>2.2784810126582244E-2</v>
      </c>
    </row>
    <row r="666" spans="2:5" x14ac:dyDescent="0.25">
      <c r="B666" s="190">
        <v>42961</v>
      </c>
      <c r="C666" s="9">
        <v>40.450000000000003</v>
      </c>
      <c r="D666" s="14">
        <f t="shared" si="10"/>
        <v>-0.30795551753635586</v>
      </c>
      <c r="E666" s="9">
        <v>2.2756005056890159E-2</v>
      </c>
    </row>
    <row r="667" spans="2:5" x14ac:dyDescent="0.25">
      <c r="B667" s="190">
        <v>44526</v>
      </c>
      <c r="C667" s="9">
        <v>58.45</v>
      </c>
      <c r="D667" s="14">
        <f t="shared" si="10"/>
        <v>-0.69614264919941782</v>
      </c>
      <c r="E667" s="9">
        <v>2.2747156605424396E-2</v>
      </c>
    </row>
    <row r="668" spans="2:5" x14ac:dyDescent="0.25">
      <c r="B668" s="190">
        <v>45484</v>
      </c>
      <c r="C668" s="9">
        <v>192.36</v>
      </c>
      <c r="D668" s="14">
        <f t="shared" si="10"/>
        <v>0.10361445783132531</v>
      </c>
      <c r="E668" s="9">
        <v>2.2647527910685909E-2</v>
      </c>
    </row>
    <row r="669" spans="2:5" x14ac:dyDescent="0.25">
      <c r="B669" s="190">
        <v>45401</v>
      </c>
      <c r="C669" s="9">
        <v>174.3</v>
      </c>
      <c r="D669" s="14">
        <f t="shared" si="10"/>
        <v>2.3422818791946312</v>
      </c>
      <c r="E669" s="9">
        <v>2.2587268993839969E-2</v>
      </c>
    </row>
    <row r="670" spans="2:5" x14ac:dyDescent="0.25">
      <c r="B670" s="190">
        <v>44138</v>
      </c>
      <c r="C670" s="9">
        <v>52.15</v>
      </c>
      <c r="D670" s="14">
        <f t="shared" si="10"/>
        <v>1.8653846153846156</v>
      </c>
      <c r="E670" s="9">
        <v>2.2549019607843109E-2</v>
      </c>
    </row>
    <row r="671" spans="2:5" x14ac:dyDescent="0.25">
      <c r="B671" s="190">
        <v>41670</v>
      </c>
      <c r="C671" s="9">
        <v>18.2</v>
      </c>
      <c r="D671" s="14">
        <f t="shared" si="10"/>
        <v>-0.61924686192468614</v>
      </c>
      <c r="E671" s="9">
        <v>2.247191011235947E-2</v>
      </c>
    </row>
    <row r="672" spans="2:5" x14ac:dyDescent="0.25">
      <c r="B672" s="190">
        <v>44081</v>
      </c>
      <c r="C672" s="9">
        <v>47.8</v>
      </c>
      <c r="D672" s="14">
        <f t="shared" si="10"/>
        <v>1.0964912280701753</v>
      </c>
      <c r="E672" s="9">
        <v>2.2459893048128281E-2</v>
      </c>
    </row>
    <row r="673" spans="2:5" x14ac:dyDescent="0.25">
      <c r="B673" s="190">
        <v>41746</v>
      </c>
      <c r="C673" s="9">
        <v>22.8</v>
      </c>
      <c r="D673" s="14">
        <f t="shared" si="10"/>
        <v>-0.78761061946902655</v>
      </c>
      <c r="E673" s="9">
        <v>2.2421524663677129E-2</v>
      </c>
    </row>
    <row r="674" spans="2:5" x14ac:dyDescent="0.25">
      <c r="B674" s="190">
        <v>42362</v>
      </c>
      <c r="C674" s="9">
        <v>107.35</v>
      </c>
      <c r="D674" s="14">
        <f t="shared" si="10"/>
        <v>-0.65980034859768666</v>
      </c>
      <c r="E674" s="9">
        <v>2.2380952380952328E-2</v>
      </c>
    </row>
    <row r="675" spans="2:5" x14ac:dyDescent="0.25">
      <c r="B675" s="190">
        <v>45621</v>
      </c>
      <c r="C675" s="9">
        <v>315.55</v>
      </c>
      <c r="D675" s="14">
        <f t="shared" si="10"/>
        <v>2.5817253121452897</v>
      </c>
      <c r="E675" s="9">
        <v>2.2355418759112376E-2</v>
      </c>
    </row>
    <row r="676" spans="2:5" x14ac:dyDescent="0.25">
      <c r="B676" s="190">
        <v>44393</v>
      </c>
      <c r="C676" s="9">
        <v>88.1</v>
      </c>
      <c r="D676" s="14">
        <f t="shared" si="10"/>
        <v>0.99546998867497161</v>
      </c>
      <c r="E676" s="9">
        <v>2.2041763341067187E-2</v>
      </c>
    </row>
    <row r="677" spans="2:5" x14ac:dyDescent="0.25">
      <c r="B677" s="190">
        <v>43035</v>
      </c>
      <c r="C677" s="9">
        <v>44.15</v>
      </c>
      <c r="D677" s="14">
        <f t="shared" si="10"/>
        <v>0.10929648241206034</v>
      </c>
      <c r="E677" s="9">
        <v>2.1990740740740641E-2</v>
      </c>
    </row>
    <row r="678" spans="2:5" x14ac:dyDescent="0.25">
      <c r="B678" s="190">
        <v>42772</v>
      </c>
      <c r="C678" s="9">
        <v>39.799999999999997</v>
      </c>
      <c r="D678" s="14">
        <f t="shared" si="10"/>
        <v>-0.80780374734402172</v>
      </c>
      <c r="E678" s="9">
        <v>2.1822849807445296E-2</v>
      </c>
    </row>
    <row r="679" spans="2:5" x14ac:dyDescent="0.25">
      <c r="B679" s="190">
        <v>45735</v>
      </c>
      <c r="C679" s="9">
        <v>207.08</v>
      </c>
      <c r="D679" s="14">
        <f t="shared" si="10"/>
        <v>4.4928381962864714</v>
      </c>
      <c r="E679" s="9">
        <v>2.1759510534366335E-2</v>
      </c>
    </row>
    <row r="680" spans="2:5" x14ac:dyDescent="0.25">
      <c r="B680" s="190">
        <v>43074</v>
      </c>
      <c r="C680" s="9">
        <v>37.700000000000003</v>
      </c>
      <c r="D680" s="14">
        <f t="shared" si="10"/>
        <v>-0.61919191919191918</v>
      </c>
      <c r="E680" s="9">
        <v>2.168021680216814E-2</v>
      </c>
    </row>
    <row r="681" spans="2:5" x14ac:dyDescent="0.25">
      <c r="B681" s="190">
        <v>42319</v>
      </c>
      <c r="C681" s="9">
        <v>99</v>
      </c>
      <c r="D681" s="14">
        <f t="shared" si="10"/>
        <v>0.90201729106628248</v>
      </c>
      <c r="E681" s="9">
        <v>2.1671826625386938E-2</v>
      </c>
    </row>
    <row r="682" spans="2:5" x14ac:dyDescent="0.25">
      <c r="B682" s="190">
        <v>42870</v>
      </c>
      <c r="C682" s="9">
        <v>52.05</v>
      </c>
      <c r="D682" s="14">
        <f t="shared" si="10"/>
        <v>-0.48970588235294121</v>
      </c>
      <c r="E682" s="9">
        <v>2.1589793915603419E-2</v>
      </c>
    </row>
    <row r="683" spans="2:5" x14ac:dyDescent="0.25">
      <c r="B683" s="190">
        <v>42332</v>
      </c>
      <c r="C683" s="9">
        <v>102</v>
      </c>
      <c r="D683" s="14">
        <f t="shared" si="10"/>
        <v>3.2947368421052632</v>
      </c>
      <c r="E683" s="9">
        <v>2.1532298447671565E-2</v>
      </c>
    </row>
    <row r="684" spans="2:5" x14ac:dyDescent="0.25">
      <c r="B684" s="190">
        <v>41732</v>
      </c>
      <c r="C684" s="9">
        <v>23.75</v>
      </c>
      <c r="D684" s="14">
        <f t="shared" si="10"/>
        <v>0.42642642642642653</v>
      </c>
      <c r="E684" s="9">
        <v>2.1505376344086023E-2</v>
      </c>
    </row>
    <row r="685" spans="2:5" x14ac:dyDescent="0.25">
      <c r="B685" s="190">
        <v>41683</v>
      </c>
      <c r="C685" s="9">
        <v>16.649999999999999</v>
      </c>
      <c r="D685" s="14">
        <f t="shared" si="10"/>
        <v>-0.89722222222222214</v>
      </c>
      <c r="E685" s="9">
        <v>2.1472392638036679E-2</v>
      </c>
    </row>
    <row r="686" spans="2:5" x14ac:dyDescent="0.25">
      <c r="B686" s="190">
        <v>45337</v>
      </c>
      <c r="C686" s="9">
        <v>162</v>
      </c>
      <c r="D686" s="14">
        <f t="shared" si="10"/>
        <v>-0.41893830703012913</v>
      </c>
      <c r="E686" s="9">
        <v>2.143757881462803E-2</v>
      </c>
    </row>
    <row r="687" spans="2:5" x14ac:dyDescent="0.25">
      <c r="B687" s="190">
        <v>45595</v>
      </c>
      <c r="C687" s="9">
        <v>278.8</v>
      </c>
      <c r="D687" s="14">
        <f t="shared" si="10"/>
        <v>18.496503496503497</v>
      </c>
      <c r="E687" s="9">
        <v>2.1432496794284751E-2</v>
      </c>
    </row>
    <row r="688" spans="2:5" x14ac:dyDescent="0.25">
      <c r="B688" s="190">
        <v>43713</v>
      </c>
      <c r="C688" s="9">
        <v>14.3</v>
      </c>
      <c r="D688" s="14">
        <f t="shared" si="10"/>
        <v>-0.6670547147846333</v>
      </c>
      <c r="E688" s="9">
        <v>2.1428571428571481E-2</v>
      </c>
    </row>
    <row r="689" spans="2:5" x14ac:dyDescent="0.25">
      <c r="B689" s="190">
        <v>42698</v>
      </c>
      <c r="C689" s="9">
        <v>42.95</v>
      </c>
      <c r="D689" s="14">
        <f t="shared" si="10"/>
        <v>-0.28416666666666662</v>
      </c>
      <c r="E689" s="9">
        <v>2.1403091557669576E-2</v>
      </c>
    </row>
    <row r="690" spans="2:5" x14ac:dyDescent="0.25">
      <c r="B690" s="190">
        <v>42160</v>
      </c>
      <c r="C690" s="9">
        <v>60</v>
      </c>
      <c r="D690" s="14">
        <f t="shared" si="10"/>
        <v>8.4010840108401055E-2</v>
      </c>
      <c r="E690" s="9">
        <v>2.1276595744680851E-2</v>
      </c>
    </row>
    <row r="691" spans="2:5" x14ac:dyDescent="0.25">
      <c r="B691" s="190">
        <v>41939</v>
      </c>
      <c r="C691" s="9">
        <v>55.35</v>
      </c>
      <c r="D691" s="14">
        <f t="shared" si="10"/>
        <v>-0.42790697674418604</v>
      </c>
      <c r="E691" s="9">
        <v>2.1217712177121744E-2</v>
      </c>
    </row>
    <row r="692" spans="2:5" x14ac:dyDescent="0.25">
      <c r="B692" s="190">
        <v>42214</v>
      </c>
      <c r="C692" s="9">
        <v>96.75</v>
      </c>
      <c r="D692" s="14">
        <f t="shared" si="10"/>
        <v>-0.56835013830641556</v>
      </c>
      <c r="E692" s="9">
        <v>2.1108179419525065E-2</v>
      </c>
    </row>
    <row r="693" spans="2:5" x14ac:dyDescent="0.25">
      <c r="B693" s="190">
        <v>45743</v>
      </c>
      <c r="C693" s="9">
        <v>224.14</v>
      </c>
      <c r="D693" s="14">
        <f t="shared" si="10"/>
        <v>5.6117994100294979</v>
      </c>
      <c r="E693" s="9">
        <v>2.1092433146553669E-2</v>
      </c>
    </row>
    <row r="694" spans="2:5" x14ac:dyDescent="0.25">
      <c r="B694" s="190">
        <v>41862</v>
      </c>
      <c r="C694" s="9">
        <v>33.9</v>
      </c>
      <c r="D694" s="14">
        <f t="shared" si="10"/>
        <v>-0.41752577319587636</v>
      </c>
      <c r="E694" s="9">
        <v>2.108433734939746E-2</v>
      </c>
    </row>
    <row r="695" spans="2:5" x14ac:dyDescent="0.25">
      <c r="B695" s="190">
        <v>44230</v>
      </c>
      <c r="C695" s="9">
        <v>58.2</v>
      </c>
      <c r="D695" s="14">
        <f t="shared" si="10"/>
        <v>0.50000000000000022</v>
      </c>
      <c r="E695" s="9">
        <v>2.105263157894742E-2</v>
      </c>
    </row>
    <row r="696" spans="2:5" x14ac:dyDescent="0.25">
      <c r="B696" s="190">
        <v>43089</v>
      </c>
      <c r="C696" s="9">
        <v>38.799999999999997</v>
      </c>
      <c r="D696" s="14">
        <f t="shared" si="10"/>
        <v>-0.84592780844220317</v>
      </c>
      <c r="E696" s="9">
        <v>2.1052631578947295E-2</v>
      </c>
    </row>
    <row r="697" spans="2:5" x14ac:dyDescent="0.25">
      <c r="B697" s="190">
        <v>45803</v>
      </c>
      <c r="C697" s="9">
        <v>251.83</v>
      </c>
      <c r="D697" s="14">
        <f t="shared" si="10"/>
        <v>4.149897750511248</v>
      </c>
      <c r="E697" s="9">
        <v>2.0918636234645582E-2</v>
      </c>
    </row>
    <row r="698" spans="2:5" x14ac:dyDescent="0.25">
      <c r="B698" s="190">
        <v>43017</v>
      </c>
      <c r="C698" s="9">
        <v>48.9</v>
      </c>
      <c r="D698" s="14">
        <f t="shared" si="10"/>
        <v>-0.85733041575492352</v>
      </c>
      <c r="E698" s="9">
        <v>2.0876826722338204E-2</v>
      </c>
    </row>
    <row r="699" spans="2:5" x14ac:dyDescent="0.25">
      <c r="B699" s="190">
        <v>45625</v>
      </c>
      <c r="C699" s="9">
        <v>342.75</v>
      </c>
      <c r="D699" s="14">
        <f t="shared" si="10"/>
        <v>4.5461165048543686</v>
      </c>
      <c r="E699" s="9">
        <v>2.0696843359142313E-2</v>
      </c>
    </row>
    <row r="700" spans="2:5" x14ac:dyDescent="0.25">
      <c r="B700" s="190">
        <v>44175</v>
      </c>
      <c r="C700" s="9">
        <v>61.8</v>
      </c>
      <c r="D700" s="14">
        <f t="shared" si="10"/>
        <v>0.46967895362663498</v>
      </c>
      <c r="E700" s="9">
        <v>2.0644095788604461E-2</v>
      </c>
    </row>
    <row r="701" spans="2:5" x14ac:dyDescent="0.25">
      <c r="B701" s="190">
        <v>42697</v>
      </c>
      <c r="C701" s="9">
        <v>42.05</v>
      </c>
      <c r="D701" s="14">
        <f t="shared" si="10"/>
        <v>-0.29327731092436982</v>
      </c>
      <c r="E701" s="9">
        <v>2.0631067961164908E-2</v>
      </c>
    </row>
    <row r="702" spans="2:5" x14ac:dyDescent="0.25">
      <c r="B702" s="190">
        <v>44935</v>
      </c>
      <c r="C702" s="9">
        <v>59.5</v>
      </c>
      <c r="D702" s="14">
        <f t="shared" si="10"/>
        <v>0.25925925925925924</v>
      </c>
      <c r="E702" s="9">
        <v>2.0583190394511199E-2</v>
      </c>
    </row>
    <row r="703" spans="2:5" x14ac:dyDescent="0.25">
      <c r="B703" s="190">
        <v>42550</v>
      </c>
      <c r="C703" s="9">
        <v>47.25</v>
      </c>
      <c r="D703" s="14">
        <f t="shared" si="10"/>
        <v>-0.21118530884808012</v>
      </c>
      <c r="E703" s="9">
        <v>2.0518358531317556E-2</v>
      </c>
    </row>
    <row r="704" spans="2:5" x14ac:dyDescent="0.25">
      <c r="B704" s="190">
        <v>44539</v>
      </c>
      <c r="C704" s="9">
        <v>59.9</v>
      </c>
      <c r="D704" s="14">
        <f t="shared" si="10"/>
        <v>-0.75651396284703876</v>
      </c>
      <c r="E704" s="9">
        <v>2.0442930153321902E-2</v>
      </c>
    </row>
    <row r="705" spans="2:5" x14ac:dyDescent="0.25">
      <c r="B705" s="190">
        <v>45689</v>
      </c>
      <c r="C705" s="9">
        <v>246.01</v>
      </c>
      <c r="D705" s="14">
        <f t="shared" si="10"/>
        <v>2.5044159544159545</v>
      </c>
      <c r="E705" s="9">
        <v>2.0364993778515125E-2</v>
      </c>
    </row>
    <row r="706" spans="2:5" x14ac:dyDescent="0.25">
      <c r="B706" s="190">
        <v>44977</v>
      </c>
      <c r="C706" s="9">
        <v>70.2</v>
      </c>
      <c r="D706" s="14">
        <f t="shared" si="10"/>
        <v>2.9886363636363633</v>
      </c>
      <c r="E706" s="9">
        <v>2.034883720930241E-2</v>
      </c>
    </row>
    <row r="707" spans="2:5" x14ac:dyDescent="0.25">
      <c r="B707" s="190">
        <v>43818</v>
      </c>
      <c r="C707" s="9">
        <v>17.600000000000001</v>
      </c>
      <c r="D707" s="14">
        <f t="shared" si="10"/>
        <v>-0.53439153439153431</v>
      </c>
      <c r="E707" s="9">
        <v>2.028985507246385E-2</v>
      </c>
    </row>
    <row r="708" spans="2:5" x14ac:dyDescent="0.25">
      <c r="B708" s="190">
        <v>44042</v>
      </c>
      <c r="C708" s="9">
        <v>37.799999999999997</v>
      </c>
      <c r="D708" s="14">
        <f t="shared" si="10"/>
        <v>-0.34883720930232559</v>
      </c>
      <c r="E708" s="9">
        <v>2.0242914979757085E-2</v>
      </c>
    </row>
    <row r="709" spans="2:5" x14ac:dyDescent="0.25">
      <c r="B709" s="190">
        <v>44533</v>
      </c>
      <c r="C709" s="9">
        <v>58.05</v>
      </c>
      <c r="D709" s="14">
        <f t="shared" ref="D709:D772" si="11">(C709-C710)/C710</f>
        <v>-0.7797716150081565</v>
      </c>
      <c r="E709" s="9">
        <v>2.0210896309314563E-2</v>
      </c>
    </row>
    <row r="710" spans="2:5" x14ac:dyDescent="0.25">
      <c r="B710" s="190">
        <v>45545</v>
      </c>
      <c r="C710" s="9">
        <v>263.58999999999997</v>
      </c>
      <c r="D710" s="14">
        <f t="shared" si="11"/>
        <v>0.6551962323390893</v>
      </c>
      <c r="E710" s="9">
        <v>2.0203584007431087E-2</v>
      </c>
    </row>
    <row r="711" spans="2:5" x14ac:dyDescent="0.25">
      <c r="B711" s="190">
        <v>45422</v>
      </c>
      <c r="C711" s="9">
        <v>159.25</v>
      </c>
      <c r="D711" s="14">
        <f t="shared" si="11"/>
        <v>-6.0749041580654736E-2</v>
      </c>
      <c r="E711" s="9">
        <v>2.0179372197309454E-2</v>
      </c>
    </row>
    <row r="712" spans="2:5" x14ac:dyDescent="0.25">
      <c r="B712" s="190">
        <v>45441</v>
      </c>
      <c r="C712" s="9">
        <v>169.55</v>
      </c>
      <c r="D712" s="14">
        <f t="shared" si="11"/>
        <v>3.1864197530864202</v>
      </c>
      <c r="E712" s="9">
        <v>2.0156438026474266E-2</v>
      </c>
    </row>
    <row r="713" spans="2:5" x14ac:dyDescent="0.25">
      <c r="B713" s="190">
        <v>42783</v>
      </c>
      <c r="C713" s="9">
        <v>40.5</v>
      </c>
      <c r="D713" s="14">
        <f t="shared" si="11"/>
        <v>-0.62895098488318835</v>
      </c>
      <c r="E713" s="9">
        <v>2.0151133501259372E-2</v>
      </c>
    </row>
    <row r="714" spans="2:5" x14ac:dyDescent="0.25">
      <c r="B714" s="190">
        <v>42283</v>
      </c>
      <c r="C714" s="9">
        <v>109.15</v>
      </c>
      <c r="D714" s="14">
        <f t="shared" si="11"/>
        <v>-0.63168550700185588</v>
      </c>
      <c r="E714" s="9">
        <v>2.0093457943925287E-2</v>
      </c>
    </row>
    <row r="715" spans="2:5" x14ac:dyDescent="0.25">
      <c r="B715" s="190">
        <v>45602</v>
      </c>
      <c r="C715" s="9">
        <v>296.35000000000002</v>
      </c>
      <c r="D715" s="14">
        <f t="shared" si="11"/>
        <v>0.83954065797641242</v>
      </c>
      <c r="E715" s="9">
        <v>1.9962140767509934E-2</v>
      </c>
    </row>
    <row r="716" spans="2:5" x14ac:dyDescent="0.25">
      <c r="B716" s="190">
        <v>45348</v>
      </c>
      <c r="C716" s="9">
        <v>161.1</v>
      </c>
      <c r="D716" s="14">
        <f t="shared" si="11"/>
        <v>-0.32888981462195382</v>
      </c>
      <c r="E716" s="9">
        <v>1.9943019943019981E-2</v>
      </c>
    </row>
    <row r="717" spans="2:5" x14ac:dyDescent="0.25">
      <c r="B717" s="190">
        <v>45532</v>
      </c>
      <c r="C717" s="9">
        <v>240.05</v>
      </c>
      <c r="D717" s="14">
        <f t="shared" si="11"/>
        <v>3.4618959107806693</v>
      </c>
      <c r="E717" s="9">
        <v>1.9926920462270552E-2</v>
      </c>
    </row>
    <row r="718" spans="2:5" x14ac:dyDescent="0.25">
      <c r="B718" s="190">
        <v>42640</v>
      </c>
      <c r="C718" s="9">
        <v>53.8</v>
      </c>
      <c r="D718" s="14">
        <f t="shared" si="11"/>
        <v>-0.76879109544888047</v>
      </c>
      <c r="E718" s="9">
        <v>1.9905213270142125E-2</v>
      </c>
    </row>
    <row r="719" spans="2:5" x14ac:dyDescent="0.25">
      <c r="B719" s="190">
        <v>45708</v>
      </c>
      <c r="C719" s="9">
        <v>232.69</v>
      </c>
      <c r="D719" s="14">
        <f t="shared" si="11"/>
        <v>3.1220549158547386</v>
      </c>
      <c r="E719" s="9">
        <v>1.9899189129958327E-2</v>
      </c>
    </row>
    <row r="720" spans="2:5" x14ac:dyDescent="0.25">
      <c r="B720" s="190">
        <v>44601</v>
      </c>
      <c r="C720" s="9">
        <v>56.45</v>
      </c>
      <c r="D720" s="14">
        <f t="shared" si="11"/>
        <v>6.3311688311688314</v>
      </c>
      <c r="E720" s="9">
        <v>1.9873532068654044E-2</v>
      </c>
    </row>
    <row r="721" spans="2:5" x14ac:dyDescent="0.25">
      <c r="B721" s="190">
        <v>41506</v>
      </c>
      <c r="C721" s="9">
        <v>7.7</v>
      </c>
      <c r="D721" s="14">
        <f t="shared" si="11"/>
        <v>-0.5016181229773462</v>
      </c>
      <c r="E721" s="9">
        <v>1.9867549668874218E-2</v>
      </c>
    </row>
    <row r="722" spans="2:5" x14ac:dyDescent="0.25">
      <c r="B722" s="190">
        <v>43770</v>
      </c>
      <c r="C722" s="9">
        <v>15.45</v>
      </c>
      <c r="D722" s="14">
        <f t="shared" si="11"/>
        <v>0.99354838709677407</v>
      </c>
      <c r="E722" s="9">
        <v>1.9801980198019733E-2</v>
      </c>
    </row>
    <row r="723" spans="2:5" x14ac:dyDescent="0.25">
      <c r="B723" s="190">
        <v>41543</v>
      </c>
      <c r="C723" s="9">
        <v>7.75</v>
      </c>
      <c r="D723" s="14">
        <f t="shared" si="11"/>
        <v>-0.70019342359767889</v>
      </c>
      <c r="E723" s="9">
        <v>1.9736842105263205E-2</v>
      </c>
    </row>
    <row r="724" spans="2:5" x14ac:dyDescent="0.25">
      <c r="B724" s="190">
        <v>43504</v>
      </c>
      <c r="C724" s="9">
        <v>25.85</v>
      </c>
      <c r="D724" s="14">
        <f t="shared" si="11"/>
        <v>-0.73002610966057446</v>
      </c>
      <c r="E724" s="9">
        <v>1.9723865877712032E-2</v>
      </c>
    </row>
    <row r="725" spans="2:5" x14ac:dyDescent="0.25">
      <c r="B725" s="190">
        <v>42353</v>
      </c>
      <c r="C725" s="9">
        <v>95.75</v>
      </c>
      <c r="D725" s="14">
        <f t="shared" si="11"/>
        <v>0.60117056856187301</v>
      </c>
      <c r="E725" s="9">
        <v>1.9701810436634656E-2</v>
      </c>
    </row>
    <row r="726" spans="2:5" x14ac:dyDescent="0.25">
      <c r="B726" s="190">
        <v>41911</v>
      </c>
      <c r="C726" s="9">
        <v>59.8</v>
      </c>
      <c r="D726" s="14">
        <f t="shared" si="11"/>
        <v>0.4323353293413173</v>
      </c>
      <c r="E726" s="9">
        <v>1.9607843137254877E-2</v>
      </c>
    </row>
    <row r="727" spans="2:5" x14ac:dyDescent="0.25">
      <c r="B727" s="190">
        <v>42919</v>
      </c>
      <c r="C727" s="9">
        <v>41.75</v>
      </c>
      <c r="D727" s="14">
        <f t="shared" si="11"/>
        <v>-0.74204510349088659</v>
      </c>
      <c r="E727" s="9">
        <v>1.9536019536019467E-2</v>
      </c>
    </row>
    <row r="728" spans="2:5" x14ac:dyDescent="0.25">
      <c r="B728" s="190">
        <v>45273</v>
      </c>
      <c r="C728" s="9">
        <v>161.85</v>
      </c>
      <c r="D728" s="14">
        <f t="shared" si="11"/>
        <v>1.9507748404740199</v>
      </c>
      <c r="E728" s="9">
        <v>1.9527559055118073E-2</v>
      </c>
    </row>
    <row r="729" spans="2:5" x14ac:dyDescent="0.25">
      <c r="B729" s="190">
        <v>42641</v>
      </c>
      <c r="C729" s="9">
        <v>54.85</v>
      </c>
      <c r="D729" s="14">
        <f t="shared" si="11"/>
        <v>-0.27590759075907589</v>
      </c>
      <c r="E729" s="9">
        <v>1.9516728624535396E-2</v>
      </c>
    </row>
    <row r="730" spans="2:5" x14ac:dyDescent="0.25">
      <c r="B730" s="190">
        <v>45075</v>
      </c>
      <c r="C730" s="9">
        <v>75.75</v>
      </c>
      <c r="D730" s="14">
        <f t="shared" si="11"/>
        <v>2.9211956521739212E-2</v>
      </c>
      <c r="E730" s="9">
        <v>1.9515477792732206E-2</v>
      </c>
    </row>
    <row r="731" spans="2:5" x14ac:dyDescent="0.25">
      <c r="B731" s="190">
        <v>45014</v>
      </c>
      <c r="C731" s="9">
        <v>73.599999999999994</v>
      </c>
      <c r="D731" s="14">
        <f t="shared" si="11"/>
        <v>0.54947368421052623</v>
      </c>
      <c r="E731" s="9">
        <v>1.9390581717451404E-2</v>
      </c>
    </row>
    <row r="732" spans="2:5" x14ac:dyDescent="0.25">
      <c r="B732" s="190">
        <v>42681</v>
      </c>
      <c r="C732" s="9">
        <v>47.5</v>
      </c>
      <c r="D732" s="14">
        <f t="shared" si="11"/>
        <v>-0.28139183055975786</v>
      </c>
      <c r="E732" s="9">
        <v>1.9313304721030013E-2</v>
      </c>
    </row>
    <row r="733" spans="2:5" x14ac:dyDescent="0.25">
      <c r="B733" s="190">
        <v>44970</v>
      </c>
      <c r="C733" s="9">
        <v>66.099999999999994</v>
      </c>
      <c r="D733" s="14">
        <f t="shared" si="11"/>
        <v>-0.37553141237600379</v>
      </c>
      <c r="E733" s="9">
        <v>1.9275250578257519E-2</v>
      </c>
    </row>
    <row r="734" spans="2:5" x14ac:dyDescent="0.25">
      <c r="B734" s="190">
        <v>42278</v>
      </c>
      <c r="C734" s="9">
        <v>105.85</v>
      </c>
      <c r="D734" s="14">
        <f t="shared" si="11"/>
        <v>1.1043737574552683</v>
      </c>
      <c r="E734" s="9">
        <v>1.9258545979778528E-2</v>
      </c>
    </row>
    <row r="735" spans="2:5" x14ac:dyDescent="0.25">
      <c r="B735" s="190">
        <v>41883</v>
      </c>
      <c r="C735" s="9">
        <v>50.3</v>
      </c>
      <c r="D735" s="14">
        <f t="shared" si="11"/>
        <v>2.7962264150943392</v>
      </c>
      <c r="E735" s="9">
        <v>1.9250253292806399E-2</v>
      </c>
    </row>
    <row r="736" spans="2:5" x14ac:dyDescent="0.25">
      <c r="B736" s="190">
        <v>41620</v>
      </c>
      <c r="C736" s="9">
        <v>13.25</v>
      </c>
      <c r="D736" s="14">
        <f t="shared" si="11"/>
        <v>-0.70685840707964609</v>
      </c>
      <c r="E736" s="9">
        <v>1.9230769230769232E-2</v>
      </c>
    </row>
    <row r="737" spans="2:5" x14ac:dyDescent="0.25">
      <c r="B737" s="190">
        <v>43124</v>
      </c>
      <c r="C737" s="9">
        <v>45.2</v>
      </c>
      <c r="D737" s="14">
        <f t="shared" si="11"/>
        <v>-0.29264475743348978</v>
      </c>
      <c r="E737" s="9">
        <v>1.9165727170236783E-2</v>
      </c>
    </row>
    <row r="738" spans="2:5" x14ac:dyDescent="0.25">
      <c r="B738" s="190">
        <v>42024</v>
      </c>
      <c r="C738" s="9">
        <v>63.9</v>
      </c>
      <c r="D738" s="14">
        <f t="shared" si="11"/>
        <v>0.32848232848232839</v>
      </c>
      <c r="E738" s="9">
        <v>1.9138755980861174E-2</v>
      </c>
    </row>
    <row r="739" spans="2:5" x14ac:dyDescent="0.25">
      <c r="B739" s="190">
        <v>44623</v>
      </c>
      <c r="C739" s="9">
        <v>48.1</v>
      </c>
      <c r="D739" s="14">
        <f t="shared" si="11"/>
        <v>-0.25019485580670309</v>
      </c>
      <c r="E739" s="9">
        <v>1.9067796610169462E-2</v>
      </c>
    </row>
    <row r="740" spans="2:5" x14ac:dyDescent="0.25">
      <c r="B740" s="190">
        <v>41900</v>
      </c>
      <c r="C740" s="9">
        <v>64.150000000000006</v>
      </c>
      <c r="D740" s="14">
        <f t="shared" si="11"/>
        <v>0.33229491173416426</v>
      </c>
      <c r="E740" s="9">
        <v>1.9062748212867398E-2</v>
      </c>
    </row>
    <row r="741" spans="2:5" x14ac:dyDescent="0.25">
      <c r="B741" s="190">
        <v>43048</v>
      </c>
      <c r="C741" s="9">
        <v>48.15</v>
      </c>
      <c r="D741" s="14">
        <f t="shared" si="11"/>
        <v>-0.70093167701863346</v>
      </c>
      <c r="E741" s="9">
        <v>1.9047619047619018E-2</v>
      </c>
    </row>
    <row r="742" spans="2:5" x14ac:dyDescent="0.25">
      <c r="B742" s="190">
        <v>45384</v>
      </c>
      <c r="C742" s="9">
        <v>161</v>
      </c>
      <c r="D742" s="14">
        <f t="shared" si="11"/>
        <v>2.1537708129285016</v>
      </c>
      <c r="E742" s="9">
        <v>1.8987341772151899E-2</v>
      </c>
    </row>
    <row r="743" spans="2:5" x14ac:dyDescent="0.25">
      <c r="B743" s="190">
        <v>43045</v>
      </c>
      <c r="C743" s="9">
        <v>51.05</v>
      </c>
      <c r="D743" s="14">
        <f t="shared" si="11"/>
        <v>-0.56865230249260668</v>
      </c>
      <c r="E743" s="9">
        <v>1.8962075848303308E-2</v>
      </c>
    </row>
    <row r="744" spans="2:5" x14ac:dyDescent="0.25">
      <c r="B744" s="190">
        <v>45134</v>
      </c>
      <c r="C744" s="9">
        <v>118.35</v>
      </c>
      <c r="D744" s="14">
        <f t="shared" si="11"/>
        <v>1.199814126394052</v>
      </c>
      <c r="E744" s="9">
        <v>1.8941024537236232E-2</v>
      </c>
    </row>
    <row r="745" spans="2:5" x14ac:dyDescent="0.25">
      <c r="B745" s="190">
        <v>44091</v>
      </c>
      <c r="C745" s="9">
        <v>53.8</v>
      </c>
      <c r="D745" s="14">
        <f t="shared" si="11"/>
        <v>-9.2850510677816643E-4</v>
      </c>
      <c r="E745" s="9">
        <v>1.893939393939394E-2</v>
      </c>
    </row>
    <row r="746" spans="2:5" x14ac:dyDescent="0.25">
      <c r="B746" s="190">
        <v>44292</v>
      </c>
      <c r="C746" s="9">
        <v>53.85</v>
      </c>
      <c r="D746" s="14">
        <f t="shared" si="11"/>
        <v>0.81008403361344539</v>
      </c>
      <c r="E746" s="9">
        <v>1.8921475875118259E-2</v>
      </c>
    </row>
    <row r="747" spans="2:5" x14ac:dyDescent="0.25">
      <c r="B747" s="190">
        <v>41800</v>
      </c>
      <c r="C747" s="9">
        <v>29.75</v>
      </c>
      <c r="D747" s="14">
        <f t="shared" si="11"/>
        <v>-0.74419604471195189</v>
      </c>
      <c r="E747" s="9">
        <v>1.8835616438356188E-2</v>
      </c>
    </row>
    <row r="748" spans="2:5" x14ac:dyDescent="0.25">
      <c r="B748" s="190">
        <v>45238</v>
      </c>
      <c r="C748" s="9">
        <v>116.3</v>
      </c>
      <c r="D748" s="14">
        <f t="shared" si="11"/>
        <v>1.8574938574938573</v>
      </c>
      <c r="E748" s="9">
        <v>1.8834866403854501E-2</v>
      </c>
    </row>
    <row r="749" spans="2:5" x14ac:dyDescent="0.25">
      <c r="B749" s="190">
        <v>43056</v>
      </c>
      <c r="C749" s="9">
        <v>40.700000000000003</v>
      </c>
      <c r="D749" s="14">
        <f t="shared" si="11"/>
        <v>-0.35035913806863522</v>
      </c>
      <c r="E749" s="9">
        <v>1.8773466833541926E-2</v>
      </c>
    </row>
    <row r="750" spans="2:5" x14ac:dyDescent="0.25">
      <c r="B750" s="190">
        <v>42178</v>
      </c>
      <c r="C750" s="9">
        <v>62.65</v>
      </c>
      <c r="D750" s="14">
        <f t="shared" si="11"/>
        <v>-0.61050668324525947</v>
      </c>
      <c r="E750" s="9">
        <v>1.8699186991869895E-2</v>
      </c>
    </row>
    <row r="751" spans="2:5" x14ac:dyDescent="0.25">
      <c r="B751" s="190">
        <v>45463</v>
      </c>
      <c r="C751" s="9">
        <v>160.85</v>
      </c>
      <c r="D751" s="14">
        <f t="shared" si="11"/>
        <v>1.7998259355961703</v>
      </c>
      <c r="E751" s="9">
        <v>1.8618200240643392E-2</v>
      </c>
    </row>
    <row r="752" spans="2:5" x14ac:dyDescent="0.25">
      <c r="B752" s="190">
        <v>44594</v>
      </c>
      <c r="C752" s="9">
        <v>57.45</v>
      </c>
      <c r="D752" s="14">
        <f t="shared" si="11"/>
        <v>0.90863787375415284</v>
      </c>
      <c r="E752" s="9">
        <v>1.861702127659582E-2</v>
      </c>
    </row>
    <row r="753" spans="2:5" x14ac:dyDescent="0.25">
      <c r="B753" s="190">
        <v>43383</v>
      </c>
      <c r="C753" s="9">
        <v>30.1</v>
      </c>
      <c r="D753" s="14">
        <f t="shared" si="11"/>
        <v>0.56770833333333348</v>
      </c>
      <c r="E753" s="9">
        <v>1.861252115059224E-2</v>
      </c>
    </row>
    <row r="754" spans="2:5" x14ac:dyDescent="0.25">
      <c r="B754" s="190">
        <v>43844</v>
      </c>
      <c r="C754" s="9">
        <v>19.2</v>
      </c>
      <c r="D754" s="14">
        <f t="shared" si="11"/>
        <v>-0.58886509635974305</v>
      </c>
      <c r="E754" s="9">
        <v>1.8567639257294315E-2</v>
      </c>
    </row>
    <row r="755" spans="2:5" x14ac:dyDescent="0.25">
      <c r="B755" s="190">
        <v>44708</v>
      </c>
      <c r="C755" s="9">
        <v>46.7</v>
      </c>
      <c r="D755" s="14">
        <f t="shared" si="11"/>
        <v>0.41515151515151522</v>
      </c>
      <c r="E755" s="9">
        <v>1.8538713195201777E-2</v>
      </c>
    </row>
    <row r="756" spans="2:5" x14ac:dyDescent="0.25">
      <c r="B756" s="190">
        <v>43332</v>
      </c>
      <c r="C756" s="9">
        <v>33</v>
      </c>
      <c r="D756" s="14">
        <f t="shared" si="11"/>
        <v>-3.0211480362538194E-3</v>
      </c>
      <c r="E756" s="9">
        <v>1.8518518518518563E-2</v>
      </c>
    </row>
    <row r="757" spans="2:5" x14ac:dyDescent="0.25">
      <c r="B757" s="190">
        <v>41844</v>
      </c>
      <c r="C757" s="9">
        <v>33.1</v>
      </c>
      <c r="D757" s="14">
        <f t="shared" si="11"/>
        <v>-0.63666300768386386</v>
      </c>
      <c r="E757" s="9">
        <v>1.8461538461538505E-2</v>
      </c>
    </row>
    <row r="758" spans="2:5" x14ac:dyDescent="0.25">
      <c r="B758" s="190">
        <v>42250</v>
      </c>
      <c r="C758" s="9">
        <v>91.1</v>
      </c>
      <c r="D758" s="14">
        <f t="shared" si="11"/>
        <v>5.5776173285198558</v>
      </c>
      <c r="E758" s="9">
        <v>1.8446059250978104E-2</v>
      </c>
    </row>
    <row r="759" spans="2:5" x14ac:dyDescent="0.25">
      <c r="B759" s="190">
        <v>43811</v>
      </c>
      <c r="C759" s="9">
        <v>13.85</v>
      </c>
      <c r="D759" s="14">
        <f t="shared" si="11"/>
        <v>-0.84855112083105533</v>
      </c>
      <c r="E759" s="9">
        <v>1.8382352941176471E-2</v>
      </c>
    </row>
    <row r="760" spans="2:5" x14ac:dyDescent="0.25">
      <c r="B760" s="190">
        <v>45096</v>
      </c>
      <c r="C760" s="9">
        <v>91.45</v>
      </c>
      <c r="D760" s="14">
        <f t="shared" si="11"/>
        <v>-6.1088295687885034E-2</v>
      </c>
      <c r="E760" s="9">
        <v>1.8374164810690485E-2</v>
      </c>
    </row>
    <row r="761" spans="2:5" x14ac:dyDescent="0.25">
      <c r="B761" s="190">
        <v>42348</v>
      </c>
      <c r="C761" s="9">
        <v>97.4</v>
      </c>
      <c r="D761" s="14">
        <f t="shared" si="11"/>
        <v>0.28835978835978854</v>
      </c>
      <c r="E761" s="9">
        <v>1.8295870360690015E-2</v>
      </c>
    </row>
    <row r="762" spans="2:5" x14ac:dyDescent="0.25">
      <c r="B762" s="190">
        <v>45061</v>
      </c>
      <c r="C762" s="9">
        <v>75.599999999999994</v>
      </c>
      <c r="D762" s="14">
        <f t="shared" si="11"/>
        <v>0.49702970297029692</v>
      </c>
      <c r="E762" s="9">
        <v>1.8181818181818105E-2</v>
      </c>
    </row>
    <row r="763" spans="2:5" x14ac:dyDescent="0.25">
      <c r="B763" s="190">
        <v>44152</v>
      </c>
      <c r="C763" s="9">
        <v>50.5</v>
      </c>
      <c r="D763" s="14">
        <f t="shared" si="11"/>
        <v>0.49851632047477734</v>
      </c>
      <c r="E763" s="9">
        <v>1.8145161290322551E-2</v>
      </c>
    </row>
    <row r="764" spans="2:5" x14ac:dyDescent="0.25">
      <c r="B764" s="190">
        <v>41845</v>
      </c>
      <c r="C764" s="9">
        <v>33.700000000000003</v>
      </c>
      <c r="D764" s="14">
        <f t="shared" si="11"/>
        <v>8.8852988691437915E-2</v>
      </c>
      <c r="E764" s="9">
        <v>1.8126888217522702E-2</v>
      </c>
    </row>
    <row r="765" spans="2:5" x14ac:dyDescent="0.25">
      <c r="B765" s="190">
        <v>43266</v>
      </c>
      <c r="C765" s="9">
        <v>30.95</v>
      </c>
      <c r="D765" s="14">
        <f t="shared" si="11"/>
        <v>0.82595870206489674</v>
      </c>
      <c r="E765" s="9">
        <v>1.809210526315792E-2</v>
      </c>
    </row>
    <row r="766" spans="2:5" x14ac:dyDescent="0.25">
      <c r="B766" s="190">
        <v>43685</v>
      </c>
      <c r="C766" s="9">
        <v>16.95</v>
      </c>
      <c r="D766" s="14">
        <f t="shared" si="11"/>
        <v>0.19787985865724372</v>
      </c>
      <c r="E766" s="9">
        <v>1.8018018018018063E-2</v>
      </c>
    </row>
    <row r="767" spans="2:5" x14ac:dyDescent="0.25">
      <c r="B767" s="190">
        <v>43803</v>
      </c>
      <c r="C767" s="9">
        <v>14.15</v>
      </c>
      <c r="D767" s="14">
        <f t="shared" si="11"/>
        <v>-0.76258389261744974</v>
      </c>
      <c r="E767" s="9">
        <v>1.7985611510791366E-2</v>
      </c>
    </row>
    <row r="768" spans="2:5" x14ac:dyDescent="0.25">
      <c r="B768" s="190">
        <v>42047</v>
      </c>
      <c r="C768" s="9">
        <v>59.6</v>
      </c>
      <c r="D768" s="14">
        <f t="shared" si="11"/>
        <v>1.0985915492957747</v>
      </c>
      <c r="E768" s="9">
        <v>1.7933390264731074E-2</v>
      </c>
    </row>
    <row r="769" spans="2:5" x14ac:dyDescent="0.25">
      <c r="B769" s="190">
        <v>43452</v>
      </c>
      <c r="C769" s="9">
        <v>28.4</v>
      </c>
      <c r="D769" s="14">
        <f t="shared" si="11"/>
        <v>-0.75716117999144938</v>
      </c>
      <c r="E769" s="9">
        <v>1.7921146953405021E-2</v>
      </c>
    </row>
    <row r="770" spans="2:5" x14ac:dyDescent="0.25">
      <c r="B770" s="190">
        <v>45145</v>
      </c>
      <c r="C770" s="9">
        <v>116.95</v>
      </c>
      <c r="D770" s="14">
        <f t="shared" si="11"/>
        <v>0.51195862960568861</v>
      </c>
      <c r="E770" s="9">
        <v>1.7841601392515206E-2</v>
      </c>
    </row>
    <row r="771" spans="2:5" x14ac:dyDescent="0.25">
      <c r="B771" s="190">
        <v>45035</v>
      </c>
      <c r="C771" s="9">
        <v>77.349999999999994</v>
      </c>
      <c r="D771" s="14">
        <f t="shared" si="11"/>
        <v>1.2485465116279069</v>
      </c>
      <c r="E771" s="9">
        <v>1.7763157894736769E-2</v>
      </c>
    </row>
    <row r="772" spans="2:5" x14ac:dyDescent="0.25">
      <c r="B772" s="190">
        <v>43193</v>
      </c>
      <c r="C772" s="9">
        <v>34.4</v>
      </c>
      <c r="D772" s="14">
        <f t="shared" si="11"/>
        <v>1.3972125435540068</v>
      </c>
      <c r="E772" s="9">
        <v>1.775147928994087E-2</v>
      </c>
    </row>
    <row r="773" spans="2:5" x14ac:dyDescent="0.25">
      <c r="B773" s="190">
        <v>43703</v>
      </c>
      <c r="C773" s="9">
        <v>14.35</v>
      </c>
      <c r="D773" s="14">
        <f t="shared" ref="D773:D836" si="12">(C773-C774)/C774</f>
        <v>-0.72297297297297292</v>
      </c>
      <c r="E773" s="9">
        <v>1.7730496453900711E-2</v>
      </c>
    </row>
    <row r="774" spans="2:5" x14ac:dyDescent="0.25">
      <c r="B774" s="190">
        <v>44797</v>
      </c>
      <c r="C774" s="9">
        <v>51.8</v>
      </c>
      <c r="D774" s="14">
        <f t="shared" si="12"/>
        <v>0.19630484988452657</v>
      </c>
      <c r="E774" s="9">
        <v>1.7681728880157142E-2</v>
      </c>
    </row>
    <row r="775" spans="2:5" x14ac:dyDescent="0.25">
      <c r="B775" s="190">
        <v>42901</v>
      </c>
      <c r="C775" s="9">
        <v>43.3</v>
      </c>
      <c r="D775" s="14">
        <f t="shared" si="12"/>
        <v>-0.80604703247480403</v>
      </c>
      <c r="E775" s="9">
        <v>1.7626321974148061E-2</v>
      </c>
    </row>
    <row r="776" spans="2:5" x14ac:dyDescent="0.25">
      <c r="B776" s="190">
        <v>45779</v>
      </c>
      <c r="C776" s="9">
        <v>223.25</v>
      </c>
      <c r="D776" s="14">
        <f t="shared" si="12"/>
        <v>2.8591184096802076</v>
      </c>
      <c r="E776" s="9">
        <v>1.7594238570582132E-2</v>
      </c>
    </row>
    <row r="777" spans="2:5" x14ac:dyDescent="0.25">
      <c r="B777" s="190">
        <v>44552</v>
      </c>
      <c r="C777" s="9">
        <v>57.85</v>
      </c>
      <c r="D777" s="14">
        <f t="shared" si="12"/>
        <v>0.17581300813008127</v>
      </c>
      <c r="E777" s="9">
        <v>1.7590149516270887E-2</v>
      </c>
    </row>
    <row r="778" spans="2:5" x14ac:dyDescent="0.25">
      <c r="B778" s="190">
        <v>44757</v>
      </c>
      <c r="C778" s="9">
        <v>49.2</v>
      </c>
      <c r="D778" s="14">
        <f t="shared" si="12"/>
        <v>-0.79546871752234471</v>
      </c>
      <c r="E778" s="9">
        <v>1.7580144777662905E-2</v>
      </c>
    </row>
    <row r="779" spans="2:5" x14ac:dyDescent="0.25">
      <c r="B779" s="190">
        <v>45687</v>
      </c>
      <c r="C779" s="9">
        <v>240.55</v>
      </c>
      <c r="D779" s="14">
        <f t="shared" si="12"/>
        <v>-0.20228817774830044</v>
      </c>
      <c r="E779" s="9">
        <v>1.7554991539763136E-2</v>
      </c>
    </row>
    <row r="780" spans="2:5" x14ac:dyDescent="0.25">
      <c r="B780" s="190">
        <v>45603</v>
      </c>
      <c r="C780" s="9">
        <v>301.55</v>
      </c>
      <c r="D780" s="14">
        <f t="shared" si="12"/>
        <v>5.4989224137931041</v>
      </c>
      <c r="E780" s="9">
        <v>1.7546819638940402E-2</v>
      </c>
    </row>
    <row r="781" spans="2:5" x14ac:dyDescent="0.25">
      <c r="B781" s="190">
        <v>44075</v>
      </c>
      <c r="C781" s="9">
        <v>46.4</v>
      </c>
      <c r="D781" s="14">
        <f t="shared" si="12"/>
        <v>-5.8823529411764677E-2</v>
      </c>
      <c r="E781" s="9">
        <v>1.7543859649122744E-2</v>
      </c>
    </row>
    <row r="782" spans="2:5" x14ac:dyDescent="0.25">
      <c r="B782" s="190">
        <v>44865</v>
      </c>
      <c r="C782" s="9">
        <v>49.3</v>
      </c>
      <c r="D782" s="14">
        <f t="shared" si="12"/>
        <v>2.3883161512027491</v>
      </c>
      <c r="E782" s="9">
        <v>1.7543859649122688E-2</v>
      </c>
    </row>
    <row r="783" spans="2:5" x14ac:dyDescent="0.25">
      <c r="B783" s="190">
        <v>43767</v>
      </c>
      <c r="C783" s="9">
        <v>14.55</v>
      </c>
      <c r="D783" s="14">
        <f t="shared" si="12"/>
        <v>-0.82147239263803684</v>
      </c>
      <c r="E783" s="9">
        <v>1.748251748251748E-2</v>
      </c>
    </row>
    <row r="784" spans="2:5" x14ac:dyDescent="0.25">
      <c r="B784" s="190">
        <v>42255</v>
      </c>
      <c r="C784" s="9">
        <v>81.5</v>
      </c>
      <c r="D784" s="14">
        <f t="shared" si="12"/>
        <v>0.2137006701414742</v>
      </c>
      <c r="E784" s="9">
        <v>1.7478152309613058E-2</v>
      </c>
    </row>
    <row r="785" spans="2:5" x14ac:dyDescent="0.25">
      <c r="B785" s="190">
        <v>44946</v>
      </c>
      <c r="C785" s="9">
        <v>67.150000000000006</v>
      </c>
      <c r="D785" s="14">
        <f t="shared" si="12"/>
        <v>-4.4477390659747535E-3</v>
      </c>
      <c r="E785" s="9">
        <v>1.7424242424242509E-2</v>
      </c>
    </row>
    <row r="786" spans="2:5" x14ac:dyDescent="0.25">
      <c r="B786" s="190">
        <v>44938</v>
      </c>
      <c r="C786" s="9">
        <v>67.45</v>
      </c>
      <c r="D786" s="14">
        <f t="shared" si="12"/>
        <v>0.63912515188335373</v>
      </c>
      <c r="E786" s="9">
        <v>1.7345399698340962E-2</v>
      </c>
    </row>
    <row r="787" spans="2:5" x14ac:dyDescent="0.25">
      <c r="B787" s="190">
        <v>42745</v>
      </c>
      <c r="C787" s="9">
        <v>41.15</v>
      </c>
      <c r="D787" s="14">
        <f t="shared" si="12"/>
        <v>-0.86539090611710834</v>
      </c>
      <c r="E787" s="9">
        <v>1.7305315203955392E-2</v>
      </c>
    </row>
    <row r="788" spans="2:5" x14ac:dyDescent="0.25">
      <c r="B788" s="190">
        <v>45609</v>
      </c>
      <c r="C788" s="9">
        <v>305.7</v>
      </c>
      <c r="D788" s="14">
        <f t="shared" si="12"/>
        <v>5.4835630965005304</v>
      </c>
      <c r="E788" s="9">
        <v>1.7304492512479164E-2</v>
      </c>
    </row>
    <row r="789" spans="2:5" x14ac:dyDescent="0.25">
      <c r="B789" s="190">
        <v>42825</v>
      </c>
      <c r="C789" s="9">
        <v>47.15</v>
      </c>
      <c r="D789" s="14">
        <f t="shared" si="12"/>
        <v>6.433408577878108E-2</v>
      </c>
      <c r="E789" s="9">
        <v>1.7259978425026908E-2</v>
      </c>
    </row>
    <row r="790" spans="2:5" x14ac:dyDescent="0.25">
      <c r="B790" s="190">
        <v>42627</v>
      </c>
      <c r="C790" s="9">
        <v>44.3</v>
      </c>
      <c r="D790" s="14">
        <f t="shared" si="12"/>
        <v>-0.73406171209028703</v>
      </c>
      <c r="E790" s="9">
        <v>1.7221584385763492E-2</v>
      </c>
    </row>
    <row r="791" spans="2:5" x14ac:dyDescent="0.25">
      <c r="B791" s="190">
        <v>45475</v>
      </c>
      <c r="C791" s="9">
        <v>166.58</v>
      </c>
      <c r="D791" s="14">
        <f t="shared" si="12"/>
        <v>4.6087542087542097</v>
      </c>
      <c r="E791" s="9">
        <v>1.7158209684313377E-2</v>
      </c>
    </row>
    <row r="792" spans="2:5" x14ac:dyDescent="0.25">
      <c r="B792" s="190">
        <v>41815</v>
      </c>
      <c r="C792" s="9">
        <v>29.7</v>
      </c>
      <c r="D792" s="14">
        <f t="shared" si="12"/>
        <v>-0.37539432176656151</v>
      </c>
      <c r="E792" s="9">
        <v>1.7123287671232876E-2</v>
      </c>
    </row>
    <row r="793" spans="2:5" x14ac:dyDescent="0.25">
      <c r="B793" s="190">
        <v>42565</v>
      </c>
      <c r="C793" s="9">
        <v>47.55</v>
      </c>
      <c r="D793" s="14">
        <f t="shared" si="12"/>
        <v>-0.56772727272727275</v>
      </c>
      <c r="E793" s="9">
        <v>1.711229946524058E-2</v>
      </c>
    </row>
    <row r="794" spans="2:5" x14ac:dyDescent="0.25">
      <c r="B794" s="190">
        <v>45211</v>
      </c>
      <c r="C794" s="9">
        <v>110</v>
      </c>
      <c r="D794" s="14">
        <f t="shared" si="12"/>
        <v>0.6058394160583942</v>
      </c>
      <c r="E794" s="9">
        <v>1.7105871474803459E-2</v>
      </c>
    </row>
    <row r="795" spans="2:5" x14ac:dyDescent="0.25">
      <c r="B795" s="190">
        <v>44988</v>
      </c>
      <c r="C795" s="9">
        <v>68.5</v>
      </c>
      <c r="D795" s="14">
        <f t="shared" si="12"/>
        <v>2.8268156424581008</v>
      </c>
      <c r="E795" s="9">
        <v>1.7074981440237651E-2</v>
      </c>
    </row>
    <row r="796" spans="2:5" x14ac:dyDescent="0.25">
      <c r="B796" s="190">
        <v>41716</v>
      </c>
      <c r="C796" s="9">
        <v>17.899999999999999</v>
      </c>
      <c r="D796" s="14">
        <f t="shared" si="12"/>
        <v>-0.82381889763779526</v>
      </c>
      <c r="E796" s="9">
        <v>1.7045454545454381E-2</v>
      </c>
    </row>
    <row r="797" spans="2:5" x14ac:dyDescent="0.25">
      <c r="B797" s="190">
        <v>42312</v>
      </c>
      <c r="C797" s="9">
        <v>101.6</v>
      </c>
      <c r="D797" s="14">
        <f t="shared" si="12"/>
        <v>0.69899665551839463</v>
      </c>
      <c r="E797" s="9">
        <v>1.7017017017016901E-2</v>
      </c>
    </row>
    <row r="798" spans="2:5" x14ac:dyDescent="0.25">
      <c r="B798" s="190">
        <v>44516</v>
      </c>
      <c r="C798" s="9">
        <v>59.8</v>
      </c>
      <c r="D798" s="14">
        <f t="shared" si="12"/>
        <v>-0.35525606469002696</v>
      </c>
      <c r="E798" s="9">
        <v>1.7006802721088437E-2</v>
      </c>
    </row>
    <row r="799" spans="2:5" x14ac:dyDescent="0.25">
      <c r="B799" s="190">
        <v>45110</v>
      </c>
      <c r="C799" s="9">
        <v>92.75</v>
      </c>
      <c r="D799" s="14">
        <f t="shared" si="12"/>
        <v>-0.41537976678222505</v>
      </c>
      <c r="E799" s="9">
        <v>1.6995614035087689E-2</v>
      </c>
    </row>
    <row r="800" spans="2:5" x14ac:dyDescent="0.25">
      <c r="B800" s="190">
        <v>45426</v>
      </c>
      <c r="C800" s="9">
        <v>158.65</v>
      </c>
      <c r="D800" s="14">
        <f t="shared" si="12"/>
        <v>1.4074355083459786</v>
      </c>
      <c r="E800" s="9">
        <v>1.6987179487179524E-2</v>
      </c>
    </row>
    <row r="801" spans="2:5" x14ac:dyDescent="0.25">
      <c r="B801" s="190">
        <v>44950</v>
      </c>
      <c r="C801" s="9">
        <v>65.900000000000006</v>
      </c>
      <c r="D801" s="14">
        <f t="shared" si="12"/>
        <v>0.83310152990264252</v>
      </c>
      <c r="E801" s="9">
        <v>1.697530864197544E-2</v>
      </c>
    </row>
    <row r="802" spans="2:5" x14ac:dyDescent="0.25">
      <c r="B802" s="190">
        <v>44026</v>
      </c>
      <c r="C802" s="9">
        <v>35.950000000000003</v>
      </c>
      <c r="D802" s="14">
        <f t="shared" si="12"/>
        <v>-0.37040280210157617</v>
      </c>
      <c r="E802" s="9">
        <v>1.6973125884017011E-2</v>
      </c>
    </row>
    <row r="803" spans="2:5" x14ac:dyDescent="0.25">
      <c r="B803" s="190">
        <v>42647</v>
      </c>
      <c r="C803" s="9">
        <v>57.1</v>
      </c>
      <c r="D803" s="14">
        <f t="shared" si="12"/>
        <v>-5.070656691604318E-2</v>
      </c>
      <c r="E803" s="9">
        <v>1.6918967052537898E-2</v>
      </c>
    </row>
    <row r="804" spans="2:5" x14ac:dyDescent="0.25">
      <c r="B804" s="190">
        <v>42027</v>
      </c>
      <c r="C804" s="9">
        <v>60.15</v>
      </c>
      <c r="D804" s="14">
        <f t="shared" si="12"/>
        <v>0.17137293086660169</v>
      </c>
      <c r="E804" s="9">
        <v>1.69061707523246E-2</v>
      </c>
    </row>
    <row r="805" spans="2:5" x14ac:dyDescent="0.25">
      <c r="B805" s="190">
        <v>42499</v>
      </c>
      <c r="C805" s="9">
        <v>51.35</v>
      </c>
      <c r="D805" s="14">
        <f t="shared" si="12"/>
        <v>-0.10928013876843014</v>
      </c>
      <c r="E805" s="9">
        <v>1.6831683168316861E-2</v>
      </c>
    </row>
    <row r="806" spans="2:5" x14ac:dyDescent="0.25">
      <c r="B806" s="190">
        <v>42409</v>
      </c>
      <c r="C806" s="9">
        <v>57.65</v>
      </c>
      <c r="D806" s="14">
        <f t="shared" si="12"/>
        <v>0.35647058823529409</v>
      </c>
      <c r="E806" s="9">
        <v>1.6754850088183344E-2</v>
      </c>
    </row>
    <row r="807" spans="2:5" x14ac:dyDescent="0.25">
      <c r="B807" s="190">
        <v>43007</v>
      </c>
      <c r="C807" s="9">
        <v>42.5</v>
      </c>
      <c r="D807" s="14">
        <f t="shared" si="12"/>
        <v>-0.18111753371868977</v>
      </c>
      <c r="E807" s="9">
        <v>1.6746411483253659E-2</v>
      </c>
    </row>
    <row r="808" spans="2:5" x14ac:dyDescent="0.25">
      <c r="B808" s="190">
        <v>42670</v>
      </c>
      <c r="C808" s="9">
        <v>51.9</v>
      </c>
      <c r="D808" s="14">
        <f t="shared" si="12"/>
        <v>6.0265577119509611E-2</v>
      </c>
      <c r="E808" s="9">
        <v>1.6650342801175347E-2</v>
      </c>
    </row>
    <row r="809" spans="2:5" x14ac:dyDescent="0.25">
      <c r="B809" s="190">
        <v>43049</v>
      </c>
      <c r="C809" s="9">
        <v>48.95</v>
      </c>
      <c r="D809" s="14">
        <f t="shared" si="12"/>
        <v>-0.27319970304380092</v>
      </c>
      <c r="E809" s="9">
        <v>1.6614745586708293E-2</v>
      </c>
    </row>
    <row r="810" spans="2:5" x14ac:dyDescent="0.25">
      <c r="B810" s="190">
        <v>44509</v>
      </c>
      <c r="C810" s="9">
        <v>67.349999999999994</v>
      </c>
      <c r="D810" s="14">
        <f t="shared" si="12"/>
        <v>0.68585732165206481</v>
      </c>
      <c r="E810" s="9">
        <v>1.6603773584905574E-2</v>
      </c>
    </row>
    <row r="811" spans="2:5" x14ac:dyDescent="0.25">
      <c r="B811" s="190">
        <v>42989</v>
      </c>
      <c r="C811" s="9">
        <v>39.950000000000003</v>
      </c>
      <c r="D811" s="14">
        <f t="shared" si="12"/>
        <v>-0.19455645161290319</v>
      </c>
      <c r="E811" s="9">
        <v>1.6539440203562485E-2</v>
      </c>
    </row>
    <row r="812" spans="2:5" x14ac:dyDescent="0.25">
      <c r="B812" s="190">
        <v>44637</v>
      </c>
      <c r="C812" s="9">
        <v>49.6</v>
      </c>
      <c r="D812" s="14">
        <f t="shared" si="12"/>
        <v>-0.30483531885073573</v>
      </c>
      <c r="E812" s="9">
        <v>1.6393442622950907E-2</v>
      </c>
    </row>
    <row r="813" spans="2:5" x14ac:dyDescent="0.25">
      <c r="B813" s="190">
        <v>44978</v>
      </c>
      <c r="C813" s="9">
        <v>71.349999999999994</v>
      </c>
      <c r="D813" s="14">
        <f t="shared" si="12"/>
        <v>0.43561368209255513</v>
      </c>
      <c r="E813" s="9">
        <v>1.638176638176626E-2</v>
      </c>
    </row>
    <row r="814" spans="2:5" x14ac:dyDescent="0.25">
      <c r="B814" s="190">
        <v>44775</v>
      </c>
      <c r="C814" s="9">
        <v>49.7</v>
      </c>
      <c r="D814" s="14">
        <f t="shared" si="12"/>
        <v>-0.54382744378155112</v>
      </c>
      <c r="E814" s="9">
        <v>1.6359918200409086E-2</v>
      </c>
    </row>
    <row r="815" spans="2:5" x14ac:dyDescent="0.25">
      <c r="B815" s="190">
        <v>45197</v>
      </c>
      <c r="C815" s="9">
        <v>108.95</v>
      </c>
      <c r="D815" s="14">
        <f t="shared" si="12"/>
        <v>4.8262032085561497</v>
      </c>
      <c r="E815" s="9">
        <v>1.632462686567164E-2</v>
      </c>
    </row>
    <row r="816" spans="2:5" x14ac:dyDescent="0.25">
      <c r="B816" s="190">
        <v>43959</v>
      </c>
      <c r="C816" s="9">
        <v>18.7</v>
      </c>
      <c r="D816" s="14">
        <f t="shared" si="12"/>
        <v>-0.76942046855733659</v>
      </c>
      <c r="E816" s="9">
        <v>1.6304347826086998E-2</v>
      </c>
    </row>
    <row r="817" spans="2:5" x14ac:dyDescent="0.25">
      <c r="B817" s="190">
        <v>45041</v>
      </c>
      <c r="C817" s="9">
        <v>81.099999999999994</v>
      </c>
      <c r="D817" s="14">
        <f t="shared" si="12"/>
        <v>-0.69057611598626478</v>
      </c>
      <c r="E817" s="9">
        <v>1.6290726817042571E-2</v>
      </c>
    </row>
    <row r="818" spans="2:5" x14ac:dyDescent="0.25">
      <c r="B818" s="190">
        <v>45672</v>
      </c>
      <c r="C818" s="9">
        <v>262.10000000000002</v>
      </c>
      <c r="D818" s="14">
        <f t="shared" si="12"/>
        <v>8.327402135231317</v>
      </c>
      <c r="E818" s="9">
        <v>1.6285381930981179E-2</v>
      </c>
    </row>
    <row r="819" spans="2:5" x14ac:dyDescent="0.25">
      <c r="B819" s="190">
        <v>43475</v>
      </c>
      <c r="C819" s="9">
        <v>28.1</v>
      </c>
      <c r="D819" s="14">
        <f t="shared" si="12"/>
        <v>-0.59127272727272728</v>
      </c>
      <c r="E819" s="9">
        <v>1.6274864376130304E-2</v>
      </c>
    </row>
    <row r="820" spans="2:5" x14ac:dyDescent="0.25">
      <c r="B820" s="190">
        <v>44995</v>
      </c>
      <c r="C820" s="9">
        <v>68.75</v>
      </c>
      <c r="D820" s="14">
        <f t="shared" si="12"/>
        <v>0.56963470319634713</v>
      </c>
      <c r="E820" s="9">
        <v>1.6260162601625931E-2</v>
      </c>
    </row>
    <row r="821" spans="2:5" x14ac:dyDescent="0.25">
      <c r="B821" s="190">
        <v>42702</v>
      </c>
      <c r="C821" s="9">
        <v>43.8</v>
      </c>
      <c r="D821" s="14">
        <f t="shared" si="12"/>
        <v>-0.17900656044985949</v>
      </c>
      <c r="E821" s="9">
        <v>1.6241299303944218E-2</v>
      </c>
    </row>
    <row r="822" spans="2:5" x14ac:dyDescent="0.25">
      <c r="B822" s="190">
        <v>44278</v>
      </c>
      <c r="C822" s="9">
        <v>53.35</v>
      </c>
      <c r="D822" s="14">
        <f t="shared" si="12"/>
        <v>0.30599755201958384</v>
      </c>
      <c r="E822" s="9">
        <v>1.6190476190476217E-2</v>
      </c>
    </row>
    <row r="823" spans="2:5" x14ac:dyDescent="0.25">
      <c r="B823" s="190">
        <v>42418</v>
      </c>
      <c r="C823" s="9">
        <v>40.85</v>
      </c>
      <c r="D823" s="14">
        <f t="shared" si="12"/>
        <v>-0.53605905735377624</v>
      </c>
      <c r="E823" s="9">
        <v>1.6169154228855686E-2</v>
      </c>
    </row>
    <row r="824" spans="2:5" x14ac:dyDescent="0.25">
      <c r="B824" s="190">
        <v>45091</v>
      </c>
      <c r="C824" s="9">
        <v>88.05</v>
      </c>
      <c r="D824" s="14">
        <f t="shared" si="12"/>
        <v>0.64425770308123254</v>
      </c>
      <c r="E824" s="9">
        <v>1.6156953260242257E-2</v>
      </c>
    </row>
    <row r="825" spans="2:5" x14ac:dyDescent="0.25">
      <c r="B825" s="190">
        <v>44819</v>
      </c>
      <c r="C825" s="9">
        <v>53.55</v>
      </c>
      <c r="D825" s="14">
        <f t="shared" si="12"/>
        <v>-0.66246454459502047</v>
      </c>
      <c r="E825" s="9">
        <v>1.6129032258064408E-2</v>
      </c>
    </row>
    <row r="826" spans="2:5" x14ac:dyDescent="0.25">
      <c r="B826" s="190">
        <v>45344</v>
      </c>
      <c r="C826" s="9">
        <v>158.65</v>
      </c>
      <c r="D826" s="14">
        <f t="shared" si="12"/>
        <v>2.8414043583535111</v>
      </c>
      <c r="E826" s="9">
        <v>1.6010246557796988E-2</v>
      </c>
    </row>
    <row r="827" spans="2:5" x14ac:dyDescent="0.25">
      <c r="B827" s="190">
        <v>42612</v>
      </c>
      <c r="C827" s="9">
        <v>41.3</v>
      </c>
      <c r="D827" s="14">
        <f t="shared" si="12"/>
        <v>-0.35011801730920539</v>
      </c>
      <c r="E827" s="9">
        <v>1.5990159901598983E-2</v>
      </c>
    </row>
    <row r="828" spans="2:5" x14ac:dyDescent="0.25">
      <c r="B828" s="190">
        <v>44909</v>
      </c>
      <c r="C828" s="9">
        <v>63.55</v>
      </c>
      <c r="D828" s="14">
        <f t="shared" si="12"/>
        <v>2.327225130890052</v>
      </c>
      <c r="E828" s="9">
        <v>1.5987210231814548E-2</v>
      </c>
    </row>
    <row r="829" spans="2:5" x14ac:dyDescent="0.25">
      <c r="B829" s="190">
        <v>41659</v>
      </c>
      <c r="C829" s="9">
        <v>19.100000000000001</v>
      </c>
      <c r="D829" s="14">
        <f t="shared" si="12"/>
        <v>-0.64727608494921507</v>
      </c>
      <c r="E829" s="9">
        <v>1.5957446808510675E-2</v>
      </c>
    </row>
    <row r="830" spans="2:5" x14ac:dyDescent="0.25">
      <c r="B830" s="190">
        <v>44881</v>
      </c>
      <c r="C830" s="9">
        <v>54.15</v>
      </c>
      <c r="D830" s="14">
        <f t="shared" si="12"/>
        <v>0.87694974003466186</v>
      </c>
      <c r="E830" s="9">
        <v>1.5947467166979389E-2</v>
      </c>
    </row>
    <row r="831" spans="2:5" x14ac:dyDescent="0.25">
      <c r="B831" s="190">
        <v>41807</v>
      </c>
      <c r="C831" s="9">
        <v>28.85</v>
      </c>
      <c r="D831" s="14">
        <f t="shared" si="12"/>
        <v>0.28507795100222727</v>
      </c>
      <c r="E831" s="9">
        <v>1.5845070422535312E-2</v>
      </c>
    </row>
    <row r="832" spans="2:5" x14ac:dyDescent="0.25">
      <c r="B832" s="190">
        <v>41780</v>
      </c>
      <c r="C832" s="9">
        <v>22.45</v>
      </c>
      <c r="D832" s="14">
        <f t="shared" si="12"/>
        <v>-0.91466798433995977</v>
      </c>
      <c r="E832" s="9">
        <v>1.5837104072398092E-2</v>
      </c>
    </row>
    <row r="833" spans="2:5" x14ac:dyDescent="0.25">
      <c r="B833" s="190">
        <v>45541</v>
      </c>
      <c r="C833" s="9">
        <v>263.08999999999997</v>
      </c>
      <c r="D833" s="14">
        <f t="shared" si="12"/>
        <v>3.8096892138939666</v>
      </c>
      <c r="E833" s="9">
        <v>1.5791505791505695E-2</v>
      </c>
    </row>
    <row r="834" spans="2:5" x14ac:dyDescent="0.25">
      <c r="B834" s="190">
        <v>44302</v>
      </c>
      <c r="C834" s="9">
        <v>54.7</v>
      </c>
      <c r="D834" s="14">
        <f t="shared" si="12"/>
        <v>-0.46970431410567137</v>
      </c>
      <c r="E834" s="9">
        <v>1.578458681522751E-2</v>
      </c>
    </row>
    <row r="835" spans="2:5" x14ac:dyDescent="0.25">
      <c r="B835" s="190">
        <v>45189</v>
      </c>
      <c r="C835" s="9">
        <v>103.15</v>
      </c>
      <c r="D835" s="14">
        <f t="shared" si="12"/>
        <v>1.6585051546391756</v>
      </c>
      <c r="E835" s="9">
        <v>1.5755785327424998E-2</v>
      </c>
    </row>
    <row r="836" spans="2:5" x14ac:dyDescent="0.25">
      <c r="B836" s="190">
        <v>43154</v>
      </c>
      <c r="C836" s="9">
        <v>38.799999999999997</v>
      </c>
      <c r="D836" s="14">
        <f t="shared" si="12"/>
        <v>-0.45734265734265739</v>
      </c>
      <c r="E836" s="9">
        <v>1.5706806282722363E-2</v>
      </c>
    </row>
    <row r="837" spans="2:5" x14ac:dyDescent="0.25">
      <c r="B837" s="190">
        <v>45019</v>
      </c>
      <c r="C837" s="9">
        <v>71.5</v>
      </c>
      <c r="D837" s="14">
        <f t="shared" ref="D837:D900" si="13">(C837-C838)/C838</f>
        <v>0.29294755877034367</v>
      </c>
      <c r="E837" s="9">
        <v>1.5624999999999918E-2</v>
      </c>
    </row>
    <row r="838" spans="2:5" x14ac:dyDescent="0.25">
      <c r="B838" s="190">
        <v>44677</v>
      </c>
      <c r="C838" s="9">
        <v>55.3</v>
      </c>
      <c r="D838" s="14">
        <f t="shared" si="13"/>
        <v>0.13319672131147542</v>
      </c>
      <c r="E838" s="9">
        <v>1.5610651974288233E-2</v>
      </c>
    </row>
    <row r="839" spans="2:5" x14ac:dyDescent="0.25">
      <c r="B839" s="190">
        <v>44636</v>
      </c>
      <c r="C839" s="9">
        <v>48.8</v>
      </c>
      <c r="D839" s="14">
        <f t="shared" si="13"/>
        <v>-1.0235414534289511E-3</v>
      </c>
      <c r="E839" s="9">
        <v>1.5608740894901146E-2</v>
      </c>
    </row>
    <row r="840" spans="2:5" x14ac:dyDescent="0.25">
      <c r="B840" s="190">
        <v>42863</v>
      </c>
      <c r="C840" s="9">
        <v>48.85</v>
      </c>
      <c r="D840" s="14">
        <f t="shared" si="13"/>
        <v>-1.0224948875255044E-3</v>
      </c>
      <c r="E840" s="9">
        <v>1.5592515592515592E-2</v>
      </c>
    </row>
    <row r="841" spans="2:5" x14ac:dyDescent="0.25">
      <c r="B841" s="190">
        <v>42556</v>
      </c>
      <c r="C841" s="9">
        <v>48.9</v>
      </c>
      <c r="D841" s="14">
        <f t="shared" si="13"/>
        <v>2.7471264367816084</v>
      </c>
      <c r="E841" s="9">
        <v>1.5576323987538941E-2</v>
      </c>
    </row>
    <row r="842" spans="2:5" x14ac:dyDescent="0.25">
      <c r="B842" s="190">
        <v>41597</v>
      </c>
      <c r="C842" s="9">
        <v>13.05</v>
      </c>
      <c r="D842" s="14">
        <f t="shared" si="13"/>
        <v>-0.81900138696255209</v>
      </c>
      <c r="E842" s="9">
        <v>1.5564202334630434E-2</v>
      </c>
    </row>
    <row r="843" spans="2:5" x14ac:dyDescent="0.25">
      <c r="B843" s="190">
        <v>44453</v>
      </c>
      <c r="C843" s="9">
        <v>72.099999999999994</v>
      </c>
      <c r="D843" s="14">
        <f t="shared" si="13"/>
        <v>1.7414448669201519</v>
      </c>
      <c r="E843" s="9">
        <v>1.5492957746478794E-2</v>
      </c>
    </row>
    <row r="844" spans="2:5" x14ac:dyDescent="0.25">
      <c r="B844" s="190">
        <v>43566</v>
      </c>
      <c r="C844" s="9">
        <v>26.3</v>
      </c>
      <c r="D844" s="14">
        <f t="shared" si="13"/>
        <v>-0.63774104683195598</v>
      </c>
      <c r="E844" s="9">
        <v>1.5444015444015528E-2</v>
      </c>
    </row>
    <row r="845" spans="2:5" x14ac:dyDescent="0.25">
      <c r="B845" s="190">
        <v>45021</v>
      </c>
      <c r="C845" s="9">
        <v>72.599999999999994</v>
      </c>
      <c r="D845" s="14">
        <f t="shared" si="13"/>
        <v>1.1966717095310135</v>
      </c>
      <c r="E845" s="9">
        <v>1.5384615384615306E-2</v>
      </c>
    </row>
    <row r="846" spans="2:5" x14ac:dyDescent="0.25">
      <c r="B846" s="190">
        <v>41855</v>
      </c>
      <c r="C846" s="9">
        <v>33.049999999999997</v>
      </c>
      <c r="D846" s="14">
        <f t="shared" si="13"/>
        <v>-0.28694714131607346</v>
      </c>
      <c r="E846" s="9">
        <v>1.5360983102918589E-2</v>
      </c>
    </row>
    <row r="847" spans="2:5" x14ac:dyDescent="0.25">
      <c r="B847" s="190">
        <v>43020</v>
      </c>
      <c r="C847" s="9">
        <v>46.35</v>
      </c>
      <c r="D847" s="14">
        <f t="shared" si="13"/>
        <v>0.99354838709677429</v>
      </c>
      <c r="E847" s="9">
        <v>1.5334063526834673E-2</v>
      </c>
    </row>
    <row r="848" spans="2:5" x14ac:dyDescent="0.25">
      <c r="B848" s="190">
        <v>41772</v>
      </c>
      <c r="C848" s="9">
        <v>23.25</v>
      </c>
      <c r="D848" s="14">
        <f t="shared" si="13"/>
        <v>-0.91393670183231535</v>
      </c>
      <c r="E848" s="9">
        <v>1.5283842794759889E-2</v>
      </c>
    </row>
    <row r="849" spans="2:5" x14ac:dyDescent="0.25">
      <c r="B849" s="190">
        <v>45588</v>
      </c>
      <c r="C849" s="9">
        <v>270.14999999999998</v>
      </c>
      <c r="D849" s="14">
        <f t="shared" si="13"/>
        <v>1.6893977103036335</v>
      </c>
      <c r="E849" s="9">
        <v>1.5219842164599602E-2</v>
      </c>
    </row>
    <row r="850" spans="2:5" x14ac:dyDescent="0.25">
      <c r="B850" s="190">
        <v>42338</v>
      </c>
      <c r="C850" s="9">
        <v>100.45</v>
      </c>
      <c r="D850" s="14">
        <f t="shared" si="13"/>
        <v>0.35195154777927329</v>
      </c>
      <c r="E850" s="9">
        <v>1.5159171298635674E-2</v>
      </c>
    </row>
    <row r="851" spans="2:5" x14ac:dyDescent="0.25">
      <c r="B851" s="190">
        <v>45072</v>
      </c>
      <c r="C851" s="9">
        <v>74.3</v>
      </c>
      <c r="D851" s="14">
        <f t="shared" si="13"/>
        <v>-0.63731328712291313</v>
      </c>
      <c r="E851" s="9">
        <v>1.5027322404371506E-2</v>
      </c>
    </row>
    <row r="852" spans="2:5" x14ac:dyDescent="0.25">
      <c r="B852" s="190">
        <v>45503</v>
      </c>
      <c r="C852" s="9">
        <v>204.86</v>
      </c>
      <c r="D852" s="14">
        <f t="shared" si="13"/>
        <v>7.589517819706499</v>
      </c>
      <c r="E852" s="9">
        <v>1.4912063413425908E-2</v>
      </c>
    </row>
    <row r="853" spans="2:5" x14ac:dyDescent="0.25">
      <c r="B853" s="190">
        <v>41722</v>
      </c>
      <c r="C853" s="9">
        <v>23.85</v>
      </c>
      <c r="D853" s="14">
        <f t="shared" si="13"/>
        <v>-0.58985382631126393</v>
      </c>
      <c r="E853" s="9">
        <v>1.4893617021276655E-2</v>
      </c>
    </row>
    <row r="854" spans="2:5" x14ac:dyDescent="0.25">
      <c r="B854" s="190">
        <v>41969</v>
      </c>
      <c r="C854" s="9">
        <v>58.15</v>
      </c>
      <c r="D854" s="14">
        <f t="shared" si="13"/>
        <v>-0.43378773125608572</v>
      </c>
      <c r="E854" s="9">
        <v>1.4834205933682398E-2</v>
      </c>
    </row>
    <row r="855" spans="2:5" x14ac:dyDescent="0.25">
      <c r="B855" s="190">
        <v>42271</v>
      </c>
      <c r="C855" s="9">
        <v>102.7</v>
      </c>
      <c r="D855" s="14">
        <f t="shared" si="13"/>
        <v>1.4987834549878345</v>
      </c>
      <c r="E855" s="9">
        <v>1.4822134387351778E-2</v>
      </c>
    </row>
    <row r="856" spans="2:5" x14ac:dyDescent="0.25">
      <c r="B856" s="190">
        <v>42606</v>
      </c>
      <c r="C856" s="9">
        <v>41.1</v>
      </c>
      <c r="D856" s="14">
        <f t="shared" si="13"/>
        <v>-0.33333333333333331</v>
      </c>
      <c r="E856" s="9">
        <v>1.481481481481485E-2</v>
      </c>
    </row>
    <row r="857" spans="2:5" x14ac:dyDescent="0.25">
      <c r="B857" s="190">
        <v>44579</v>
      </c>
      <c r="C857" s="9">
        <v>61.65</v>
      </c>
      <c r="D857" s="14">
        <f t="shared" si="13"/>
        <v>-5.4447852760736257E-2</v>
      </c>
      <c r="E857" s="9">
        <v>1.4814814814814791E-2</v>
      </c>
    </row>
    <row r="858" spans="2:5" x14ac:dyDescent="0.25">
      <c r="B858" s="190">
        <v>42401</v>
      </c>
      <c r="C858" s="9">
        <v>65.2</v>
      </c>
      <c r="D858" s="14">
        <f t="shared" si="13"/>
        <v>1.3709090909090911</v>
      </c>
      <c r="E858" s="9">
        <v>1.4785992217898877E-2</v>
      </c>
    </row>
    <row r="859" spans="2:5" x14ac:dyDescent="0.25">
      <c r="B859" s="190">
        <v>41834</v>
      </c>
      <c r="C859" s="9">
        <v>27.5</v>
      </c>
      <c r="D859" s="14">
        <f t="shared" si="13"/>
        <v>-0.61911357340720219</v>
      </c>
      <c r="E859" s="9">
        <v>1.4760147601475962E-2</v>
      </c>
    </row>
    <row r="860" spans="2:5" x14ac:dyDescent="0.25">
      <c r="B860" s="190">
        <v>45013</v>
      </c>
      <c r="C860" s="9">
        <v>72.2</v>
      </c>
      <c r="D860" s="14">
        <f t="shared" si="13"/>
        <v>0.60981047937569677</v>
      </c>
      <c r="E860" s="9">
        <v>1.4757554462403332E-2</v>
      </c>
    </row>
    <row r="861" spans="2:5" x14ac:dyDescent="0.25">
      <c r="B861" s="190">
        <v>43109</v>
      </c>
      <c r="C861" s="9">
        <v>44.85</v>
      </c>
      <c r="D861" s="14">
        <f t="shared" si="13"/>
        <v>-0.80086137998401563</v>
      </c>
      <c r="E861" s="9">
        <v>1.4705882352941143E-2</v>
      </c>
    </row>
    <row r="862" spans="2:5" x14ac:dyDescent="0.25">
      <c r="B862" s="190">
        <v>45749</v>
      </c>
      <c r="C862" s="9">
        <v>225.22</v>
      </c>
      <c r="D862" s="14">
        <f t="shared" si="13"/>
        <v>2.2499278499278503</v>
      </c>
      <c r="E862" s="9">
        <v>1.4641618236698652E-2</v>
      </c>
    </row>
    <row r="863" spans="2:5" x14ac:dyDescent="0.25">
      <c r="B863" s="190">
        <v>44313</v>
      </c>
      <c r="C863" s="9">
        <v>69.3</v>
      </c>
      <c r="D863" s="14">
        <f t="shared" si="13"/>
        <v>1.221153846153846</v>
      </c>
      <c r="E863" s="9">
        <v>1.4641288433382138E-2</v>
      </c>
    </row>
    <row r="864" spans="2:5" x14ac:dyDescent="0.25">
      <c r="B864" s="190">
        <v>43389</v>
      </c>
      <c r="C864" s="9">
        <v>31.2</v>
      </c>
      <c r="D864" s="14">
        <f t="shared" si="13"/>
        <v>-0.31353135313531361</v>
      </c>
      <c r="E864" s="9">
        <v>1.4634146341463391E-2</v>
      </c>
    </row>
    <row r="865" spans="2:5" x14ac:dyDescent="0.25">
      <c r="B865" s="190">
        <v>42513</v>
      </c>
      <c r="C865" s="9">
        <v>45.45</v>
      </c>
      <c r="D865" s="14">
        <f t="shared" si="13"/>
        <v>-0.23613445378151257</v>
      </c>
      <c r="E865" s="9">
        <v>1.4508928571428699E-2</v>
      </c>
    </row>
    <row r="866" spans="2:5" x14ac:dyDescent="0.25">
      <c r="B866" s="190">
        <v>42173</v>
      </c>
      <c r="C866" s="9">
        <v>59.5</v>
      </c>
      <c r="D866" s="14">
        <f t="shared" si="13"/>
        <v>2.4</v>
      </c>
      <c r="E866" s="9">
        <v>1.449275362318843E-2</v>
      </c>
    </row>
    <row r="867" spans="2:5" x14ac:dyDescent="0.25">
      <c r="B867" s="190">
        <v>41677</v>
      </c>
      <c r="C867" s="9">
        <v>17.5</v>
      </c>
      <c r="D867" s="14">
        <f t="shared" si="13"/>
        <v>-0.64394710071210581</v>
      </c>
      <c r="E867" s="9">
        <v>1.4492753623188406E-2</v>
      </c>
    </row>
    <row r="868" spans="2:5" x14ac:dyDescent="0.25">
      <c r="B868" s="190">
        <v>42684</v>
      </c>
      <c r="C868" s="9">
        <v>49.15</v>
      </c>
      <c r="D868" s="14">
        <f t="shared" si="13"/>
        <v>-0.54908256880733941</v>
      </c>
      <c r="E868" s="9">
        <v>1.4447884416924576E-2</v>
      </c>
    </row>
    <row r="869" spans="2:5" x14ac:dyDescent="0.25">
      <c r="B869" s="190">
        <v>42223</v>
      </c>
      <c r="C869" s="9">
        <v>109</v>
      </c>
      <c r="D869" s="14">
        <f t="shared" si="13"/>
        <v>1.2087132725430596</v>
      </c>
      <c r="E869" s="9">
        <v>1.4425314099581173E-2</v>
      </c>
    </row>
    <row r="870" spans="2:5" x14ac:dyDescent="0.25">
      <c r="B870" s="190">
        <v>42810</v>
      </c>
      <c r="C870" s="9">
        <v>49.35</v>
      </c>
      <c r="D870" s="14">
        <f t="shared" si="13"/>
        <v>0.396039603960396</v>
      </c>
      <c r="E870" s="9">
        <v>1.4388489208633152E-2</v>
      </c>
    </row>
    <row r="871" spans="2:5" x14ac:dyDescent="0.25">
      <c r="B871" s="190">
        <v>43199</v>
      </c>
      <c r="C871" s="9">
        <v>35.35</v>
      </c>
      <c r="D871" s="14">
        <f t="shared" si="13"/>
        <v>0.66352941176470592</v>
      </c>
      <c r="E871" s="9">
        <v>1.4347202295552367E-2</v>
      </c>
    </row>
    <row r="872" spans="2:5" x14ac:dyDescent="0.25">
      <c r="B872" s="190">
        <v>43978</v>
      </c>
      <c r="C872" s="9">
        <v>21.25</v>
      </c>
      <c r="D872" s="14">
        <f t="shared" si="13"/>
        <v>-0.50175849941383355</v>
      </c>
      <c r="E872" s="9">
        <v>1.4319809069212444E-2</v>
      </c>
    </row>
    <row r="873" spans="2:5" x14ac:dyDescent="0.25">
      <c r="B873" s="190">
        <v>44740</v>
      </c>
      <c r="C873" s="9">
        <v>42.65</v>
      </c>
      <c r="D873" s="14">
        <f t="shared" si="13"/>
        <v>-0.20205799812909267</v>
      </c>
      <c r="E873" s="9">
        <v>1.4268727705112996E-2</v>
      </c>
    </row>
    <row r="874" spans="2:5" x14ac:dyDescent="0.25">
      <c r="B874" s="190">
        <v>44809</v>
      </c>
      <c r="C874" s="9">
        <v>53.45</v>
      </c>
      <c r="D874" s="14">
        <f t="shared" si="13"/>
        <v>7.0070070070070073E-2</v>
      </c>
      <c r="E874" s="9">
        <v>1.4231499051233396E-2</v>
      </c>
    </row>
    <row r="875" spans="2:5" x14ac:dyDescent="0.25">
      <c r="B875" s="190">
        <v>44778</v>
      </c>
      <c r="C875" s="9">
        <v>49.95</v>
      </c>
      <c r="D875" s="14">
        <f t="shared" si="13"/>
        <v>0.39720279720279728</v>
      </c>
      <c r="E875" s="9">
        <v>1.4213197969543205E-2</v>
      </c>
    </row>
    <row r="876" spans="2:5" x14ac:dyDescent="0.25">
      <c r="B876" s="190">
        <v>43172</v>
      </c>
      <c r="C876" s="9">
        <v>35.75</v>
      </c>
      <c r="D876" s="14">
        <f t="shared" si="13"/>
        <v>0.42714570858283429</v>
      </c>
      <c r="E876" s="9">
        <v>1.4184397163120567E-2</v>
      </c>
    </row>
    <row r="877" spans="2:5" x14ac:dyDescent="0.25">
      <c r="B877" s="190">
        <v>43543</v>
      </c>
      <c r="C877" s="9">
        <v>25.05</v>
      </c>
      <c r="D877" s="14">
        <f t="shared" si="13"/>
        <v>-0.87548464062033993</v>
      </c>
      <c r="E877" s="9">
        <v>1.4170040485830017E-2</v>
      </c>
    </row>
    <row r="878" spans="2:5" x14ac:dyDescent="0.25">
      <c r="B878" s="190">
        <v>45727</v>
      </c>
      <c r="C878" s="9">
        <v>201.18</v>
      </c>
      <c r="D878" s="14">
        <f t="shared" si="13"/>
        <v>1.0729520865533231</v>
      </c>
      <c r="E878" s="9">
        <v>1.4114326040931604E-2</v>
      </c>
    </row>
    <row r="879" spans="2:5" x14ac:dyDescent="0.25">
      <c r="B879" s="190">
        <v>42325</v>
      </c>
      <c r="C879" s="9">
        <v>97.05</v>
      </c>
      <c r="D879" s="14">
        <f t="shared" si="13"/>
        <v>1.6995827538247563</v>
      </c>
      <c r="E879" s="9">
        <v>1.4106583072100254E-2</v>
      </c>
    </row>
    <row r="880" spans="2:5" x14ac:dyDescent="0.25">
      <c r="B880" s="190">
        <v>43342</v>
      </c>
      <c r="C880" s="9">
        <v>35.950000000000003</v>
      </c>
      <c r="D880" s="14">
        <f t="shared" si="13"/>
        <v>0.23965517241379319</v>
      </c>
      <c r="E880" s="9">
        <v>1.4104372355430182E-2</v>
      </c>
    </row>
    <row r="881" spans="2:5" x14ac:dyDescent="0.25">
      <c r="B881" s="190">
        <v>43244</v>
      </c>
      <c r="C881" s="9">
        <v>29</v>
      </c>
      <c r="D881" s="14">
        <f t="shared" si="13"/>
        <v>-0.90769622509389525</v>
      </c>
      <c r="E881" s="9">
        <v>1.3986013986013936E-2</v>
      </c>
    </row>
    <row r="882" spans="2:5" x14ac:dyDescent="0.25">
      <c r="B882" s="190">
        <v>45561</v>
      </c>
      <c r="C882" s="9">
        <v>314.18</v>
      </c>
      <c r="D882" s="14">
        <f t="shared" si="13"/>
        <v>20.593127147766321</v>
      </c>
      <c r="E882" s="9">
        <v>1.3974503792157443E-2</v>
      </c>
    </row>
    <row r="883" spans="2:5" x14ac:dyDescent="0.25">
      <c r="B883" s="190">
        <v>43704</v>
      </c>
      <c r="C883" s="9">
        <v>14.55</v>
      </c>
      <c r="D883" s="14">
        <f t="shared" si="13"/>
        <v>-0.8</v>
      </c>
      <c r="E883" s="9">
        <v>1.3937282229965231E-2</v>
      </c>
    </row>
    <row r="884" spans="2:5" x14ac:dyDescent="0.25">
      <c r="B884" s="190">
        <v>44435</v>
      </c>
      <c r="C884" s="9">
        <v>72.75</v>
      </c>
      <c r="D884" s="14">
        <f t="shared" si="13"/>
        <v>-0.54765901883976875</v>
      </c>
      <c r="E884" s="9">
        <v>1.3937282229965157E-2</v>
      </c>
    </row>
    <row r="885" spans="2:5" x14ac:dyDescent="0.25">
      <c r="B885" s="190">
        <v>45457</v>
      </c>
      <c r="C885" s="9">
        <v>160.83000000000001</v>
      </c>
      <c r="D885" s="14">
        <f t="shared" si="13"/>
        <v>1.5982229402261714</v>
      </c>
      <c r="E885" s="9">
        <v>1.3932669272475148E-2</v>
      </c>
    </row>
    <row r="886" spans="2:5" x14ac:dyDescent="0.25">
      <c r="B886" s="190">
        <v>42094</v>
      </c>
      <c r="C886" s="9">
        <v>61.9</v>
      </c>
      <c r="D886" s="14">
        <f t="shared" si="13"/>
        <v>0.54364089775561086</v>
      </c>
      <c r="E886" s="9">
        <v>1.3923013923013946E-2</v>
      </c>
    </row>
    <row r="887" spans="2:5" x14ac:dyDescent="0.25">
      <c r="B887" s="190">
        <v>42977</v>
      </c>
      <c r="C887" s="9">
        <v>40.1</v>
      </c>
      <c r="D887" s="14">
        <f t="shared" si="13"/>
        <v>-0.45218579234972678</v>
      </c>
      <c r="E887" s="9">
        <v>1.3906447534766228E-2</v>
      </c>
    </row>
    <row r="888" spans="2:5" x14ac:dyDescent="0.25">
      <c r="B888" s="190">
        <v>45071</v>
      </c>
      <c r="C888" s="9">
        <v>73.2</v>
      </c>
      <c r="D888" s="14">
        <f t="shared" si="13"/>
        <v>1.4982935153583619</v>
      </c>
      <c r="E888" s="9">
        <v>1.3850415512465374E-2</v>
      </c>
    </row>
    <row r="889" spans="2:5" x14ac:dyDescent="0.25">
      <c r="B889" s="190">
        <v>43405</v>
      </c>
      <c r="C889" s="9">
        <v>29.3</v>
      </c>
      <c r="D889" s="14">
        <f t="shared" si="13"/>
        <v>-0.82667849748595079</v>
      </c>
      <c r="E889" s="9">
        <v>1.3840830449827065E-2</v>
      </c>
    </row>
    <row r="890" spans="2:5" x14ac:dyDescent="0.25">
      <c r="B890" s="190">
        <v>45435</v>
      </c>
      <c r="C890" s="9">
        <v>169.05</v>
      </c>
      <c r="D890" s="14">
        <f t="shared" si="13"/>
        <v>2.460755197284685E-2</v>
      </c>
      <c r="E890" s="9">
        <v>1.379310344827593E-2</v>
      </c>
    </row>
    <row r="891" spans="2:5" x14ac:dyDescent="0.25">
      <c r="B891" s="190">
        <v>45467</v>
      </c>
      <c r="C891" s="9">
        <v>164.99</v>
      </c>
      <c r="D891" s="14">
        <f t="shared" si="13"/>
        <v>1.7988125530110264</v>
      </c>
      <c r="E891" s="9">
        <v>1.3763440860215109E-2</v>
      </c>
    </row>
    <row r="892" spans="2:5" x14ac:dyDescent="0.25">
      <c r="B892" s="190">
        <v>41970</v>
      </c>
      <c r="C892" s="9">
        <v>58.95</v>
      </c>
      <c r="D892" s="14">
        <f t="shared" si="13"/>
        <v>0.33069977426636582</v>
      </c>
      <c r="E892" s="9">
        <v>1.3757523645743839E-2</v>
      </c>
    </row>
    <row r="893" spans="2:5" x14ac:dyDescent="0.25">
      <c r="B893" s="190">
        <v>42629</v>
      </c>
      <c r="C893" s="9">
        <v>44.3</v>
      </c>
      <c r="D893" s="14">
        <f t="shared" si="13"/>
        <v>-0.20323741007194251</v>
      </c>
      <c r="E893" s="9">
        <v>1.3729977116704675E-2</v>
      </c>
    </row>
    <row r="894" spans="2:5" x14ac:dyDescent="0.25">
      <c r="B894" s="190">
        <v>44246</v>
      </c>
      <c r="C894" s="9">
        <v>55.6</v>
      </c>
      <c r="D894" s="14">
        <f t="shared" si="13"/>
        <v>-0.62571524739145079</v>
      </c>
      <c r="E894" s="9">
        <v>1.3673655423883317E-2</v>
      </c>
    </row>
    <row r="895" spans="2:5" x14ac:dyDescent="0.25">
      <c r="B895" s="190">
        <v>45443</v>
      </c>
      <c r="C895" s="9">
        <v>148.55000000000001</v>
      </c>
      <c r="D895" s="14">
        <f t="shared" si="13"/>
        <v>-0.45572124720624335</v>
      </c>
      <c r="E895" s="9">
        <v>1.3647219379051518E-2</v>
      </c>
    </row>
    <row r="896" spans="2:5" x14ac:dyDescent="0.25">
      <c r="B896" s="190">
        <v>45695</v>
      </c>
      <c r="C896" s="9">
        <v>272.93</v>
      </c>
      <c r="D896" s="14">
        <f t="shared" si="13"/>
        <v>13.634316353887401</v>
      </c>
      <c r="E896" s="9">
        <v>1.3629948748421659E-2</v>
      </c>
    </row>
    <row r="897" spans="2:5" x14ac:dyDescent="0.25">
      <c r="B897" s="190">
        <v>43861</v>
      </c>
      <c r="C897" s="9">
        <v>18.649999999999999</v>
      </c>
      <c r="D897" s="14">
        <f t="shared" si="13"/>
        <v>-0.88645357686453574</v>
      </c>
      <c r="E897" s="9">
        <v>1.3586956521739132E-2</v>
      </c>
    </row>
    <row r="898" spans="2:5" x14ac:dyDescent="0.25">
      <c r="B898" s="190">
        <v>45391</v>
      </c>
      <c r="C898" s="9">
        <v>164.25</v>
      </c>
      <c r="D898" s="14">
        <f t="shared" si="13"/>
        <v>3.8883928571428572</v>
      </c>
      <c r="E898" s="9">
        <v>1.3576056772600978E-2</v>
      </c>
    </row>
    <row r="899" spans="2:5" x14ac:dyDescent="0.25">
      <c r="B899" s="190">
        <v>44020</v>
      </c>
      <c r="C899" s="9">
        <v>33.6</v>
      </c>
      <c r="D899" s="14">
        <f t="shared" si="13"/>
        <v>-0.52676056338028165</v>
      </c>
      <c r="E899" s="9">
        <v>1.357466063348425E-2</v>
      </c>
    </row>
    <row r="900" spans="2:5" x14ac:dyDescent="0.25">
      <c r="B900" s="190">
        <v>44452</v>
      </c>
      <c r="C900" s="9">
        <v>71</v>
      </c>
      <c r="D900" s="14">
        <f t="shared" si="13"/>
        <v>2.1625835189309575</v>
      </c>
      <c r="E900" s="9">
        <v>1.3561741613133517E-2</v>
      </c>
    </row>
    <row r="901" spans="2:5" x14ac:dyDescent="0.25">
      <c r="B901" s="190">
        <v>43516</v>
      </c>
      <c r="C901" s="9">
        <v>22.45</v>
      </c>
      <c r="D901" s="14">
        <f t="shared" ref="D901:D964" si="14">(C901-C902)/C902</f>
        <v>-0.72754854368932043</v>
      </c>
      <c r="E901" s="9">
        <v>1.3544018058690778E-2</v>
      </c>
    </row>
    <row r="902" spans="2:5" x14ac:dyDescent="0.25">
      <c r="B902" s="190">
        <v>44406</v>
      </c>
      <c r="C902" s="9">
        <v>82.4</v>
      </c>
      <c r="D902" s="14">
        <f t="shared" si="14"/>
        <v>0.83314794215795329</v>
      </c>
      <c r="E902" s="9">
        <v>1.3530135301353118E-2</v>
      </c>
    </row>
    <row r="903" spans="2:5" x14ac:dyDescent="0.25">
      <c r="B903" s="190">
        <v>42705</v>
      </c>
      <c r="C903" s="9">
        <v>44.95</v>
      </c>
      <c r="D903" s="14">
        <f t="shared" si="14"/>
        <v>-0.84470547590257383</v>
      </c>
      <c r="E903" s="9">
        <v>1.3528748590755387E-2</v>
      </c>
    </row>
    <row r="904" spans="2:5" x14ac:dyDescent="0.25">
      <c r="B904" s="190">
        <v>45664</v>
      </c>
      <c r="C904" s="9">
        <v>289.45</v>
      </c>
      <c r="D904" s="14">
        <f t="shared" si="14"/>
        <v>1.653070577451879</v>
      </c>
      <c r="E904" s="9">
        <v>1.3480392156862624E-2</v>
      </c>
    </row>
    <row r="905" spans="2:5" x14ac:dyDescent="0.25">
      <c r="B905" s="190">
        <v>45205</v>
      </c>
      <c r="C905" s="9">
        <v>109.1</v>
      </c>
      <c r="D905" s="14">
        <f t="shared" si="14"/>
        <v>0.69937694704049824</v>
      </c>
      <c r="E905" s="9">
        <v>1.3469577333952518E-2</v>
      </c>
    </row>
    <row r="906" spans="2:5" x14ac:dyDescent="0.25">
      <c r="B906" s="190">
        <v>44957</v>
      </c>
      <c r="C906" s="9">
        <v>64.2</v>
      </c>
      <c r="D906" s="14">
        <f t="shared" si="14"/>
        <v>0.12928759894459105</v>
      </c>
      <c r="E906" s="9">
        <v>1.3417521704814545E-2</v>
      </c>
    </row>
    <row r="907" spans="2:5" x14ac:dyDescent="0.25">
      <c r="B907" s="190">
        <v>44551</v>
      </c>
      <c r="C907" s="9">
        <v>56.85</v>
      </c>
      <c r="D907" s="14">
        <f t="shared" si="14"/>
        <v>13.960526315789476</v>
      </c>
      <c r="E907" s="9">
        <v>1.3368983957219251E-2</v>
      </c>
    </row>
    <row r="908" spans="2:5" x14ac:dyDescent="0.25">
      <c r="B908" s="190">
        <v>41414</v>
      </c>
      <c r="C908" s="9">
        <v>3.8</v>
      </c>
      <c r="D908" s="14">
        <f t="shared" si="14"/>
        <v>0</v>
      </c>
      <c r="E908" s="9">
        <v>1.3333333333333286E-2</v>
      </c>
    </row>
    <row r="909" spans="2:5" x14ac:dyDescent="0.25">
      <c r="B909" s="190">
        <v>41397</v>
      </c>
      <c r="C909" s="9">
        <v>3.8</v>
      </c>
      <c r="D909" s="14">
        <f t="shared" si="14"/>
        <v>-0.93760262725779975</v>
      </c>
      <c r="E909" s="9">
        <v>1.3333333333333286E-2</v>
      </c>
    </row>
    <row r="910" spans="2:5" x14ac:dyDescent="0.25">
      <c r="B910" s="190">
        <v>41960</v>
      </c>
      <c r="C910" s="9">
        <v>60.9</v>
      </c>
      <c r="D910" s="14">
        <f t="shared" si="14"/>
        <v>0.22782258064516123</v>
      </c>
      <c r="E910" s="9">
        <v>1.3311148086522414E-2</v>
      </c>
    </row>
    <row r="911" spans="2:5" x14ac:dyDescent="0.25">
      <c r="B911" s="190">
        <v>44060</v>
      </c>
      <c r="C911" s="9">
        <v>49.6</v>
      </c>
      <c r="D911" s="14">
        <f t="shared" si="14"/>
        <v>2.231270358306189</v>
      </c>
      <c r="E911" s="9">
        <v>1.3278855975485159E-2</v>
      </c>
    </row>
    <row r="912" spans="2:5" x14ac:dyDescent="0.25">
      <c r="B912" s="190">
        <v>43789</v>
      </c>
      <c r="C912" s="9">
        <v>15.35</v>
      </c>
      <c r="D912" s="14">
        <f t="shared" si="14"/>
        <v>-0.83387445887445899</v>
      </c>
      <c r="E912" s="9">
        <v>1.3201320132013155E-2</v>
      </c>
    </row>
    <row r="913" spans="2:5" x14ac:dyDescent="0.25">
      <c r="B913" s="190">
        <v>45105</v>
      </c>
      <c r="C913" s="9">
        <v>92.4</v>
      </c>
      <c r="D913" s="14">
        <f t="shared" si="14"/>
        <v>-2.6983270372369131E-3</v>
      </c>
      <c r="E913" s="9">
        <v>1.3157894736842136E-2</v>
      </c>
    </row>
    <row r="914" spans="2:5" x14ac:dyDescent="0.25">
      <c r="B914" s="190">
        <v>45097</v>
      </c>
      <c r="C914" s="9">
        <v>92.65</v>
      </c>
      <c r="D914" s="14">
        <f t="shared" si="14"/>
        <v>0.84378109452736327</v>
      </c>
      <c r="E914" s="9">
        <v>1.3121924548933874E-2</v>
      </c>
    </row>
    <row r="915" spans="2:5" x14ac:dyDescent="0.25">
      <c r="B915" s="190">
        <v>44867</v>
      </c>
      <c r="C915" s="9">
        <v>50.25</v>
      </c>
      <c r="D915" s="14">
        <f t="shared" si="14"/>
        <v>2.2108626198083066</v>
      </c>
      <c r="E915" s="9">
        <v>1.310483870967739E-2</v>
      </c>
    </row>
    <row r="916" spans="2:5" x14ac:dyDescent="0.25">
      <c r="B916" s="190">
        <v>43773</v>
      </c>
      <c r="C916" s="9">
        <v>15.65</v>
      </c>
      <c r="D916" s="14">
        <f t="shared" si="14"/>
        <v>-0.73339011925042596</v>
      </c>
      <c r="E916" s="9">
        <v>1.2944983818770297E-2</v>
      </c>
    </row>
    <row r="917" spans="2:5" x14ac:dyDescent="0.25">
      <c r="B917" s="190">
        <v>44161</v>
      </c>
      <c r="C917" s="9">
        <v>58.7</v>
      </c>
      <c r="D917" s="14">
        <f t="shared" si="14"/>
        <v>0.15098039215686279</v>
      </c>
      <c r="E917" s="9">
        <v>1.2942191544434857E-2</v>
      </c>
    </row>
    <row r="918" spans="2:5" x14ac:dyDescent="0.25">
      <c r="B918" s="190">
        <v>42501</v>
      </c>
      <c r="C918" s="9">
        <v>51</v>
      </c>
      <c r="D918" s="14">
        <f t="shared" si="14"/>
        <v>-0.67847686294288234</v>
      </c>
      <c r="E918" s="9">
        <v>1.2909632571996E-2</v>
      </c>
    </row>
    <row r="919" spans="2:5" x14ac:dyDescent="0.25">
      <c r="B919" s="190">
        <v>45456</v>
      </c>
      <c r="C919" s="9">
        <v>158.62</v>
      </c>
      <c r="D919" s="14">
        <f t="shared" si="14"/>
        <v>1.3674626865671642</v>
      </c>
      <c r="E919" s="9">
        <v>1.2899106002554344E-2</v>
      </c>
    </row>
    <row r="920" spans="2:5" x14ac:dyDescent="0.25">
      <c r="B920" s="190">
        <v>45001</v>
      </c>
      <c r="C920" s="9">
        <v>67</v>
      </c>
      <c r="D920" s="14">
        <f t="shared" si="14"/>
        <v>6.1806656101426286E-2</v>
      </c>
      <c r="E920" s="9">
        <v>1.2849584278155619E-2</v>
      </c>
    </row>
    <row r="921" spans="2:5" x14ac:dyDescent="0.25">
      <c r="B921" s="190">
        <v>42037</v>
      </c>
      <c r="C921" s="9">
        <v>63.1</v>
      </c>
      <c r="D921" s="14">
        <f t="shared" si="14"/>
        <v>14.974683544303796</v>
      </c>
      <c r="E921" s="9">
        <v>1.2841091492776955E-2</v>
      </c>
    </row>
    <row r="922" spans="2:5" x14ac:dyDescent="0.25">
      <c r="B922" s="190">
        <v>41408</v>
      </c>
      <c r="C922" s="9">
        <v>3.95</v>
      </c>
      <c r="D922" s="14">
        <f t="shared" si="14"/>
        <v>0</v>
      </c>
      <c r="E922" s="9">
        <v>1.2820512820512889E-2</v>
      </c>
    </row>
    <row r="923" spans="2:5" x14ac:dyDescent="0.25">
      <c r="B923" s="190">
        <v>41372</v>
      </c>
      <c r="C923" s="9">
        <v>3.95</v>
      </c>
      <c r="D923" s="14">
        <f t="shared" si="14"/>
        <v>0</v>
      </c>
      <c r="E923" s="9">
        <v>1.2820512820512889E-2</v>
      </c>
    </row>
    <row r="924" spans="2:5" x14ac:dyDescent="0.25">
      <c r="B924" s="190">
        <v>41361</v>
      </c>
      <c r="C924" s="9">
        <v>3.95</v>
      </c>
      <c r="D924" s="14">
        <f t="shared" si="14"/>
        <v>-0.90929965556831216</v>
      </c>
      <c r="E924" s="9">
        <v>1.2820512820512889E-2</v>
      </c>
    </row>
    <row r="925" spans="2:5" x14ac:dyDescent="0.25">
      <c r="B925" s="190">
        <v>42690</v>
      </c>
      <c r="C925" s="9">
        <v>43.55</v>
      </c>
      <c r="D925" s="14">
        <f t="shared" si="14"/>
        <v>4.4779874213836468</v>
      </c>
      <c r="E925" s="9">
        <v>1.2790697674418539E-2</v>
      </c>
    </row>
    <row r="926" spans="2:5" x14ac:dyDescent="0.25">
      <c r="B926" s="190">
        <v>41530</v>
      </c>
      <c r="C926" s="9">
        <v>7.95</v>
      </c>
      <c r="D926" s="14">
        <f t="shared" si="14"/>
        <v>-0.9628730210619717</v>
      </c>
      <c r="E926" s="9">
        <v>1.2738853503184782E-2</v>
      </c>
    </row>
    <row r="927" spans="2:5" x14ac:dyDescent="0.25">
      <c r="B927" s="190">
        <v>45768</v>
      </c>
      <c r="C927" s="9">
        <v>214.13</v>
      </c>
      <c r="D927" s="14">
        <f t="shared" si="14"/>
        <v>-0.26301841335398385</v>
      </c>
      <c r="E927" s="9">
        <v>1.2722285281876645E-2</v>
      </c>
    </row>
    <row r="928" spans="2:5" x14ac:dyDescent="0.25">
      <c r="B928" s="190">
        <v>45601</v>
      </c>
      <c r="C928" s="9">
        <v>290.55</v>
      </c>
      <c r="D928" s="14">
        <f t="shared" si="14"/>
        <v>23.313807531380757</v>
      </c>
      <c r="E928" s="9">
        <v>1.2722202858138845E-2</v>
      </c>
    </row>
    <row r="929" spans="2:5" x14ac:dyDescent="0.25">
      <c r="B929" s="190">
        <v>41592</v>
      </c>
      <c r="C929" s="9">
        <v>11.95</v>
      </c>
      <c r="D929" s="14">
        <f t="shared" si="14"/>
        <v>-0.88493018777082322</v>
      </c>
      <c r="E929" s="9">
        <v>1.271186440677954E-2</v>
      </c>
    </row>
    <row r="930" spans="2:5" x14ac:dyDescent="0.25">
      <c r="B930" s="190">
        <v>42277</v>
      </c>
      <c r="C930" s="9">
        <v>103.85</v>
      </c>
      <c r="D930" s="14">
        <f t="shared" si="14"/>
        <v>24.962499999999999</v>
      </c>
      <c r="E930" s="9">
        <v>1.2676743052169646E-2</v>
      </c>
    </row>
    <row r="931" spans="2:5" x14ac:dyDescent="0.25">
      <c r="B931" s="190">
        <v>41402</v>
      </c>
      <c r="C931" s="9">
        <v>4</v>
      </c>
      <c r="D931" s="14">
        <f t="shared" si="14"/>
        <v>-0.97869053326940492</v>
      </c>
      <c r="E931" s="9">
        <v>1.2658227848101221E-2</v>
      </c>
    </row>
    <row r="932" spans="2:5" x14ac:dyDescent="0.25">
      <c r="B932" s="190">
        <v>45495</v>
      </c>
      <c r="C932" s="9">
        <v>187.71</v>
      </c>
      <c r="D932" s="14">
        <f t="shared" si="14"/>
        <v>1.122215941209723</v>
      </c>
      <c r="E932" s="9">
        <v>1.262340184495875E-2</v>
      </c>
    </row>
    <row r="933" spans="2:5" x14ac:dyDescent="0.25">
      <c r="B933" s="190">
        <v>44371</v>
      </c>
      <c r="C933" s="9">
        <v>88.45</v>
      </c>
      <c r="D933" s="14">
        <f t="shared" si="14"/>
        <v>-0.15439770554493301</v>
      </c>
      <c r="E933" s="9">
        <v>1.2593016599885617E-2</v>
      </c>
    </row>
    <row r="934" spans="2:5" x14ac:dyDescent="0.25">
      <c r="B934" s="190">
        <v>42296</v>
      </c>
      <c r="C934" s="9">
        <v>104.6</v>
      </c>
      <c r="D934" s="14">
        <f t="shared" si="14"/>
        <v>2.2484472049689437</v>
      </c>
      <c r="E934" s="9">
        <v>1.2584704743465607E-2</v>
      </c>
    </row>
    <row r="935" spans="2:5" x14ac:dyDescent="0.25">
      <c r="B935" s="190">
        <v>43990</v>
      </c>
      <c r="C935" s="9">
        <v>32.200000000000003</v>
      </c>
      <c r="D935" s="14">
        <f t="shared" si="14"/>
        <v>0.1418439716312058</v>
      </c>
      <c r="E935" s="9">
        <v>1.2578616352201324E-2</v>
      </c>
    </row>
    <row r="936" spans="2:5" x14ac:dyDescent="0.25">
      <c r="B936" s="190">
        <v>43466</v>
      </c>
      <c r="C936" s="9">
        <v>28.2</v>
      </c>
      <c r="D936" s="14">
        <f t="shared" si="14"/>
        <v>-0.70837642192347461</v>
      </c>
      <c r="E936" s="9">
        <v>1.2567324955116619E-2</v>
      </c>
    </row>
    <row r="937" spans="2:5" x14ac:dyDescent="0.25">
      <c r="B937" s="190">
        <v>42377</v>
      </c>
      <c r="C937" s="9">
        <v>96.7</v>
      </c>
      <c r="D937" s="14">
        <f t="shared" si="14"/>
        <v>22.876543209876544</v>
      </c>
      <c r="E937" s="9">
        <v>1.256544502617804E-2</v>
      </c>
    </row>
    <row r="938" spans="2:5" x14ac:dyDescent="0.25">
      <c r="B938" s="190">
        <v>41352</v>
      </c>
      <c r="C938" s="9">
        <v>4.05</v>
      </c>
      <c r="D938" s="14">
        <f t="shared" si="14"/>
        <v>-0.98689956331877726</v>
      </c>
      <c r="E938" s="9">
        <v>1.2499999999999956E-2</v>
      </c>
    </row>
    <row r="939" spans="2:5" x14ac:dyDescent="0.25">
      <c r="B939" s="190">
        <v>45617</v>
      </c>
      <c r="C939" s="9">
        <v>309.14999999999998</v>
      </c>
      <c r="D939" s="14">
        <f t="shared" si="14"/>
        <v>0.89488201041985882</v>
      </c>
      <c r="E939" s="9">
        <v>1.2444735549369427E-2</v>
      </c>
    </row>
    <row r="940" spans="2:5" x14ac:dyDescent="0.25">
      <c r="B940" s="190">
        <v>45271</v>
      </c>
      <c r="C940" s="9">
        <v>163.15</v>
      </c>
      <c r="D940" s="14">
        <f t="shared" si="14"/>
        <v>2.6336302895322943</v>
      </c>
      <c r="E940" s="9">
        <v>1.2410797393732546E-2</v>
      </c>
    </row>
    <row r="941" spans="2:5" x14ac:dyDescent="0.25">
      <c r="B941" s="190">
        <v>42996</v>
      </c>
      <c r="C941" s="9">
        <v>44.9</v>
      </c>
      <c r="D941" s="14">
        <f t="shared" si="14"/>
        <v>-0.72596887397009457</v>
      </c>
      <c r="E941" s="9">
        <v>1.2401352874859011E-2</v>
      </c>
    </row>
    <row r="942" spans="2:5" x14ac:dyDescent="0.25">
      <c r="B942" s="190">
        <v>45274</v>
      </c>
      <c r="C942" s="9">
        <v>163.85</v>
      </c>
      <c r="D942" s="14">
        <f t="shared" si="14"/>
        <v>1.1046885035324343</v>
      </c>
      <c r="E942" s="9">
        <v>1.2357120790855731E-2</v>
      </c>
    </row>
    <row r="943" spans="2:5" x14ac:dyDescent="0.25">
      <c r="B943" s="190">
        <v>45033</v>
      </c>
      <c r="C943" s="9">
        <v>77.849999999999994</v>
      </c>
      <c r="D943" s="14">
        <f t="shared" si="14"/>
        <v>0.88956310679611628</v>
      </c>
      <c r="E943" s="9">
        <v>1.2353706111833401E-2</v>
      </c>
    </row>
    <row r="944" spans="2:5" x14ac:dyDescent="0.25">
      <c r="B944" s="190">
        <v>43059</v>
      </c>
      <c r="C944" s="9">
        <v>41.2</v>
      </c>
      <c r="D944" s="14">
        <f t="shared" si="14"/>
        <v>0.24096385542168672</v>
      </c>
      <c r="E944" s="9">
        <v>1.2285012285012284E-2</v>
      </c>
    </row>
    <row r="945" spans="2:5" x14ac:dyDescent="0.25">
      <c r="B945" s="190">
        <v>41851</v>
      </c>
      <c r="C945" s="9">
        <v>33.200000000000003</v>
      </c>
      <c r="D945" s="14">
        <f t="shared" si="14"/>
        <v>-0.55555555555555558</v>
      </c>
      <c r="E945" s="9">
        <v>1.2195121951219686E-2</v>
      </c>
    </row>
    <row r="946" spans="2:5" x14ac:dyDescent="0.25">
      <c r="B946" s="190">
        <v>44337</v>
      </c>
      <c r="C946" s="9">
        <v>74.7</v>
      </c>
      <c r="D946" s="14">
        <f t="shared" si="14"/>
        <v>-0.18181818181818177</v>
      </c>
      <c r="E946" s="9">
        <v>1.2195121951219589E-2</v>
      </c>
    </row>
    <row r="947" spans="2:5" x14ac:dyDescent="0.25">
      <c r="B947" s="190">
        <v>42199</v>
      </c>
      <c r="C947" s="9">
        <v>91.3</v>
      </c>
      <c r="D947" s="14">
        <f t="shared" si="14"/>
        <v>3.3788968824940042</v>
      </c>
      <c r="E947" s="9">
        <v>1.2195121951219448E-2</v>
      </c>
    </row>
    <row r="948" spans="2:5" x14ac:dyDescent="0.25">
      <c r="B948" s="190">
        <v>43948</v>
      </c>
      <c r="C948" s="9">
        <v>20.85</v>
      </c>
      <c r="D948" s="14">
        <f t="shared" si="14"/>
        <v>-0.28595890410958896</v>
      </c>
      <c r="E948" s="9">
        <v>1.2135922330097087E-2</v>
      </c>
    </row>
    <row r="949" spans="2:5" x14ac:dyDescent="0.25">
      <c r="B949" s="190">
        <v>41814</v>
      </c>
      <c r="C949" s="9">
        <v>29.2</v>
      </c>
      <c r="D949" s="14">
        <f t="shared" si="14"/>
        <v>0.74850299401197606</v>
      </c>
      <c r="E949" s="9">
        <v>1.2131715771230428E-2</v>
      </c>
    </row>
    <row r="950" spans="2:5" x14ac:dyDescent="0.25">
      <c r="B950" s="190">
        <v>43830</v>
      </c>
      <c r="C950" s="9">
        <v>16.7</v>
      </c>
      <c r="D950" s="14">
        <f t="shared" si="14"/>
        <v>-0.42905982905982909</v>
      </c>
      <c r="E950" s="9">
        <v>1.2121212121212078E-2</v>
      </c>
    </row>
    <row r="951" spans="2:5" x14ac:dyDescent="0.25">
      <c r="B951" s="190">
        <v>43315</v>
      </c>
      <c r="C951" s="9">
        <v>29.25</v>
      </c>
      <c r="D951" s="14">
        <f t="shared" si="14"/>
        <v>-0.90040858018386105</v>
      </c>
      <c r="E951" s="9">
        <v>1.2110726643598666E-2</v>
      </c>
    </row>
    <row r="952" spans="2:5" x14ac:dyDescent="0.25">
      <c r="B952" s="190">
        <v>45653</v>
      </c>
      <c r="C952" s="9">
        <v>293.7</v>
      </c>
      <c r="D952" s="14">
        <f t="shared" si="14"/>
        <v>3.9948979591836733</v>
      </c>
      <c r="E952" s="9">
        <v>1.2060647829083391E-2</v>
      </c>
    </row>
    <row r="953" spans="2:5" x14ac:dyDescent="0.25">
      <c r="B953" s="190">
        <v>42152</v>
      </c>
      <c r="C953" s="9">
        <v>58.8</v>
      </c>
      <c r="D953" s="14">
        <f t="shared" si="14"/>
        <v>-0.12565055762081789</v>
      </c>
      <c r="E953" s="9">
        <v>1.2048192771084263E-2</v>
      </c>
    </row>
    <row r="954" spans="2:5" x14ac:dyDescent="0.25">
      <c r="B954" s="190">
        <v>44504</v>
      </c>
      <c r="C954" s="9">
        <v>67.25</v>
      </c>
      <c r="D954" s="14">
        <f t="shared" si="14"/>
        <v>0.14176570458404078</v>
      </c>
      <c r="E954" s="9">
        <v>1.2039127163280618E-2</v>
      </c>
    </row>
    <row r="955" spans="2:5" x14ac:dyDescent="0.25">
      <c r="B955" s="190">
        <v>44659</v>
      </c>
      <c r="C955" s="9">
        <v>58.9</v>
      </c>
      <c r="D955" s="14">
        <f t="shared" si="14"/>
        <v>-0.36530172413793105</v>
      </c>
      <c r="E955" s="9">
        <v>1.2027491408934634E-2</v>
      </c>
    </row>
    <row r="956" spans="2:5" x14ac:dyDescent="0.25">
      <c r="B956" s="190">
        <v>45100</v>
      </c>
      <c r="C956" s="9">
        <v>92.8</v>
      </c>
      <c r="D956" s="14">
        <f t="shared" si="14"/>
        <v>0.69188696444849584</v>
      </c>
      <c r="E956" s="9">
        <v>1.1995637949836361E-2</v>
      </c>
    </row>
    <row r="957" spans="2:5" x14ac:dyDescent="0.25">
      <c r="B957" s="190">
        <v>44259</v>
      </c>
      <c r="C957" s="9">
        <v>54.85</v>
      </c>
      <c r="D957" s="14">
        <f t="shared" si="14"/>
        <v>2.245562130177515</v>
      </c>
      <c r="E957" s="9">
        <v>1.1992619926199235E-2</v>
      </c>
    </row>
    <row r="958" spans="2:5" x14ac:dyDescent="0.25">
      <c r="B958" s="190">
        <v>43683</v>
      </c>
      <c r="C958" s="9">
        <v>16.899999999999999</v>
      </c>
      <c r="D958" s="14">
        <f t="shared" si="14"/>
        <v>-0.89512876202295999</v>
      </c>
      <c r="E958" s="9">
        <v>1.1976047904191574E-2</v>
      </c>
    </row>
    <row r="959" spans="2:5" x14ac:dyDescent="0.25">
      <c r="B959" s="190">
        <v>45268</v>
      </c>
      <c r="C959" s="9">
        <v>161.15</v>
      </c>
      <c r="D959" s="14">
        <f t="shared" si="14"/>
        <v>1.9220308250226654</v>
      </c>
      <c r="E959" s="9">
        <v>1.1930926216640539E-2</v>
      </c>
    </row>
    <row r="960" spans="2:5" x14ac:dyDescent="0.25">
      <c r="B960" s="190">
        <v>44679</v>
      </c>
      <c r="C960" s="9">
        <v>55.15</v>
      </c>
      <c r="D960" s="14">
        <f t="shared" si="14"/>
        <v>-0.18777614138438889</v>
      </c>
      <c r="E960" s="9">
        <v>1.1926605504587131E-2</v>
      </c>
    </row>
    <row r="961" spans="2:5" x14ac:dyDescent="0.25">
      <c r="B961" s="190">
        <v>42013</v>
      </c>
      <c r="C961" s="9">
        <v>67.900000000000006</v>
      </c>
      <c r="D961" s="14">
        <f t="shared" si="14"/>
        <v>4.325490196078432</v>
      </c>
      <c r="E961" s="9">
        <v>1.1922503725782584E-2</v>
      </c>
    </row>
    <row r="962" spans="2:5" x14ac:dyDescent="0.25">
      <c r="B962" s="190">
        <v>43753</v>
      </c>
      <c r="C962" s="9">
        <v>12.75</v>
      </c>
      <c r="D962" s="14">
        <f t="shared" si="14"/>
        <v>-0.9402866242038217</v>
      </c>
      <c r="E962" s="9">
        <v>1.1904761904761934E-2</v>
      </c>
    </row>
    <row r="963" spans="2:5" x14ac:dyDescent="0.25">
      <c r="B963" s="190">
        <v>45763</v>
      </c>
      <c r="C963" s="9">
        <v>213.52</v>
      </c>
      <c r="D963" s="14">
        <f t="shared" si="14"/>
        <v>7.3569471624266143</v>
      </c>
      <c r="E963" s="9">
        <v>1.1895170844983743E-2</v>
      </c>
    </row>
    <row r="964" spans="2:5" x14ac:dyDescent="0.25">
      <c r="B964" s="190">
        <v>43496</v>
      </c>
      <c r="C964" s="9">
        <v>25.55</v>
      </c>
      <c r="D964" s="14">
        <f t="shared" si="14"/>
        <v>-0.60078125000000004</v>
      </c>
      <c r="E964" s="9">
        <v>1.1881188118811909E-2</v>
      </c>
    </row>
    <row r="965" spans="2:5" x14ac:dyDescent="0.25">
      <c r="B965" s="190">
        <v>41906</v>
      </c>
      <c r="C965" s="9">
        <v>64</v>
      </c>
      <c r="D965" s="14">
        <f t="shared" ref="D965:D1028" si="15">(C965-C966)/C966</f>
        <v>-0.57204948177866932</v>
      </c>
      <c r="E965" s="9">
        <v>1.1857707509881422E-2</v>
      </c>
    </row>
    <row r="966" spans="2:5" x14ac:dyDescent="0.25">
      <c r="B966" s="190">
        <v>45358</v>
      </c>
      <c r="C966" s="9">
        <v>149.55000000000001</v>
      </c>
      <c r="D966" s="14">
        <f t="shared" si="15"/>
        <v>0.34366576819407024</v>
      </c>
      <c r="E966" s="9">
        <v>1.1840324763193504E-2</v>
      </c>
    </row>
    <row r="967" spans="2:5" x14ac:dyDescent="0.25">
      <c r="B967" s="190">
        <v>45212</v>
      </c>
      <c r="C967" s="9">
        <v>111.3</v>
      </c>
      <c r="D967" s="14">
        <f t="shared" si="15"/>
        <v>1.363057324840764</v>
      </c>
      <c r="E967" s="9">
        <v>1.1818181818181792E-2</v>
      </c>
    </row>
    <row r="968" spans="2:5" x14ac:dyDescent="0.25">
      <c r="B968" s="190">
        <v>44620</v>
      </c>
      <c r="C968" s="9">
        <v>47.1</v>
      </c>
      <c r="D968" s="14">
        <f t="shared" si="15"/>
        <v>-0.71059907834101388</v>
      </c>
      <c r="E968" s="9">
        <v>1.1815252416756268E-2</v>
      </c>
    </row>
    <row r="969" spans="2:5" x14ac:dyDescent="0.25">
      <c r="B969" s="190">
        <v>45464</v>
      </c>
      <c r="C969" s="9">
        <v>162.75</v>
      </c>
      <c r="D969" s="14">
        <f t="shared" si="15"/>
        <v>2.789289871944121</v>
      </c>
      <c r="E969" s="9">
        <v>1.1812247435498947E-2</v>
      </c>
    </row>
    <row r="970" spans="2:5" x14ac:dyDescent="0.25">
      <c r="B970" s="190">
        <v>42528</v>
      </c>
      <c r="C970" s="9">
        <v>42.95</v>
      </c>
      <c r="D970" s="14">
        <f t="shared" si="15"/>
        <v>-0.2930041152263374</v>
      </c>
      <c r="E970" s="9">
        <v>1.1778563015312131E-2</v>
      </c>
    </row>
    <row r="971" spans="2:5" x14ac:dyDescent="0.25">
      <c r="B971" s="190">
        <v>44182</v>
      </c>
      <c r="C971" s="9">
        <v>60.75</v>
      </c>
      <c r="D971" s="14">
        <f t="shared" si="15"/>
        <v>-7.3529411764706341E-3</v>
      </c>
      <c r="E971" s="9">
        <v>1.1656952539550423E-2</v>
      </c>
    </row>
    <row r="972" spans="2:5" x14ac:dyDescent="0.25">
      <c r="B972" s="190">
        <v>44916</v>
      </c>
      <c r="C972" s="9">
        <v>61.2</v>
      </c>
      <c r="D972" s="14">
        <f t="shared" si="15"/>
        <v>0.27234927234927236</v>
      </c>
      <c r="E972" s="9">
        <v>1.1570247933884344E-2</v>
      </c>
    </row>
    <row r="973" spans="2:5" x14ac:dyDescent="0.25">
      <c r="B973" s="190">
        <v>42481</v>
      </c>
      <c r="C973" s="9">
        <v>48.1</v>
      </c>
      <c r="D973" s="14">
        <f t="shared" si="15"/>
        <v>-0.54429180483183326</v>
      </c>
      <c r="E973" s="9">
        <v>1.1566771819137841E-2</v>
      </c>
    </row>
    <row r="974" spans="2:5" x14ac:dyDescent="0.25">
      <c r="B974" s="190">
        <v>45230</v>
      </c>
      <c r="C974" s="9">
        <v>105.55</v>
      </c>
      <c r="D974" s="14">
        <f t="shared" si="15"/>
        <v>1.1718106995884772</v>
      </c>
      <c r="E974" s="9">
        <v>1.1499760421657909E-2</v>
      </c>
    </row>
    <row r="975" spans="2:5" x14ac:dyDescent="0.25">
      <c r="B975" s="190">
        <v>42559</v>
      </c>
      <c r="C975" s="9">
        <v>48.6</v>
      </c>
      <c r="D975" s="14">
        <f t="shared" si="15"/>
        <v>1.1990950226244343</v>
      </c>
      <c r="E975" s="9">
        <v>1.1446409989594262E-2</v>
      </c>
    </row>
    <row r="976" spans="2:5" x14ac:dyDescent="0.25">
      <c r="B976" s="190">
        <v>41779</v>
      </c>
      <c r="C976" s="9">
        <v>22.1</v>
      </c>
      <c r="D976" s="14">
        <f t="shared" si="15"/>
        <v>-0.50169109357384445</v>
      </c>
      <c r="E976" s="9">
        <v>1.1441647597254004E-2</v>
      </c>
    </row>
    <row r="977" spans="2:5" x14ac:dyDescent="0.25">
      <c r="B977" s="190">
        <v>42704</v>
      </c>
      <c r="C977" s="9">
        <v>44.35</v>
      </c>
      <c r="D977" s="14">
        <f t="shared" si="15"/>
        <v>-0.61568457538994803</v>
      </c>
      <c r="E977" s="9">
        <v>1.1402508551881414E-2</v>
      </c>
    </row>
    <row r="978" spans="2:5" x14ac:dyDescent="0.25">
      <c r="B978" s="190">
        <v>45155</v>
      </c>
      <c r="C978" s="9">
        <v>115.4</v>
      </c>
      <c r="D978" s="14">
        <f t="shared" si="15"/>
        <v>2.6987179487179489</v>
      </c>
      <c r="E978" s="9">
        <v>1.1393514460999224E-2</v>
      </c>
    </row>
    <row r="979" spans="2:5" x14ac:dyDescent="0.25">
      <c r="B979" s="190">
        <v>41827</v>
      </c>
      <c r="C979" s="9">
        <v>31.2</v>
      </c>
      <c r="D979" s="14">
        <f t="shared" si="15"/>
        <v>-0.7085474077533862</v>
      </c>
      <c r="E979" s="9">
        <v>1.1345218800648229E-2</v>
      </c>
    </row>
    <row r="980" spans="2:5" x14ac:dyDescent="0.25">
      <c r="B980" s="190">
        <v>45209</v>
      </c>
      <c r="C980" s="9">
        <v>107.05</v>
      </c>
      <c r="D980" s="14">
        <f t="shared" si="15"/>
        <v>4.9971988795518199</v>
      </c>
      <c r="E980" s="9">
        <v>1.1336797354747311E-2</v>
      </c>
    </row>
    <row r="981" spans="2:5" x14ac:dyDescent="0.25">
      <c r="B981" s="190">
        <v>43865</v>
      </c>
      <c r="C981" s="9">
        <v>17.850000000000001</v>
      </c>
      <c r="D981" s="14">
        <f t="shared" si="15"/>
        <v>-0.71462829736211031</v>
      </c>
      <c r="E981" s="9">
        <v>1.1331444759206961E-2</v>
      </c>
    </row>
    <row r="982" spans="2:5" x14ac:dyDescent="0.25">
      <c r="B982" s="190">
        <v>44908</v>
      </c>
      <c r="C982" s="9">
        <v>62.55</v>
      </c>
      <c r="D982" s="14">
        <f t="shared" si="15"/>
        <v>-0.30150753768844224</v>
      </c>
      <c r="E982" s="9">
        <v>1.1317704122877862E-2</v>
      </c>
    </row>
    <row r="983" spans="2:5" x14ac:dyDescent="0.25">
      <c r="B983" s="190">
        <v>45083</v>
      </c>
      <c r="C983" s="9">
        <v>89.55</v>
      </c>
      <c r="D983" s="14">
        <f t="shared" si="15"/>
        <v>0.52946199829205809</v>
      </c>
      <c r="E983" s="9">
        <v>1.1293054771315642E-2</v>
      </c>
    </row>
    <row r="984" spans="2:5" x14ac:dyDescent="0.25">
      <c r="B984" s="190">
        <v>42046</v>
      </c>
      <c r="C984" s="9">
        <v>58.55</v>
      </c>
      <c r="D984" s="14">
        <f t="shared" si="15"/>
        <v>0.29966703662597116</v>
      </c>
      <c r="E984" s="9">
        <v>1.1226252158894622E-2</v>
      </c>
    </row>
    <row r="985" spans="2:5" x14ac:dyDescent="0.25">
      <c r="B985" s="190">
        <v>44727</v>
      </c>
      <c r="C985" s="9">
        <v>45.05</v>
      </c>
      <c r="D985" s="14">
        <f t="shared" si="15"/>
        <v>-0.23514431239388797</v>
      </c>
      <c r="E985" s="9">
        <v>1.1223344556677891E-2</v>
      </c>
    </row>
    <row r="986" spans="2:5" x14ac:dyDescent="0.25">
      <c r="B986" s="190">
        <v>44232</v>
      </c>
      <c r="C986" s="9">
        <v>58.9</v>
      </c>
      <c r="D986" s="14">
        <f t="shared" si="15"/>
        <v>-0.28170731707317076</v>
      </c>
      <c r="E986" s="9">
        <v>1.1158798283261778E-2</v>
      </c>
    </row>
    <row r="987" spans="2:5" x14ac:dyDescent="0.25">
      <c r="B987" s="190">
        <v>45042</v>
      </c>
      <c r="C987" s="9">
        <v>82</v>
      </c>
      <c r="D987" s="14">
        <f t="shared" si="15"/>
        <v>3.4686648501362396</v>
      </c>
      <c r="E987" s="9">
        <v>1.1097410604192426E-2</v>
      </c>
    </row>
    <row r="988" spans="2:5" x14ac:dyDescent="0.25">
      <c r="B988" s="190">
        <v>41688</v>
      </c>
      <c r="C988" s="9">
        <v>18.350000000000001</v>
      </c>
      <c r="D988" s="14">
        <f t="shared" si="15"/>
        <v>-0.82850467289719631</v>
      </c>
      <c r="E988" s="9">
        <v>1.1019283746556632E-2</v>
      </c>
    </row>
    <row r="989" spans="2:5" x14ac:dyDescent="0.25">
      <c r="B989" s="190">
        <v>42282</v>
      </c>
      <c r="C989" s="9">
        <v>107</v>
      </c>
      <c r="D989" s="14">
        <f t="shared" si="15"/>
        <v>-0.36157517899761332</v>
      </c>
      <c r="E989" s="9">
        <v>1.0864430798299535E-2</v>
      </c>
    </row>
    <row r="990" spans="2:5" x14ac:dyDescent="0.25">
      <c r="B990" s="190">
        <v>45414</v>
      </c>
      <c r="C990" s="9">
        <v>167.6</v>
      </c>
      <c r="D990" s="14">
        <f t="shared" si="15"/>
        <v>1.3994273443092342</v>
      </c>
      <c r="E990" s="9">
        <v>1.0856453558504118E-2</v>
      </c>
    </row>
    <row r="991" spans="2:5" x14ac:dyDescent="0.25">
      <c r="B991" s="190">
        <v>44356</v>
      </c>
      <c r="C991" s="9">
        <v>69.849999999999994</v>
      </c>
      <c r="D991" s="14">
        <f t="shared" si="15"/>
        <v>-0.34841417910447769</v>
      </c>
      <c r="E991" s="9">
        <v>1.0853835021707671E-2</v>
      </c>
    </row>
    <row r="992" spans="2:5" x14ac:dyDescent="0.25">
      <c r="B992" s="190">
        <v>45196</v>
      </c>
      <c r="C992" s="9">
        <v>107.2</v>
      </c>
      <c r="D992" s="14">
        <f t="shared" si="15"/>
        <v>1.5493460166468491</v>
      </c>
      <c r="E992" s="9">
        <v>1.0843941537010899E-2</v>
      </c>
    </row>
    <row r="993" spans="2:5" x14ac:dyDescent="0.25">
      <c r="B993" s="190">
        <v>44739</v>
      </c>
      <c r="C993" s="9">
        <v>42.05</v>
      </c>
      <c r="D993" s="14">
        <f t="shared" si="15"/>
        <v>-0.55122732123799367</v>
      </c>
      <c r="E993" s="9">
        <v>1.081730769230759E-2</v>
      </c>
    </row>
    <row r="994" spans="2:5" x14ac:dyDescent="0.25">
      <c r="B994" s="190">
        <v>45112</v>
      </c>
      <c r="C994" s="9">
        <v>93.7</v>
      </c>
      <c r="D994" s="14">
        <f t="shared" si="15"/>
        <v>0.33096590909090901</v>
      </c>
      <c r="E994" s="9">
        <v>1.0787486515641855E-2</v>
      </c>
    </row>
    <row r="995" spans="2:5" x14ac:dyDescent="0.25">
      <c r="B995" s="190">
        <v>44309</v>
      </c>
      <c r="C995" s="9">
        <v>70.400000000000006</v>
      </c>
      <c r="D995" s="14">
        <f t="shared" si="15"/>
        <v>3.9929078014184403</v>
      </c>
      <c r="E995" s="9">
        <v>1.0768126346015792E-2</v>
      </c>
    </row>
    <row r="996" spans="2:5" x14ac:dyDescent="0.25">
      <c r="B996" s="190">
        <v>43700</v>
      </c>
      <c r="C996" s="9">
        <v>14.1</v>
      </c>
      <c r="D996" s="14">
        <f t="shared" si="15"/>
        <v>-0.72910662824207484</v>
      </c>
      <c r="E996" s="9">
        <v>1.0752688172043038E-2</v>
      </c>
    </row>
    <row r="997" spans="2:5" x14ac:dyDescent="0.25">
      <c r="B997" s="190">
        <v>44119</v>
      </c>
      <c r="C997" s="9">
        <v>52.05</v>
      </c>
      <c r="D997" s="14">
        <f t="shared" si="15"/>
        <v>0.56777108433734913</v>
      </c>
      <c r="E997" s="9">
        <v>1.0679611650485381E-2</v>
      </c>
    </row>
    <row r="998" spans="2:5" x14ac:dyDescent="0.25">
      <c r="B998" s="190">
        <v>41838</v>
      </c>
      <c r="C998" s="9">
        <v>33.200000000000003</v>
      </c>
      <c r="D998" s="14">
        <f t="shared" si="15"/>
        <v>-0.80089955022488768</v>
      </c>
      <c r="E998" s="9">
        <v>1.0654490106544944E-2</v>
      </c>
    </row>
    <row r="999" spans="2:5" x14ac:dyDescent="0.25">
      <c r="B999" s="190">
        <v>45434</v>
      </c>
      <c r="C999" s="9">
        <v>166.75</v>
      </c>
      <c r="D999" s="14">
        <f t="shared" si="15"/>
        <v>1.691686844229217</v>
      </c>
      <c r="E999" s="9">
        <v>1.0606060606060607E-2</v>
      </c>
    </row>
    <row r="1000" spans="2:5" x14ac:dyDescent="0.25">
      <c r="B1000" s="190">
        <v>44566</v>
      </c>
      <c r="C1000" s="9">
        <v>61.95</v>
      </c>
      <c r="D1000" s="14">
        <f t="shared" si="15"/>
        <v>0.29874213836477986</v>
      </c>
      <c r="E1000" s="9">
        <v>1.0603588907014775E-2</v>
      </c>
    </row>
    <row r="1001" spans="2:5" x14ac:dyDescent="0.25">
      <c r="B1001" s="190">
        <v>42578</v>
      </c>
      <c r="C1001" s="9">
        <v>47.7</v>
      </c>
      <c r="D1001" s="14">
        <f t="shared" si="15"/>
        <v>1.4908616187989558</v>
      </c>
      <c r="E1001" s="9">
        <v>1.059322033898305E-2</v>
      </c>
    </row>
    <row r="1002" spans="2:5" x14ac:dyDescent="0.25">
      <c r="B1002" s="190">
        <v>43658</v>
      </c>
      <c r="C1002" s="9">
        <v>19.149999999999999</v>
      </c>
      <c r="D1002" s="14">
        <f t="shared" si="15"/>
        <v>-0.81899810964083186</v>
      </c>
      <c r="E1002" s="9">
        <v>1.0554089709762496E-2</v>
      </c>
    </row>
    <row r="1003" spans="2:5" x14ac:dyDescent="0.25">
      <c r="B1003" s="190">
        <v>45194</v>
      </c>
      <c r="C1003" s="9">
        <v>105.8</v>
      </c>
      <c r="D1003" s="14">
        <f t="shared" si="15"/>
        <v>3.3809523809523814</v>
      </c>
      <c r="E1003" s="9">
        <v>1.0506208213944549E-2</v>
      </c>
    </row>
    <row r="1004" spans="2:5" x14ac:dyDescent="0.25">
      <c r="B1004" s="190">
        <v>43510</v>
      </c>
      <c r="C1004" s="9">
        <v>24.15</v>
      </c>
      <c r="D1004" s="14">
        <f t="shared" si="15"/>
        <v>-0.84863679097461608</v>
      </c>
      <c r="E1004" s="9">
        <v>1.0460251046025106E-2</v>
      </c>
    </row>
    <row r="1005" spans="2:5" x14ac:dyDescent="0.25">
      <c r="B1005" s="190">
        <v>45420</v>
      </c>
      <c r="C1005" s="9">
        <v>159.55000000000001</v>
      </c>
      <c r="D1005" s="14">
        <f t="shared" si="15"/>
        <v>0.43415730337078662</v>
      </c>
      <c r="E1005" s="9">
        <v>1.0449651678277426E-2</v>
      </c>
    </row>
    <row r="1006" spans="2:5" x14ac:dyDescent="0.25">
      <c r="B1006" s="190">
        <v>45216</v>
      </c>
      <c r="C1006" s="9">
        <v>111.25</v>
      </c>
      <c r="D1006" s="14">
        <f t="shared" si="15"/>
        <v>3.5971074380165291</v>
      </c>
      <c r="E1006" s="9">
        <v>1.0445049954586791E-2</v>
      </c>
    </row>
    <row r="1007" spans="2:5" x14ac:dyDescent="0.25">
      <c r="B1007" s="190">
        <v>41738</v>
      </c>
      <c r="C1007" s="9">
        <v>24.2</v>
      </c>
      <c r="D1007" s="14">
        <f t="shared" si="15"/>
        <v>-0.61617763679619342</v>
      </c>
      <c r="E1007" s="9">
        <v>1.0438413361169102E-2</v>
      </c>
    </row>
    <row r="1008" spans="2:5" x14ac:dyDescent="0.25">
      <c r="B1008" s="190">
        <v>41891</v>
      </c>
      <c r="C1008" s="9">
        <v>63.05</v>
      </c>
      <c r="D1008" s="14">
        <f t="shared" si="15"/>
        <v>-0.62868080094228507</v>
      </c>
      <c r="E1008" s="9">
        <v>1.0416666666666644E-2</v>
      </c>
    </row>
    <row r="1009" spans="2:5" x14ac:dyDescent="0.25">
      <c r="B1009" s="190">
        <v>45405</v>
      </c>
      <c r="C1009" s="9">
        <v>169.8</v>
      </c>
      <c r="D1009" s="14">
        <f t="shared" si="15"/>
        <v>2.4723926380368102</v>
      </c>
      <c r="E1009" s="9">
        <v>1.0413567390657541E-2</v>
      </c>
    </row>
    <row r="1010" spans="2:5" x14ac:dyDescent="0.25">
      <c r="B1010" s="190">
        <v>42808</v>
      </c>
      <c r="C1010" s="9">
        <v>48.9</v>
      </c>
      <c r="D1010" s="14">
        <f t="shared" si="15"/>
        <v>0.66609880749574091</v>
      </c>
      <c r="E1010" s="9">
        <v>1.0330578512396695E-2</v>
      </c>
    </row>
    <row r="1011" spans="2:5" x14ac:dyDescent="0.25">
      <c r="B1011" s="190">
        <v>43425</v>
      </c>
      <c r="C1011" s="9">
        <v>29.35</v>
      </c>
      <c r="D1011" s="14">
        <f t="shared" si="15"/>
        <v>-0.88893093661305589</v>
      </c>
      <c r="E1011" s="9">
        <v>1.0327022375215171E-2</v>
      </c>
    </row>
    <row r="1012" spans="2:5" x14ac:dyDescent="0.25">
      <c r="B1012" s="190">
        <v>45677</v>
      </c>
      <c r="C1012" s="9">
        <v>264.25</v>
      </c>
      <c r="D1012" s="14">
        <f t="shared" si="15"/>
        <v>3.4902293967714528</v>
      </c>
      <c r="E1012" s="9">
        <v>1.0323073982030161E-2</v>
      </c>
    </row>
    <row r="1013" spans="2:5" x14ac:dyDescent="0.25">
      <c r="B1013" s="190">
        <v>44928</v>
      </c>
      <c r="C1013" s="9">
        <v>58.85</v>
      </c>
      <c r="D1013" s="14">
        <f t="shared" si="15"/>
        <v>-7.7586206896551657E-2</v>
      </c>
      <c r="E1013" s="9">
        <v>1.0300429184549381E-2</v>
      </c>
    </row>
    <row r="1014" spans="2:5" x14ac:dyDescent="0.25">
      <c r="B1014" s="190">
        <v>41946</v>
      </c>
      <c r="C1014" s="9">
        <v>63.8</v>
      </c>
      <c r="D1014" s="14">
        <f t="shared" si="15"/>
        <v>-0.41007859454461404</v>
      </c>
      <c r="E1014" s="9">
        <v>1.0292953285827373E-2</v>
      </c>
    </row>
    <row r="1015" spans="2:5" x14ac:dyDescent="0.25">
      <c r="B1015" s="190">
        <v>45210</v>
      </c>
      <c r="C1015" s="9">
        <v>108.15</v>
      </c>
      <c r="D1015" s="14">
        <f t="shared" si="15"/>
        <v>-0.57456433657212536</v>
      </c>
      <c r="E1015" s="9">
        <v>1.0275572162540948E-2</v>
      </c>
    </row>
    <row r="1016" spans="2:5" x14ac:dyDescent="0.25">
      <c r="B1016" s="190">
        <v>45700</v>
      </c>
      <c r="C1016" s="9">
        <v>254.21</v>
      </c>
      <c r="D1016" s="14">
        <f t="shared" si="15"/>
        <v>3.6902214022140218</v>
      </c>
      <c r="E1016" s="9">
        <v>1.0253149465485088E-2</v>
      </c>
    </row>
    <row r="1017" spans="2:5" x14ac:dyDescent="0.25">
      <c r="B1017" s="190">
        <v>41935</v>
      </c>
      <c r="C1017" s="9">
        <v>54.2</v>
      </c>
      <c r="D1017" s="14">
        <f t="shared" si="15"/>
        <v>-0.77646719181754442</v>
      </c>
      <c r="E1017" s="9">
        <v>1.0251630941286194E-2</v>
      </c>
    </row>
    <row r="1018" spans="2:5" x14ac:dyDescent="0.25">
      <c r="B1018" s="190">
        <v>45538</v>
      </c>
      <c r="C1018" s="9">
        <v>242.47</v>
      </c>
      <c r="D1018" s="14">
        <f t="shared" si="15"/>
        <v>15.383108108108107</v>
      </c>
      <c r="E1018" s="9">
        <v>1.0249572934461097E-2</v>
      </c>
    </row>
    <row r="1019" spans="2:5" x14ac:dyDescent="0.25">
      <c r="B1019" s="190">
        <v>43760</v>
      </c>
      <c r="C1019" s="9">
        <v>14.8</v>
      </c>
      <c r="D1019" s="14">
        <f t="shared" si="15"/>
        <v>-0.66666666666666663</v>
      </c>
      <c r="E1019" s="9">
        <v>1.0238907849829375E-2</v>
      </c>
    </row>
    <row r="1020" spans="2:5" x14ac:dyDescent="0.25">
      <c r="B1020" s="190">
        <v>43119</v>
      </c>
      <c r="C1020" s="9">
        <v>44.4</v>
      </c>
      <c r="D1020" s="14">
        <f t="shared" si="15"/>
        <v>-0.10483870967741941</v>
      </c>
      <c r="E1020" s="9">
        <v>1.0238907849829254E-2</v>
      </c>
    </row>
    <row r="1021" spans="2:5" x14ac:dyDescent="0.25">
      <c r="B1021" s="190">
        <v>44148</v>
      </c>
      <c r="C1021" s="9">
        <v>49.6</v>
      </c>
      <c r="D1021" s="14">
        <f t="shared" si="15"/>
        <v>0.24310776942355897</v>
      </c>
      <c r="E1021" s="9">
        <v>1.0183299389002037E-2</v>
      </c>
    </row>
    <row r="1022" spans="2:5" x14ac:dyDescent="0.25">
      <c r="B1022" s="190">
        <v>43140</v>
      </c>
      <c r="C1022" s="9">
        <v>39.9</v>
      </c>
      <c r="D1022" s="14">
        <f t="shared" si="15"/>
        <v>0.59919839679358722</v>
      </c>
      <c r="E1022" s="9">
        <v>1.0126582278480976E-2</v>
      </c>
    </row>
    <row r="1023" spans="2:5" x14ac:dyDescent="0.25">
      <c r="B1023" s="190">
        <v>43553</v>
      </c>
      <c r="C1023" s="9">
        <v>24.95</v>
      </c>
      <c r="D1023" s="14">
        <f t="shared" si="15"/>
        <v>-0.78285465622280237</v>
      </c>
      <c r="E1023" s="9">
        <v>1.0121457489878543E-2</v>
      </c>
    </row>
    <row r="1024" spans="2:5" x14ac:dyDescent="0.25">
      <c r="B1024" s="190">
        <v>45142</v>
      </c>
      <c r="C1024" s="9">
        <v>114.9</v>
      </c>
      <c r="D1024" s="14">
        <f t="shared" si="15"/>
        <v>4.4070876874148193E-2</v>
      </c>
      <c r="E1024" s="9">
        <v>1.0109890109890159E-2</v>
      </c>
    </row>
    <row r="1025" spans="2:5" x14ac:dyDescent="0.25">
      <c r="B1025" s="190">
        <v>45198</v>
      </c>
      <c r="C1025" s="9">
        <v>110.05</v>
      </c>
      <c r="D1025" s="14">
        <f t="shared" si="15"/>
        <v>1.7478152309612984</v>
      </c>
      <c r="E1025" s="9">
        <v>1.009637448370807E-2</v>
      </c>
    </row>
    <row r="1026" spans="2:5" x14ac:dyDescent="0.25">
      <c r="B1026" s="190">
        <v>43103</v>
      </c>
      <c r="C1026" s="9">
        <v>40.049999999999997</v>
      </c>
      <c r="D1026" s="14">
        <f t="shared" si="15"/>
        <v>-0.33416458852867836</v>
      </c>
      <c r="E1026" s="9">
        <v>1.0088272383354316E-2</v>
      </c>
    </row>
    <row r="1027" spans="2:5" x14ac:dyDescent="0.25">
      <c r="B1027" s="190">
        <v>42165</v>
      </c>
      <c r="C1027" s="9">
        <v>60.15</v>
      </c>
      <c r="D1027" s="14">
        <f t="shared" si="15"/>
        <v>1.9777227722772279</v>
      </c>
      <c r="E1027" s="9">
        <v>1.0075566750629747E-2</v>
      </c>
    </row>
    <row r="1028" spans="2:5" x14ac:dyDescent="0.25">
      <c r="B1028" s="190">
        <v>43942</v>
      </c>
      <c r="C1028" s="9">
        <v>20.2</v>
      </c>
      <c r="D1028" s="14">
        <f t="shared" si="15"/>
        <v>-0.60314341846758346</v>
      </c>
      <c r="E1028" s="9">
        <v>9.9999999999999638E-3</v>
      </c>
    </row>
    <row r="1029" spans="2:5" x14ac:dyDescent="0.25">
      <c r="B1029" s="190">
        <v>44134</v>
      </c>
      <c r="C1029" s="9">
        <v>50.9</v>
      </c>
      <c r="D1029" s="14">
        <f t="shared" ref="D1029:D1092" si="16">(C1029-C1030)/C1030</f>
        <v>-0.16897959183673472</v>
      </c>
      <c r="E1029" s="9">
        <v>9.9206349206349201E-3</v>
      </c>
    </row>
    <row r="1030" spans="2:5" x14ac:dyDescent="0.25">
      <c r="B1030" s="190">
        <v>44914</v>
      </c>
      <c r="C1030" s="9">
        <v>61.25</v>
      </c>
      <c r="D1030" s="14">
        <f t="shared" si="16"/>
        <v>0.49572649572649563</v>
      </c>
      <c r="E1030" s="9">
        <v>9.8928276999175838E-3</v>
      </c>
    </row>
    <row r="1031" spans="2:5" x14ac:dyDescent="0.25">
      <c r="B1031" s="190">
        <v>42916</v>
      </c>
      <c r="C1031" s="9">
        <v>40.950000000000003</v>
      </c>
      <c r="D1031" s="14">
        <f t="shared" si="16"/>
        <v>-0.8824626865671642</v>
      </c>
      <c r="E1031" s="9">
        <v>9.8643649815044563E-3</v>
      </c>
    </row>
    <row r="1032" spans="2:5" x14ac:dyDescent="0.25">
      <c r="B1032" s="190">
        <v>45631</v>
      </c>
      <c r="C1032" s="9">
        <v>348.4</v>
      </c>
      <c r="D1032" s="14">
        <f t="shared" si="16"/>
        <v>4.2233883058470765</v>
      </c>
      <c r="E1032" s="9">
        <v>9.8550724637680494E-3</v>
      </c>
    </row>
    <row r="1033" spans="2:5" x14ac:dyDescent="0.25">
      <c r="B1033" s="190">
        <v>44501</v>
      </c>
      <c r="C1033" s="9">
        <v>66.7</v>
      </c>
      <c r="D1033" s="14">
        <f t="shared" si="16"/>
        <v>0.4421621621621622</v>
      </c>
      <c r="E1033" s="9">
        <v>9.8410295230886551E-3</v>
      </c>
    </row>
    <row r="1034" spans="2:5" x14ac:dyDescent="0.25">
      <c r="B1034" s="190">
        <v>42881</v>
      </c>
      <c r="C1034" s="9">
        <v>46.25</v>
      </c>
      <c r="D1034" s="14">
        <f t="shared" si="16"/>
        <v>-0.25161812297734626</v>
      </c>
      <c r="E1034" s="9">
        <v>9.8253275109170934E-3</v>
      </c>
    </row>
    <row r="1035" spans="2:5" x14ac:dyDescent="0.25">
      <c r="B1035" s="190">
        <v>44167</v>
      </c>
      <c r="C1035" s="9">
        <v>61.8</v>
      </c>
      <c r="D1035" s="14">
        <f t="shared" si="16"/>
        <v>-2.4213075060533604E-3</v>
      </c>
      <c r="E1035" s="9">
        <v>9.8039215686273572E-3</v>
      </c>
    </row>
    <row r="1036" spans="2:5" x14ac:dyDescent="0.25">
      <c r="B1036" s="190">
        <v>41950</v>
      </c>
      <c r="C1036" s="9">
        <v>61.95</v>
      </c>
      <c r="D1036" s="14">
        <f t="shared" si="16"/>
        <v>-0.40632486823191177</v>
      </c>
      <c r="E1036" s="9">
        <v>9.7799511002445213E-3</v>
      </c>
    </row>
    <row r="1037" spans="2:5" x14ac:dyDescent="0.25">
      <c r="B1037" s="190">
        <v>45229</v>
      </c>
      <c r="C1037" s="9">
        <v>104.35</v>
      </c>
      <c r="D1037" s="14">
        <f t="shared" si="16"/>
        <v>0.81794425087108014</v>
      </c>
      <c r="E1037" s="9">
        <v>9.6758587324625063E-3</v>
      </c>
    </row>
    <row r="1038" spans="2:5" x14ac:dyDescent="0.25">
      <c r="B1038" s="190">
        <v>44215</v>
      </c>
      <c r="C1038" s="9">
        <v>57.4</v>
      </c>
      <c r="D1038" s="14">
        <f t="shared" si="16"/>
        <v>0.21481481481481479</v>
      </c>
      <c r="E1038" s="9">
        <v>9.6745822339489376E-3</v>
      </c>
    </row>
    <row r="1039" spans="2:5" x14ac:dyDescent="0.25">
      <c r="B1039" s="190">
        <v>42517</v>
      </c>
      <c r="C1039" s="9">
        <v>47.25</v>
      </c>
      <c r="D1039" s="14">
        <f t="shared" si="16"/>
        <v>0.8</v>
      </c>
      <c r="E1039" s="9">
        <v>9.6153846153846766E-3</v>
      </c>
    </row>
    <row r="1040" spans="2:5" x14ac:dyDescent="0.25">
      <c r="B1040" s="190">
        <v>43298</v>
      </c>
      <c r="C1040" s="9">
        <v>26.25</v>
      </c>
      <c r="D1040" s="14">
        <f t="shared" si="16"/>
        <v>-0.64358452138492872</v>
      </c>
      <c r="E1040" s="9">
        <v>9.6153846153846159E-3</v>
      </c>
    </row>
    <row r="1041" spans="2:5" x14ac:dyDescent="0.25">
      <c r="B1041" s="190">
        <v>44445</v>
      </c>
      <c r="C1041" s="9">
        <v>73.650000000000006</v>
      </c>
      <c r="D1041" s="14">
        <f t="shared" si="16"/>
        <v>0.3962085308056873</v>
      </c>
      <c r="E1041" s="9">
        <v>9.5956134338588458E-3</v>
      </c>
    </row>
    <row r="1042" spans="2:5" x14ac:dyDescent="0.25">
      <c r="B1042" s="190">
        <v>44805</v>
      </c>
      <c r="C1042" s="9">
        <v>52.75</v>
      </c>
      <c r="D1042" s="14">
        <f t="shared" si="16"/>
        <v>-0.80064247921390785</v>
      </c>
      <c r="E1042" s="9">
        <v>9.5693779904306216E-3</v>
      </c>
    </row>
    <row r="1043" spans="2:5" x14ac:dyDescent="0.25">
      <c r="B1043" s="190">
        <v>45673</v>
      </c>
      <c r="C1043" s="9">
        <v>264.60000000000002</v>
      </c>
      <c r="D1043" s="14">
        <f t="shared" si="16"/>
        <v>3.1636506687647525</v>
      </c>
      <c r="E1043" s="9">
        <v>9.5383441434566951E-3</v>
      </c>
    </row>
    <row r="1044" spans="2:5" x14ac:dyDescent="0.25">
      <c r="B1044" s="190">
        <v>42039</v>
      </c>
      <c r="C1044" s="9">
        <v>63.55</v>
      </c>
      <c r="D1044" s="14">
        <f t="shared" si="16"/>
        <v>0.33228511530398308</v>
      </c>
      <c r="E1044" s="9">
        <v>9.5313741064335863E-3</v>
      </c>
    </row>
    <row r="1045" spans="2:5" x14ac:dyDescent="0.25">
      <c r="B1045" s="190">
        <v>42551</v>
      </c>
      <c r="C1045" s="9">
        <v>47.7</v>
      </c>
      <c r="D1045" s="14">
        <f t="shared" si="16"/>
        <v>-0.30869565217391298</v>
      </c>
      <c r="E1045" s="9">
        <v>9.5238095238095836E-3</v>
      </c>
    </row>
    <row r="1046" spans="2:5" x14ac:dyDescent="0.25">
      <c r="B1046" s="190">
        <v>44469</v>
      </c>
      <c r="C1046" s="9">
        <v>69</v>
      </c>
      <c r="D1046" s="14">
        <f t="shared" si="16"/>
        <v>0.4375</v>
      </c>
      <c r="E1046" s="9">
        <v>9.5098756400878674E-3</v>
      </c>
    </row>
    <row r="1047" spans="2:5" x14ac:dyDescent="0.25">
      <c r="B1047" s="190">
        <v>44077</v>
      </c>
      <c r="C1047" s="9">
        <v>48</v>
      </c>
      <c r="D1047" s="14">
        <f t="shared" si="16"/>
        <v>0.27829560585885493</v>
      </c>
      <c r="E1047" s="9">
        <v>9.4637223974764016E-3</v>
      </c>
    </row>
    <row r="1048" spans="2:5" x14ac:dyDescent="0.25">
      <c r="B1048" s="190">
        <v>42768</v>
      </c>
      <c r="C1048" s="9">
        <v>37.549999999999997</v>
      </c>
      <c r="D1048" s="14">
        <f t="shared" si="16"/>
        <v>0.74651162790697656</v>
      </c>
      <c r="E1048" s="9">
        <v>9.4086021505374803E-3</v>
      </c>
    </row>
    <row r="1049" spans="2:5" x14ac:dyDescent="0.25">
      <c r="B1049" s="190">
        <v>43602</v>
      </c>
      <c r="C1049" s="9">
        <v>21.5</v>
      </c>
      <c r="D1049" s="14">
        <f t="shared" si="16"/>
        <v>-0.63743676222596968</v>
      </c>
      <c r="E1049" s="9">
        <v>9.3896713615023129E-3</v>
      </c>
    </row>
    <row r="1050" spans="2:5" x14ac:dyDescent="0.25">
      <c r="B1050" s="190">
        <v>42142</v>
      </c>
      <c r="C1050" s="9">
        <v>59.3</v>
      </c>
      <c r="D1050" s="14">
        <f t="shared" si="16"/>
        <v>9.9165894346617128E-2</v>
      </c>
      <c r="E1050" s="9">
        <v>9.3617021276595266E-3</v>
      </c>
    </row>
    <row r="1051" spans="2:5" x14ac:dyDescent="0.25">
      <c r="B1051" s="190">
        <v>41983</v>
      </c>
      <c r="C1051" s="9">
        <v>53.95</v>
      </c>
      <c r="D1051" s="14">
        <f t="shared" si="16"/>
        <v>0.99445471349353054</v>
      </c>
      <c r="E1051" s="9">
        <v>9.3545369504209538E-3</v>
      </c>
    </row>
    <row r="1052" spans="2:5" x14ac:dyDescent="0.25">
      <c r="B1052" s="190">
        <v>43488</v>
      </c>
      <c r="C1052" s="9">
        <v>27.05</v>
      </c>
      <c r="D1052" s="14">
        <f t="shared" si="16"/>
        <v>0.24942263279445739</v>
      </c>
      <c r="E1052" s="9">
        <v>9.3283582089552231E-3</v>
      </c>
    </row>
    <row r="1053" spans="2:5" x14ac:dyDescent="0.25">
      <c r="B1053" s="190">
        <v>41718</v>
      </c>
      <c r="C1053" s="9">
        <v>21.65</v>
      </c>
      <c r="D1053" s="14">
        <f t="shared" si="16"/>
        <v>-0.55635245901639341</v>
      </c>
      <c r="E1053" s="9">
        <v>9.324009324009291E-3</v>
      </c>
    </row>
    <row r="1054" spans="2:5" x14ac:dyDescent="0.25">
      <c r="B1054" s="190">
        <v>42590</v>
      </c>
      <c r="C1054" s="9">
        <v>48.8</v>
      </c>
      <c r="D1054" s="14">
        <f t="shared" si="16"/>
        <v>-0.1866666666666667</v>
      </c>
      <c r="E1054" s="9">
        <v>9.3071354705273161E-3</v>
      </c>
    </row>
    <row r="1055" spans="2:5" x14ac:dyDescent="0.25">
      <c r="B1055" s="190">
        <v>44210</v>
      </c>
      <c r="C1055" s="9">
        <v>60</v>
      </c>
      <c r="D1055" s="14">
        <f t="shared" si="16"/>
        <v>0.37457044673539525</v>
      </c>
      <c r="E1055" s="9">
        <v>9.2514718250630307E-3</v>
      </c>
    </row>
    <row r="1056" spans="2:5" x14ac:dyDescent="0.25">
      <c r="B1056" s="190">
        <v>42536</v>
      </c>
      <c r="C1056" s="9">
        <v>43.65</v>
      </c>
      <c r="D1056" s="14">
        <f t="shared" si="16"/>
        <v>-0.5806916426512968</v>
      </c>
      <c r="E1056" s="9">
        <v>9.2485549132947653E-3</v>
      </c>
    </row>
    <row r="1057" spans="2:5" x14ac:dyDescent="0.25">
      <c r="B1057" s="190">
        <v>45190</v>
      </c>
      <c r="C1057" s="9">
        <v>104.1</v>
      </c>
      <c r="D1057" s="14">
        <f t="shared" si="16"/>
        <v>-0.64877357535679336</v>
      </c>
      <c r="E1057" s="9">
        <v>9.2098885118757981E-3</v>
      </c>
    </row>
    <row r="1058" spans="2:5" x14ac:dyDescent="0.25">
      <c r="B1058" s="190">
        <v>45552</v>
      </c>
      <c r="C1058" s="9">
        <v>296.39</v>
      </c>
      <c r="D1058" s="14">
        <f t="shared" si="16"/>
        <v>3.8193495934959349</v>
      </c>
      <c r="E1058" s="9">
        <v>9.1246467604099522E-3</v>
      </c>
    </row>
    <row r="1059" spans="2:5" x14ac:dyDescent="0.25">
      <c r="B1059" s="190">
        <v>41962</v>
      </c>
      <c r="C1059" s="9">
        <v>61.5</v>
      </c>
      <c r="D1059" s="14">
        <f t="shared" si="16"/>
        <v>0.37430167597765363</v>
      </c>
      <c r="E1059" s="9">
        <v>9.0237899917965068E-3</v>
      </c>
    </row>
    <row r="1060" spans="2:5" x14ac:dyDescent="0.25">
      <c r="B1060" s="190">
        <v>43039</v>
      </c>
      <c r="C1060" s="9">
        <v>44.75</v>
      </c>
      <c r="D1060" s="14">
        <f t="shared" si="16"/>
        <v>-0.20160570918822476</v>
      </c>
      <c r="E1060" s="9">
        <v>9.0191657271702051E-3</v>
      </c>
    </row>
    <row r="1061" spans="2:5" x14ac:dyDescent="0.25">
      <c r="B1061" s="190">
        <v>44256</v>
      </c>
      <c r="C1061" s="9">
        <v>56.05</v>
      </c>
      <c r="D1061" s="14">
        <f t="shared" si="16"/>
        <v>0.98056537102473484</v>
      </c>
      <c r="E1061" s="9">
        <v>9.0009000900090012E-3</v>
      </c>
    </row>
    <row r="1062" spans="2:5" x14ac:dyDescent="0.25">
      <c r="B1062" s="190">
        <v>43291</v>
      </c>
      <c r="C1062" s="9">
        <v>28.3</v>
      </c>
      <c r="D1062" s="14">
        <f t="shared" si="16"/>
        <v>-0.58443465491923641</v>
      </c>
      <c r="E1062" s="9">
        <v>8.9126559714795012E-3</v>
      </c>
    </row>
    <row r="1063" spans="2:5" x14ac:dyDescent="0.25">
      <c r="B1063" s="190">
        <v>44986</v>
      </c>
      <c r="C1063" s="9">
        <v>68.099999999999994</v>
      </c>
      <c r="D1063" s="14">
        <f t="shared" si="16"/>
        <v>0.70890840652446652</v>
      </c>
      <c r="E1063" s="9">
        <v>8.8888888888888039E-3</v>
      </c>
    </row>
    <row r="1064" spans="2:5" x14ac:dyDescent="0.25">
      <c r="B1064" s="190">
        <v>42734</v>
      </c>
      <c r="C1064" s="9">
        <v>39.85</v>
      </c>
      <c r="D1064" s="14">
        <f t="shared" si="16"/>
        <v>-0.36494023904382467</v>
      </c>
      <c r="E1064" s="9">
        <v>8.8607594936709229E-3</v>
      </c>
    </row>
    <row r="1065" spans="2:5" x14ac:dyDescent="0.25">
      <c r="B1065" s="190">
        <v>41954</v>
      </c>
      <c r="C1065" s="9">
        <v>62.75</v>
      </c>
      <c r="D1065" s="14">
        <f t="shared" si="16"/>
        <v>1.7401746724890832</v>
      </c>
      <c r="E1065" s="9">
        <v>8.8424437299034903E-3</v>
      </c>
    </row>
    <row r="1066" spans="2:5" x14ac:dyDescent="0.25">
      <c r="B1066" s="190">
        <v>43623</v>
      </c>
      <c r="C1066" s="9">
        <v>22.9</v>
      </c>
      <c r="D1066" s="14">
        <f t="shared" si="16"/>
        <v>-0.20069808027923211</v>
      </c>
      <c r="E1066" s="9">
        <v>8.8105726872246392E-3</v>
      </c>
    </row>
    <row r="1067" spans="2:5" x14ac:dyDescent="0.25">
      <c r="B1067" s="190">
        <v>43453</v>
      </c>
      <c r="C1067" s="9">
        <v>28.65</v>
      </c>
      <c r="D1067" s="14">
        <f t="shared" si="16"/>
        <v>-0.82761732851985559</v>
      </c>
      <c r="E1067" s="9">
        <v>8.8028169014084511E-3</v>
      </c>
    </row>
    <row r="1068" spans="2:5" x14ac:dyDescent="0.25">
      <c r="B1068" s="190">
        <v>45440</v>
      </c>
      <c r="C1068" s="9">
        <v>166.2</v>
      </c>
      <c r="D1068" s="14">
        <f t="shared" si="16"/>
        <v>1.6235201262825572</v>
      </c>
      <c r="E1068" s="9">
        <v>8.8012139605462125E-3</v>
      </c>
    </row>
    <row r="1069" spans="2:5" x14ac:dyDescent="0.25">
      <c r="B1069" s="190">
        <v>44956</v>
      </c>
      <c r="C1069" s="9">
        <v>63.35</v>
      </c>
      <c r="D1069" s="14">
        <f t="shared" si="16"/>
        <v>1.1920415224913496</v>
      </c>
      <c r="E1069" s="9">
        <v>8.7579617834395579E-3</v>
      </c>
    </row>
    <row r="1070" spans="2:5" x14ac:dyDescent="0.25">
      <c r="B1070" s="190">
        <v>43404</v>
      </c>
      <c r="C1070" s="9">
        <v>28.9</v>
      </c>
      <c r="D1070" s="14">
        <f t="shared" si="16"/>
        <v>-0.50086355785837655</v>
      </c>
      <c r="E1070" s="9">
        <v>8.7260034904013961E-3</v>
      </c>
    </row>
    <row r="1071" spans="2:5" x14ac:dyDescent="0.25">
      <c r="B1071" s="190">
        <v>42124</v>
      </c>
      <c r="C1071" s="9">
        <v>57.9</v>
      </c>
      <c r="D1071" s="14">
        <f t="shared" si="16"/>
        <v>-0.6023351648351648</v>
      </c>
      <c r="E1071" s="9">
        <v>8.7108013937282226E-3</v>
      </c>
    </row>
    <row r="1072" spans="2:5" x14ac:dyDescent="0.25">
      <c r="B1072" s="190">
        <v>45366</v>
      </c>
      <c r="C1072" s="9">
        <v>145.6</v>
      </c>
      <c r="D1072" s="14">
        <f t="shared" si="16"/>
        <v>1.4974271012006861</v>
      </c>
      <c r="E1072" s="9">
        <v>8.6595081399376515E-3</v>
      </c>
    </row>
    <row r="1073" spans="2:5" x14ac:dyDescent="0.25">
      <c r="B1073" s="190">
        <v>42137</v>
      </c>
      <c r="C1073" s="9">
        <v>58.3</v>
      </c>
      <c r="D1073" s="14">
        <f t="shared" si="16"/>
        <v>-0.69187675070028021</v>
      </c>
      <c r="E1073" s="9">
        <v>8.6505190311418692E-3</v>
      </c>
    </row>
    <row r="1074" spans="2:5" x14ac:dyDescent="0.25">
      <c r="B1074" s="190">
        <v>45491</v>
      </c>
      <c r="C1074" s="9">
        <v>189.21</v>
      </c>
      <c r="D1074" s="14">
        <f t="shared" si="16"/>
        <v>15.102978723404256</v>
      </c>
      <c r="E1074" s="9">
        <v>8.6358547897009679E-3</v>
      </c>
    </row>
    <row r="1075" spans="2:5" x14ac:dyDescent="0.25">
      <c r="B1075" s="190">
        <v>43917</v>
      </c>
      <c r="C1075" s="9">
        <v>11.75</v>
      </c>
      <c r="D1075" s="14">
        <f t="shared" si="16"/>
        <v>-0.92543943143600482</v>
      </c>
      <c r="E1075" s="9">
        <v>8.5836909871244323E-3</v>
      </c>
    </row>
    <row r="1076" spans="2:5" x14ac:dyDescent="0.25">
      <c r="B1076" s="190">
        <v>45453</v>
      </c>
      <c r="C1076" s="9">
        <v>157.59</v>
      </c>
      <c r="D1076" s="14">
        <f t="shared" si="16"/>
        <v>-4.4619581691421557E-2</v>
      </c>
      <c r="E1076" s="9">
        <v>8.5760000000000211E-3</v>
      </c>
    </row>
    <row r="1077" spans="2:5" x14ac:dyDescent="0.25">
      <c r="B1077" s="190">
        <v>45266</v>
      </c>
      <c r="C1077" s="9">
        <v>164.95</v>
      </c>
      <c r="D1077" s="14">
        <f t="shared" si="16"/>
        <v>-0.46496918585793062</v>
      </c>
      <c r="E1077" s="9">
        <v>8.560073372057336E-3</v>
      </c>
    </row>
    <row r="1078" spans="2:5" x14ac:dyDescent="0.25">
      <c r="B1078" s="190">
        <v>45610</v>
      </c>
      <c r="C1078" s="9">
        <v>308.3</v>
      </c>
      <c r="D1078" s="14">
        <f t="shared" si="16"/>
        <v>3.3330990864371044</v>
      </c>
      <c r="E1078" s="9">
        <v>8.5050703303893461E-3</v>
      </c>
    </row>
    <row r="1079" spans="2:5" x14ac:dyDescent="0.25">
      <c r="B1079" s="190">
        <v>45012</v>
      </c>
      <c r="C1079" s="9">
        <v>71.150000000000006</v>
      </c>
      <c r="D1079" s="14">
        <f t="shared" si="16"/>
        <v>-0.40058972198820553</v>
      </c>
      <c r="E1079" s="9">
        <v>8.504606661942006E-3</v>
      </c>
    </row>
    <row r="1080" spans="2:5" x14ac:dyDescent="0.25">
      <c r="B1080" s="190">
        <v>45148</v>
      </c>
      <c r="C1080" s="9">
        <v>118.7</v>
      </c>
      <c r="D1080" s="14">
        <f t="shared" si="16"/>
        <v>-0.45878168885646542</v>
      </c>
      <c r="E1080" s="9">
        <v>8.4961767204757861E-3</v>
      </c>
    </row>
    <row r="1081" spans="2:5" x14ac:dyDescent="0.25">
      <c r="B1081" s="190">
        <v>45776</v>
      </c>
      <c r="C1081" s="9">
        <v>219.32</v>
      </c>
      <c r="D1081" s="14">
        <f t="shared" si="16"/>
        <v>8.1574112734864297</v>
      </c>
      <c r="E1081" s="9">
        <v>8.4605480963766948E-3</v>
      </c>
    </row>
    <row r="1082" spans="2:5" x14ac:dyDescent="0.25">
      <c r="B1082" s="190">
        <v>41736</v>
      </c>
      <c r="C1082" s="9">
        <v>23.95</v>
      </c>
      <c r="D1082" s="14">
        <f t="shared" si="16"/>
        <v>-0.60149750415973391</v>
      </c>
      <c r="E1082" s="9">
        <v>8.4210526315789177E-3</v>
      </c>
    </row>
    <row r="1083" spans="2:5" x14ac:dyDescent="0.25">
      <c r="B1083" s="190">
        <v>42075</v>
      </c>
      <c r="C1083" s="9">
        <v>60.1</v>
      </c>
      <c r="D1083" s="14">
        <f t="shared" si="16"/>
        <v>0.24948024948024947</v>
      </c>
      <c r="E1083" s="9">
        <v>8.389261744966443E-3</v>
      </c>
    </row>
    <row r="1084" spans="2:5" x14ac:dyDescent="0.25">
      <c r="B1084" s="190">
        <v>44852</v>
      </c>
      <c r="C1084" s="9">
        <v>48.1</v>
      </c>
      <c r="D1084" s="14">
        <f t="shared" si="16"/>
        <v>-0.11418047882136273</v>
      </c>
      <c r="E1084" s="9">
        <v>8.3857442348008078E-3</v>
      </c>
    </row>
    <row r="1085" spans="2:5" x14ac:dyDescent="0.25">
      <c r="B1085" s="190">
        <v>44293</v>
      </c>
      <c r="C1085" s="9">
        <v>54.3</v>
      </c>
      <c r="D1085" s="14">
        <f t="shared" si="16"/>
        <v>-9.199632014720195E-4</v>
      </c>
      <c r="E1085" s="9">
        <v>8.3565459610027062E-3</v>
      </c>
    </row>
    <row r="1086" spans="2:5" x14ac:dyDescent="0.25">
      <c r="B1086" s="190">
        <v>41929</v>
      </c>
      <c r="C1086" s="9">
        <v>54.35</v>
      </c>
      <c r="D1086" s="14">
        <f t="shared" si="16"/>
        <v>-0.60899280575539572</v>
      </c>
      <c r="E1086" s="9">
        <v>8.3487940630798309E-3</v>
      </c>
    </row>
    <row r="1087" spans="2:5" x14ac:dyDescent="0.25">
      <c r="B1087" s="190">
        <v>45251</v>
      </c>
      <c r="C1087" s="9">
        <v>139</v>
      </c>
      <c r="D1087" s="14">
        <f t="shared" si="16"/>
        <v>2.2590855803048067</v>
      </c>
      <c r="E1087" s="9">
        <v>8.3424011606819427E-3</v>
      </c>
    </row>
    <row r="1088" spans="2:5" x14ac:dyDescent="0.25">
      <c r="B1088" s="190">
        <v>42718</v>
      </c>
      <c r="C1088" s="9">
        <v>42.65</v>
      </c>
      <c r="D1088" s="14">
        <f t="shared" si="16"/>
        <v>-3.5046728971962287E-3</v>
      </c>
      <c r="E1088" s="9">
        <v>8.2742316784870321E-3</v>
      </c>
    </row>
    <row r="1089" spans="2:5" x14ac:dyDescent="0.25">
      <c r="B1089" s="190">
        <v>42948</v>
      </c>
      <c r="C1089" s="9">
        <v>42.8</v>
      </c>
      <c r="D1089" s="14">
        <f t="shared" si="16"/>
        <v>0.1614654002713703</v>
      </c>
      <c r="E1089" s="9">
        <v>8.2449941107183584E-3</v>
      </c>
    </row>
    <row r="1090" spans="2:5" x14ac:dyDescent="0.25">
      <c r="B1090" s="190">
        <v>44035</v>
      </c>
      <c r="C1090" s="9">
        <v>36.85</v>
      </c>
      <c r="D1090" s="14">
        <f t="shared" si="16"/>
        <v>-0.4017857142857143</v>
      </c>
      <c r="E1090" s="9">
        <v>8.2079343365254256E-3</v>
      </c>
    </row>
    <row r="1091" spans="2:5" x14ac:dyDescent="0.25">
      <c r="B1091" s="190">
        <v>44571</v>
      </c>
      <c r="C1091" s="9">
        <v>61.6</v>
      </c>
      <c r="D1091" s="14">
        <f t="shared" si="16"/>
        <v>0.24822695035460993</v>
      </c>
      <c r="E1091" s="9">
        <v>8.1833060556464818E-3</v>
      </c>
    </row>
    <row r="1092" spans="2:5" x14ac:dyDescent="0.25">
      <c r="B1092" s="190">
        <v>41879</v>
      </c>
      <c r="C1092" s="9">
        <v>49.35</v>
      </c>
      <c r="D1092" s="14">
        <f t="shared" si="16"/>
        <v>-0.53</v>
      </c>
      <c r="E1092" s="9">
        <v>8.1716036772216255E-3</v>
      </c>
    </row>
    <row r="1093" spans="2:5" x14ac:dyDescent="0.25">
      <c r="B1093" s="190">
        <v>42361</v>
      </c>
      <c r="C1093" s="9">
        <v>105</v>
      </c>
      <c r="D1093" s="14">
        <f t="shared" ref="D1093:D1156" si="17">(C1093-C1094)/C1094</f>
        <v>-0.35304990757855825</v>
      </c>
      <c r="E1093" s="9">
        <v>8.1613058089293738E-3</v>
      </c>
    </row>
    <row r="1094" spans="2:5" x14ac:dyDescent="0.25">
      <c r="B1094" s="190">
        <v>45385</v>
      </c>
      <c r="C1094" s="9">
        <v>162.30000000000001</v>
      </c>
      <c r="D1094" s="14">
        <f t="shared" si="17"/>
        <v>1.1640000000000001</v>
      </c>
      <c r="E1094" s="9">
        <v>8.0745341614907543E-3</v>
      </c>
    </row>
    <row r="1095" spans="2:5" x14ac:dyDescent="0.25">
      <c r="B1095" s="190">
        <v>45065</v>
      </c>
      <c r="C1095" s="9">
        <v>75</v>
      </c>
      <c r="D1095" s="14">
        <f t="shared" si="17"/>
        <v>-0.7406190558533633</v>
      </c>
      <c r="E1095" s="9">
        <v>8.0645161290321815E-3</v>
      </c>
    </row>
    <row r="1096" spans="2:5" x14ac:dyDescent="0.25">
      <c r="B1096" s="190">
        <v>45576</v>
      </c>
      <c r="C1096" s="9">
        <v>289.14999999999998</v>
      </c>
      <c r="D1096" s="14">
        <f t="shared" si="17"/>
        <v>3.1484935437589665</v>
      </c>
      <c r="E1096" s="9">
        <v>8.0181279414326453E-3</v>
      </c>
    </row>
    <row r="1097" spans="2:5" x14ac:dyDescent="0.25">
      <c r="B1097" s="190">
        <v>44462</v>
      </c>
      <c r="C1097" s="9">
        <v>69.7</v>
      </c>
      <c r="D1097" s="14">
        <f t="shared" si="17"/>
        <v>-0.71135130658052748</v>
      </c>
      <c r="E1097" s="9">
        <v>7.9537237888647454E-3</v>
      </c>
    </row>
    <row r="1098" spans="2:5" x14ac:dyDescent="0.25">
      <c r="B1098" s="190">
        <v>45706</v>
      </c>
      <c r="C1098" s="9">
        <v>241.47</v>
      </c>
      <c r="D1098" s="14">
        <f t="shared" si="17"/>
        <v>5.3129411764705878</v>
      </c>
      <c r="E1098" s="9">
        <v>7.9308761531076757E-3</v>
      </c>
    </row>
    <row r="1099" spans="2:5" x14ac:dyDescent="0.25">
      <c r="B1099" s="190">
        <v>43164</v>
      </c>
      <c r="C1099" s="9">
        <v>38.25</v>
      </c>
      <c r="D1099" s="14">
        <f t="shared" si="17"/>
        <v>-0.25073457394711063</v>
      </c>
      <c r="E1099" s="9">
        <v>7.9051383399208735E-3</v>
      </c>
    </row>
    <row r="1100" spans="2:5" x14ac:dyDescent="0.25">
      <c r="B1100" s="190">
        <v>42669</v>
      </c>
      <c r="C1100" s="9">
        <v>51.05</v>
      </c>
      <c r="D1100" s="14">
        <f t="shared" si="17"/>
        <v>0.13950892857142858</v>
      </c>
      <c r="E1100" s="9">
        <v>7.8973346495557466E-3</v>
      </c>
    </row>
    <row r="1101" spans="2:5" x14ac:dyDescent="0.25">
      <c r="B1101" s="190">
        <v>42522</v>
      </c>
      <c r="C1101" s="9">
        <v>44.8</v>
      </c>
      <c r="D1101" s="14">
        <f t="shared" si="17"/>
        <v>0.15762273901808771</v>
      </c>
      <c r="E1101" s="9">
        <v>7.8740157480313676E-3</v>
      </c>
    </row>
    <row r="1102" spans="2:5" x14ac:dyDescent="0.25">
      <c r="B1102" s="190">
        <v>43350</v>
      </c>
      <c r="C1102" s="9">
        <v>38.700000000000003</v>
      </c>
      <c r="D1102" s="14">
        <f t="shared" si="17"/>
        <v>-0.62608695652173907</v>
      </c>
      <c r="E1102" s="9">
        <v>7.812500000000111E-3</v>
      </c>
    </row>
    <row r="1103" spans="2:5" x14ac:dyDescent="0.25">
      <c r="B1103" s="190">
        <v>42275</v>
      </c>
      <c r="C1103" s="9">
        <v>103.5</v>
      </c>
      <c r="D1103" s="14">
        <f t="shared" si="17"/>
        <v>0.77377892030848328</v>
      </c>
      <c r="E1103" s="9">
        <v>7.7896786757545976E-3</v>
      </c>
    </row>
    <row r="1104" spans="2:5" x14ac:dyDescent="0.25">
      <c r="B1104" s="190">
        <v>44897</v>
      </c>
      <c r="C1104" s="9">
        <v>58.35</v>
      </c>
      <c r="D1104" s="14">
        <f t="shared" si="17"/>
        <v>-0.3086492890995261</v>
      </c>
      <c r="E1104" s="9">
        <v>7.7720207253886503E-3</v>
      </c>
    </row>
    <row r="1105" spans="2:5" x14ac:dyDescent="0.25">
      <c r="B1105" s="190">
        <v>42208</v>
      </c>
      <c r="C1105" s="9">
        <v>84.4</v>
      </c>
      <c r="D1105" s="14">
        <f t="shared" si="17"/>
        <v>-0.66823899371069184</v>
      </c>
      <c r="E1105" s="9">
        <v>7.7611940298508144E-3</v>
      </c>
    </row>
    <row r="1106" spans="2:5" x14ac:dyDescent="0.25">
      <c r="B1106" s="190">
        <v>45680</v>
      </c>
      <c r="C1106" s="9">
        <v>254.4</v>
      </c>
      <c r="D1106" s="14">
        <f t="shared" si="17"/>
        <v>11.913705583756347</v>
      </c>
      <c r="E1106" s="9">
        <v>7.7243018419489683E-3</v>
      </c>
    </row>
    <row r="1107" spans="2:5" x14ac:dyDescent="0.25">
      <c r="B1107" s="190">
        <v>43853</v>
      </c>
      <c r="C1107" s="9">
        <v>19.7</v>
      </c>
      <c r="D1107" s="14">
        <f t="shared" si="17"/>
        <v>-0.90240277433737925</v>
      </c>
      <c r="E1107" s="9">
        <v>7.6726342710996716E-3</v>
      </c>
    </row>
    <row r="1108" spans="2:5" x14ac:dyDescent="0.25">
      <c r="B1108" s="190">
        <v>45502</v>
      </c>
      <c r="C1108" s="9">
        <v>201.85</v>
      </c>
      <c r="D1108" s="14">
        <f t="shared" si="17"/>
        <v>3.3643243243243242</v>
      </c>
      <c r="E1108" s="9">
        <v>7.6377795527156605E-3</v>
      </c>
    </row>
    <row r="1109" spans="2:5" x14ac:dyDescent="0.25">
      <c r="B1109" s="190">
        <v>44628</v>
      </c>
      <c r="C1109" s="9">
        <v>46.25</v>
      </c>
      <c r="D1109" s="14">
        <f t="shared" si="17"/>
        <v>-0.12982126058325491</v>
      </c>
      <c r="E1109" s="9">
        <v>7.6252723311547154E-3</v>
      </c>
    </row>
    <row r="1110" spans="2:5" x14ac:dyDescent="0.25">
      <c r="B1110" s="190">
        <v>42844</v>
      </c>
      <c r="C1110" s="9">
        <v>53.15</v>
      </c>
      <c r="D1110" s="14">
        <f t="shared" si="17"/>
        <v>-0.82292187239713477</v>
      </c>
      <c r="E1110" s="9">
        <v>7.5829383886255658E-3</v>
      </c>
    </row>
    <row r="1111" spans="2:5" x14ac:dyDescent="0.25">
      <c r="B1111" s="190">
        <v>45566</v>
      </c>
      <c r="C1111" s="9">
        <v>300.14999999999998</v>
      </c>
      <c r="D1111" s="14">
        <f t="shared" si="17"/>
        <v>5.4271948608137039</v>
      </c>
      <c r="E1111" s="9">
        <v>7.5528700906344415E-3</v>
      </c>
    </row>
    <row r="1112" spans="2:5" x14ac:dyDescent="0.25">
      <c r="B1112" s="190">
        <v>44838</v>
      </c>
      <c r="C1112" s="9">
        <v>46.7</v>
      </c>
      <c r="D1112" s="14">
        <f t="shared" si="17"/>
        <v>0.1616915422885572</v>
      </c>
      <c r="E1112" s="9">
        <v>7.5512405609493294E-3</v>
      </c>
    </row>
    <row r="1113" spans="2:5" x14ac:dyDescent="0.25">
      <c r="B1113" s="190">
        <v>42979</v>
      </c>
      <c r="C1113" s="9">
        <v>40.200000000000003</v>
      </c>
      <c r="D1113" s="14">
        <f t="shared" si="17"/>
        <v>-0.33498759305210918</v>
      </c>
      <c r="E1113" s="9">
        <v>7.5187969924813101E-3</v>
      </c>
    </row>
    <row r="1114" spans="2:5" x14ac:dyDescent="0.25">
      <c r="B1114" s="190">
        <v>42163</v>
      </c>
      <c r="C1114" s="9">
        <v>60.45</v>
      </c>
      <c r="D1114" s="14">
        <f t="shared" si="17"/>
        <v>2.0000000000000004</v>
      </c>
      <c r="E1114" s="9">
        <v>7.5000000000000474E-3</v>
      </c>
    </row>
    <row r="1115" spans="2:5" x14ac:dyDescent="0.25">
      <c r="B1115" s="190">
        <v>41646</v>
      </c>
      <c r="C1115" s="9">
        <v>20.149999999999999</v>
      </c>
      <c r="D1115" s="14">
        <f t="shared" si="17"/>
        <v>-0.57264050901378583</v>
      </c>
      <c r="E1115" s="9">
        <v>7.4999999999999286E-3</v>
      </c>
    </row>
    <row r="1116" spans="2:5" x14ac:dyDescent="0.25">
      <c r="B1116" s="190">
        <v>44714</v>
      </c>
      <c r="C1116" s="9">
        <v>47.15</v>
      </c>
      <c r="D1116" s="14">
        <f t="shared" si="17"/>
        <v>-0.80468102734051361</v>
      </c>
      <c r="E1116" s="9">
        <v>7.4786324786325093E-3</v>
      </c>
    </row>
    <row r="1117" spans="2:5" x14ac:dyDescent="0.25">
      <c r="B1117" s="190">
        <v>45793</v>
      </c>
      <c r="C1117" s="9">
        <v>241.4</v>
      </c>
      <c r="D1117" s="14">
        <f t="shared" si="17"/>
        <v>4.1089947089947092</v>
      </c>
      <c r="E1117" s="9">
        <v>7.4704728517173405E-3</v>
      </c>
    </row>
    <row r="1118" spans="2:5" x14ac:dyDescent="0.25">
      <c r="B1118" s="190">
        <v>44841</v>
      </c>
      <c r="C1118" s="9">
        <v>47.25</v>
      </c>
      <c r="D1118" s="14">
        <f t="shared" si="17"/>
        <v>-0.12580943570767802</v>
      </c>
      <c r="E1118" s="9">
        <v>7.4626865671642093E-3</v>
      </c>
    </row>
    <row r="1119" spans="2:5" x14ac:dyDescent="0.25">
      <c r="B1119" s="190">
        <v>42842</v>
      </c>
      <c r="C1119" s="9">
        <v>54.05</v>
      </c>
      <c r="D1119" s="14">
        <f t="shared" si="17"/>
        <v>-0.3359950859950861</v>
      </c>
      <c r="E1119" s="9">
        <v>7.4557315936626019E-3</v>
      </c>
    </row>
    <row r="1120" spans="2:5" x14ac:dyDescent="0.25">
      <c r="B1120" s="190">
        <v>45048</v>
      </c>
      <c r="C1120" s="9">
        <v>81.400000000000006</v>
      </c>
      <c r="D1120" s="14">
        <f t="shared" si="17"/>
        <v>3</v>
      </c>
      <c r="E1120" s="9">
        <v>7.4257425742575312E-3</v>
      </c>
    </row>
    <row r="1121" spans="2:5" x14ac:dyDescent="0.25">
      <c r="B1121" s="190">
        <v>43943</v>
      </c>
      <c r="C1121" s="9">
        <v>20.350000000000001</v>
      </c>
      <c r="D1121" s="14">
        <f t="shared" si="17"/>
        <v>-0.66721177432542922</v>
      </c>
      <c r="E1121" s="9">
        <v>7.4257425742575312E-3</v>
      </c>
    </row>
    <row r="1122" spans="2:5" x14ac:dyDescent="0.25">
      <c r="B1122" s="190">
        <v>42066</v>
      </c>
      <c r="C1122" s="9">
        <v>61.15</v>
      </c>
      <c r="D1122" s="14">
        <f t="shared" si="17"/>
        <v>0.48964677222898911</v>
      </c>
      <c r="E1122" s="9">
        <v>7.4135090609554486E-3</v>
      </c>
    </row>
    <row r="1123" spans="2:5" x14ac:dyDescent="0.25">
      <c r="B1123" s="190">
        <v>43066</v>
      </c>
      <c r="C1123" s="9">
        <v>41.05</v>
      </c>
      <c r="D1123" s="14">
        <f t="shared" si="17"/>
        <v>0.18641618497109813</v>
      </c>
      <c r="E1123" s="9">
        <v>7.3619631901839797E-3</v>
      </c>
    </row>
    <row r="1124" spans="2:5" x14ac:dyDescent="0.25">
      <c r="B1124" s="190">
        <v>43207</v>
      </c>
      <c r="C1124" s="9">
        <v>34.6</v>
      </c>
      <c r="D1124" s="14">
        <f t="shared" si="17"/>
        <v>0.2446043165467626</v>
      </c>
      <c r="E1124" s="9">
        <v>7.2780203784570596E-3</v>
      </c>
    </row>
    <row r="1125" spans="2:5" x14ac:dyDescent="0.25">
      <c r="B1125" s="190">
        <v>43462</v>
      </c>
      <c r="C1125" s="9">
        <v>27.8</v>
      </c>
      <c r="D1125" s="14">
        <f t="shared" si="17"/>
        <v>-0.43207354443309504</v>
      </c>
      <c r="E1125" s="9">
        <v>7.246376811594177E-3</v>
      </c>
    </row>
    <row r="1126" spans="2:5" x14ac:dyDescent="0.25">
      <c r="B1126" s="190">
        <v>42562</v>
      </c>
      <c r="C1126" s="9">
        <v>48.95</v>
      </c>
      <c r="D1126" s="14">
        <f t="shared" si="17"/>
        <v>-0.12511170688114387</v>
      </c>
      <c r="E1126" s="9">
        <v>7.2016460905350082E-3</v>
      </c>
    </row>
    <row r="1127" spans="2:5" x14ac:dyDescent="0.25">
      <c r="B1127" s="190">
        <v>44672</v>
      </c>
      <c r="C1127" s="9">
        <v>55.95</v>
      </c>
      <c r="D1127" s="14">
        <f t="shared" si="17"/>
        <v>-0.20694542877391914</v>
      </c>
      <c r="E1127" s="9">
        <v>7.2007200720073036E-3</v>
      </c>
    </row>
    <row r="1128" spans="2:5" x14ac:dyDescent="0.25">
      <c r="B1128" s="190">
        <v>45009</v>
      </c>
      <c r="C1128" s="9">
        <v>70.55</v>
      </c>
      <c r="D1128" s="14">
        <f t="shared" si="17"/>
        <v>0.42669362992922127</v>
      </c>
      <c r="E1128" s="9">
        <v>7.1377587437544618E-3</v>
      </c>
    </row>
    <row r="1129" spans="2:5" x14ac:dyDescent="0.25">
      <c r="B1129" s="190">
        <v>44699</v>
      </c>
      <c r="C1129" s="9">
        <v>49.45</v>
      </c>
      <c r="D1129" s="14">
        <f t="shared" si="17"/>
        <v>-0.36480411046885025</v>
      </c>
      <c r="E1129" s="9">
        <v>7.1283095723014547E-3</v>
      </c>
    </row>
    <row r="1130" spans="2:5" x14ac:dyDescent="0.25">
      <c r="B1130" s="190">
        <v>45037</v>
      </c>
      <c r="C1130" s="9">
        <v>77.849999999999994</v>
      </c>
      <c r="D1130" s="14">
        <f t="shared" si="17"/>
        <v>4.482394366197183</v>
      </c>
      <c r="E1130" s="9">
        <v>7.115135834411348E-3</v>
      </c>
    </row>
    <row r="1131" spans="2:5" x14ac:dyDescent="0.25">
      <c r="B1131" s="190">
        <v>43734</v>
      </c>
      <c r="C1131" s="9">
        <v>14.2</v>
      </c>
      <c r="D1131" s="14">
        <f t="shared" si="17"/>
        <v>-0.601123595505618</v>
      </c>
      <c r="E1131" s="9">
        <v>7.0921985815602584E-3</v>
      </c>
    </row>
    <row r="1132" spans="2:5" x14ac:dyDescent="0.25">
      <c r="B1132" s="190">
        <v>43087</v>
      </c>
      <c r="C1132" s="9">
        <v>35.6</v>
      </c>
      <c r="D1132" s="14">
        <f t="shared" si="17"/>
        <v>-0.37870855148342053</v>
      </c>
      <c r="E1132" s="9">
        <v>7.0721357850070717E-3</v>
      </c>
    </row>
    <row r="1133" spans="2:5" x14ac:dyDescent="0.25">
      <c r="B1133" s="190">
        <v>42171</v>
      </c>
      <c r="C1133" s="9">
        <v>57.3</v>
      </c>
      <c r="D1133" s="14">
        <f t="shared" si="17"/>
        <v>-0.82246320681642138</v>
      </c>
      <c r="E1133" s="9">
        <v>7.0298769771528751E-3</v>
      </c>
    </row>
    <row r="1134" spans="2:5" x14ac:dyDescent="0.25">
      <c r="B1134" s="190">
        <v>45637</v>
      </c>
      <c r="C1134" s="9">
        <v>322.75</v>
      </c>
      <c r="D1134" s="14">
        <f t="shared" si="17"/>
        <v>6.4624277456647397</v>
      </c>
      <c r="E1134" s="9">
        <v>7.0202808112324495E-3</v>
      </c>
    </row>
    <row r="1135" spans="2:5" x14ac:dyDescent="0.25">
      <c r="B1135" s="190">
        <v>42529</v>
      </c>
      <c r="C1135" s="9">
        <v>43.25</v>
      </c>
      <c r="D1135" s="14">
        <f t="shared" si="17"/>
        <v>-0.85170581176067206</v>
      </c>
      <c r="E1135" s="9">
        <v>6.9848661233992346E-3</v>
      </c>
    </row>
    <row r="1136" spans="2:5" x14ac:dyDescent="0.25">
      <c r="B1136" s="190">
        <v>45597</v>
      </c>
      <c r="C1136" s="9">
        <v>291.64999999999998</v>
      </c>
      <c r="D1136" s="14">
        <f t="shared" si="17"/>
        <v>1.6334085778781036</v>
      </c>
      <c r="E1136" s="9">
        <v>6.9048852062834464E-3</v>
      </c>
    </row>
    <row r="1137" spans="2:5" x14ac:dyDescent="0.25">
      <c r="B1137" s="190">
        <v>45166</v>
      </c>
      <c r="C1137" s="9">
        <v>110.75</v>
      </c>
      <c r="D1137" s="14">
        <f t="shared" si="17"/>
        <v>1.4971815107102593</v>
      </c>
      <c r="E1137" s="9">
        <v>6.8181818181818179E-3</v>
      </c>
    </row>
    <row r="1138" spans="2:5" x14ac:dyDescent="0.25">
      <c r="B1138" s="190">
        <v>43123</v>
      </c>
      <c r="C1138" s="9">
        <v>44.35</v>
      </c>
      <c r="D1138" s="14">
        <f t="shared" si="17"/>
        <v>-7.8299776286353782E-3</v>
      </c>
      <c r="E1138" s="9">
        <v>6.8104426787742173E-3</v>
      </c>
    </row>
    <row r="1139" spans="2:5" x14ac:dyDescent="0.25">
      <c r="B1139" s="190">
        <v>42542</v>
      </c>
      <c r="C1139" s="9">
        <v>44.7</v>
      </c>
      <c r="D1139" s="14">
        <f t="shared" si="17"/>
        <v>-0.79446385874563175</v>
      </c>
      <c r="E1139" s="9">
        <v>6.7567567567568534E-3</v>
      </c>
    </row>
    <row r="1140" spans="2:5" x14ac:dyDescent="0.25">
      <c r="B1140" s="190">
        <v>45775</v>
      </c>
      <c r="C1140" s="9">
        <v>217.48</v>
      </c>
      <c r="D1140" s="14">
        <f t="shared" si="17"/>
        <v>6.1775577557755765</v>
      </c>
      <c r="E1140" s="9">
        <v>6.7120307364717333E-3</v>
      </c>
    </row>
    <row r="1141" spans="2:5" x14ac:dyDescent="0.25">
      <c r="B1141" s="190">
        <v>43423</v>
      </c>
      <c r="C1141" s="9">
        <v>30.3</v>
      </c>
      <c r="D1141" s="14">
        <f t="shared" si="17"/>
        <v>-3.2894736842104563E-3</v>
      </c>
      <c r="E1141" s="9">
        <v>6.644518272425225E-3</v>
      </c>
    </row>
    <row r="1142" spans="2:5" x14ac:dyDescent="0.25">
      <c r="B1142" s="190">
        <v>43431</v>
      </c>
      <c r="C1142" s="9">
        <v>30.4</v>
      </c>
      <c r="D1142" s="14">
        <f t="shared" si="17"/>
        <v>-0.50041084634346755</v>
      </c>
      <c r="E1142" s="9">
        <v>6.6225165562913673E-3</v>
      </c>
    </row>
    <row r="1143" spans="2:5" x14ac:dyDescent="0.25">
      <c r="B1143" s="190">
        <v>42391</v>
      </c>
      <c r="C1143" s="9">
        <v>60.85</v>
      </c>
      <c r="D1143" s="14">
        <f t="shared" si="17"/>
        <v>-0.61909233176838818</v>
      </c>
      <c r="E1143" s="9">
        <v>6.6170388751033678E-3</v>
      </c>
    </row>
    <row r="1144" spans="2:5" x14ac:dyDescent="0.25">
      <c r="B1144" s="190">
        <v>45287</v>
      </c>
      <c r="C1144" s="9">
        <v>159.75</v>
      </c>
      <c r="D1144" s="14">
        <f t="shared" si="17"/>
        <v>3.1819371727748686</v>
      </c>
      <c r="E1144" s="9">
        <v>6.6162570888469528E-3</v>
      </c>
    </row>
    <row r="1145" spans="2:5" x14ac:dyDescent="0.25">
      <c r="B1145" s="190">
        <v>43136</v>
      </c>
      <c r="C1145" s="9">
        <v>38.200000000000003</v>
      </c>
      <c r="D1145" s="14">
        <f t="shared" si="17"/>
        <v>-0.28598130841121489</v>
      </c>
      <c r="E1145" s="9">
        <v>6.587615283267457E-3</v>
      </c>
    </row>
    <row r="1146" spans="2:5" x14ac:dyDescent="0.25">
      <c r="B1146" s="190">
        <v>42845</v>
      </c>
      <c r="C1146" s="9">
        <v>53.5</v>
      </c>
      <c r="D1146" s="14">
        <f t="shared" si="17"/>
        <v>-2.7958993476234592E-3</v>
      </c>
      <c r="E1146" s="9">
        <v>6.5851364063970168E-3</v>
      </c>
    </row>
    <row r="1147" spans="2:5" x14ac:dyDescent="0.25">
      <c r="B1147" s="190">
        <v>41934</v>
      </c>
      <c r="C1147" s="9">
        <v>53.65</v>
      </c>
      <c r="D1147" s="14">
        <f t="shared" si="17"/>
        <v>0.74755700325732899</v>
      </c>
      <c r="E1147" s="9">
        <v>6.5666041275797647E-3</v>
      </c>
    </row>
    <row r="1148" spans="2:5" x14ac:dyDescent="0.25">
      <c r="B1148" s="190">
        <v>43326</v>
      </c>
      <c r="C1148" s="9">
        <v>30.7</v>
      </c>
      <c r="D1148" s="14">
        <f t="shared" si="17"/>
        <v>-0.80395913154533838</v>
      </c>
      <c r="E1148" s="9">
        <v>6.5573770491803044E-3</v>
      </c>
    </row>
    <row r="1149" spans="2:5" x14ac:dyDescent="0.25">
      <c r="B1149" s="190">
        <v>45455</v>
      </c>
      <c r="C1149" s="9">
        <v>156.6</v>
      </c>
      <c r="D1149" s="14">
        <f t="shared" si="17"/>
        <v>5.7939262472885025</v>
      </c>
      <c r="E1149" s="9">
        <v>6.5561126108753167E-3</v>
      </c>
    </row>
    <row r="1150" spans="2:5" x14ac:dyDescent="0.25">
      <c r="B1150" s="190">
        <v>43524</v>
      </c>
      <c r="C1150" s="9">
        <v>23.05</v>
      </c>
      <c r="D1150" s="14">
        <f t="shared" si="17"/>
        <v>-0.85775995063252075</v>
      </c>
      <c r="E1150" s="9">
        <v>6.550218340611447E-3</v>
      </c>
    </row>
    <row r="1151" spans="2:5" x14ac:dyDescent="0.25">
      <c r="B1151" s="190">
        <v>45390</v>
      </c>
      <c r="C1151" s="9">
        <v>162.05000000000001</v>
      </c>
      <c r="D1151" s="14">
        <f t="shared" si="17"/>
        <v>6.0000000000000009</v>
      </c>
      <c r="E1151" s="9">
        <v>6.5217391304348534E-3</v>
      </c>
    </row>
    <row r="1152" spans="2:5" x14ac:dyDescent="0.25">
      <c r="B1152" s="190">
        <v>43592</v>
      </c>
      <c r="C1152" s="9">
        <v>23.15</v>
      </c>
      <c r="D1152" s="14">
        <f t="shared" si="17"/>
        <v>-0.88206225482704159</v>
      </c>
      <c r="E1152" s="9">
        <v>6.5217391304347207E-3</v>
      </c>
    </row>
    <row r="1153" spans="2:5" x14ac:dyDescent="0.25">
      <c r="B1153" s="190">
        <v>45516</v>
      </c>
      <c r="C1153" s="9">
        <v>196.29</v>
      </c>
      <c r="D1153" s="14">
        <f t="shared" si="17"/>
        <v>24.327741935483871</v>
      </c>
      <c r="E1153" s="9">
        <v>6.5121525997332667E-3</v>
      </c>
    </row>
    <row r="1154" spans="2:5" x14ac:dyDescent="0.25">
      <c r="B1154" s="190">
        <v>41541</v>
      </c>
      <c r="C1154" s="9">
        <v>7.75</v>
      </c>
      <c r="D1154" s="14">
        <f t="shared" si="17"/>
        <v>-0.66809421841541761</v>
      </c>
      <c r="E1154" s="9">
        <v>6.4935064935064705E-3</v>
      </c>
    </row>
    <row r="1155" spans="2:5" x14ac:dyDescent="0.25">
      <c r="B1155" s="190">
        <v>43588</v>
      </c>
      <c r="C1155" s="9">
        <v>23.35</v>
      </c>
      <c r="D1155" s="14">
        <f t="shared" si="17"/>
        <v>-0.66666666666666663</v>
      </c>
      <c r="E1155" s="9">
        <v>6.4655172413794022E-3</v>
      </c>
    </row>
    <row r="1156" spans="2:5" x14ac:dyDescent="0.25">
      <c r="B1156" s="190">
        <v>45008</v>
      </c>
      <c r="C1156" s="9">
        <v>70.05</v>
      </c>
      <c r="D1156" s="14">
        <f t="shared" si="17"/>
        <v>-0.36027397260273974</v>
      </c>
      <c r="E1156" s="9">
        <v>6.4655172413793519E-3</v>
      </c>
    </row>
    <row r="1157" spans="2:5" x14ac:dyDescent="0.25">
      <c r="B1157" s="190">
        <v>45128</v>
      </c>
      <c r="C1157" s="9">
        <v>109.5</v>
      </c>
      <c r="D1157" s="14">
        <f t="shared" ref="D1157:D1220" si="18">(C1157-C1158)/C1158</f>
        <v>0.99272065514103724</v>
      </c>
      <c r="E1157" s="9">
        <v>6.4338235294117913E-3</v>
      </c>
    </row>
    <row r="1158" spans="2:5" x14ac:dyDescent="0.25">
      <c r="B1158" s="190">
        <v>42131</v>
      </c>
      <c r="C1158" s="9">
        <v>54.95</v>
      </c>
      <c r="D1158" s="14">
        <f t="shared" si="18"/>
        <v>0.38413098236775817</v>
      </c>
      <c r="E1158" s="9">
        <v>6.4102564102564361E-3</v>
      </c>
    </row>
    <row r="1159" spans="2:5" x14ac:dyDescent="0.25">
      <c r="B1159" s="190">
        <v>42732</v>
      </c>
      <c r="C1159" s="9">
        <v>39.700000000000003</v>
      </c>
      <c r="D1159" s="14">
        <f t="shared" si="18"/>
        <v>-0.2967227635075288</v>
      </c>
      <c r="E1159" s="9">
        <v>6.3371356147021544E-3</v>
      </c>
    </row>
    <row r="1160" spans="2:5" x14ac:dyDescent="0.25">
      <c r="B1160" s="190">
        <v>42836</v>
      </c>
      <c r="C1160" s="9">
        <v>56.45</v>
      </c>
      <c r="D1160" s="14">
        <f t="shared" si="18"/>
        <v>1.3230452674897122</v>
      </c>
      <c r="E1160" s="9">
        <v>6.2388591800356758E-3</v>
      </c>
    </row>
    <row r="1161" spans="2:5" x14ac:dyDescent="0.25">
      <c r="B1161" s="190">
        <v>43581</v>
      </c>
      <c r="C1161" s="9">
        <v>24.3</v>
      </c>
      <c r="D1161" s="14">
        <f t="shared" si="18"/>
        <v>-0.50609756097560976</v>
      </c>
      <c r="E1161" s="9">
        <v>6.2111801242236914E-3</v>
      </c>
    </row>
    <row r="1162" spans="2:5" x14ac:dyDescent="0.25">
      <c r="B1162" s="190">
        <v>44643</v>
      </c>
      <c r="C1162" s="9">
        <v>49.2</v>
      </c>
      <c r="D1162" s="14">
        <f t="shared" si="18"/>
        <v>0.19853836784409273</v>
      </c>
      <c r="E1162" s="9">
        <v>6.134969325153462E-3</v>
      </c>
    </row>
    <row r="1163" spans="2:5" x14ac:dyDescent="0.25">
      <c r="B1163" s="190">
        <v>42423</v>
      </c>
      <c r="C1163" s="9">
        <v>41.05</v>
      </c>
      <c r="D1163" s="14">
        <f t="shared" si="18"/>
        <v>-0.16818642350557253</v>
      </c>
      <c r="E1163" s="9">
        <v>6.1274509803921576E-3</v>
      </c>
    </row>
    <row r="1164" spans="2:5" x14ac:dyDescent="0.25">
      <c r="B1164" s="190">
        <v>44859</v>
      </c>
      <c r="C1164" s="9">
        <v>49.35</v>
      </c>
      <c r="D1164" s="14">
        <f t="shared" si="18"/>
        <v>-0.39999999999999997</v>
      </c>
      <c r="E1164" s="9">
        <v>6.116207951070424E-3</v>
      </c>
    </row>
    <row r="1165" spans="2:5" x14ac:dyDescent="0.25">
      <c r="B1165" s="190">
        <v>44410</v>
      </c>
      <c r="C1165" s="9">
        <v>82.25</v>
      </c>
      <c r="D1165" s="14">
        <f t="shared" si="18"/>
        <v>0.65826612903225801</v>
      </c>
      <c r="E1165" s="9">
        <v>6.1162079510703364E-3</v>
      </c>
    </row>
    <row r="1166" spans="2:5" x14ac:dyDescent="0.25">
      <c r="B1166" s="190">
        <v>44866</v>
      </c>
      <c r="C1166" s="9">
        <v>49.6</v>
      </c>
      <c r="D1166" s="14">
        <f t="shared" si="18"/>
        <v>-1.0070493454178682E-3</v>
      </c>
      <c r="E1166" s="9">
        <v>6.0851926977688493E-3</v>
      </c>
    </row>
    <row r="1167" spans="2:5" x14ac:dyDescent="0.25">
      <c r="B1167" s="190">
        <v>44861</v>
      </c>
      <c r="C1167" s="9">
        <v>49.65</v>
      </c>
      <c r="D1167" s="14">
        <f t="shared" si="18"/>
        <v>0</v>
      </c>
      <c r="E1167" s="9">
        <v>6.0790273556230422E-3</v>
      </c>
    </row>
    <row r="1168" spans="2:5" x14ac:dyDescent="0.25">
      <c r="B1168" s="190">
        <v>44285</v>
      </c>
      <c r="C1168" s="9">
        <v>49.65</v>
      </c>
      <c r="D1168" s="14">
        <f t="shared" si="18"/>
        <v>-6.006006006006091E-3</v>
      </c>
      <c r="E1168" s="9">
        <v>6.0790273556230422E-3</v>
      </c>
    </row>
    <row r="1169" spans="2:5" x14ac:dyDescent="0.25">
      <c r="B1169" s="190">
        <v>44286</v>
      </c>
      <c r="C1169" s="9">
        <v>49.95</v>
      </c>
      <c r="D1169" s="14">
        <f t="shared" si="18"/>
        <v>-0.50074962518740629</v>
      </c>
      <c r="E1169" s="9">
        <v>6.0422960725076387E-3</v>
      </c>
    </row>
    <row r="1170" spans="2:5" x14ac:dyDescent="0.25">
      <c r="B1170" s="190">
        <v>42305</v>
      </c>
      <c r="C1170" s="9">
        <v>100.05</v>
      </c>
      <c r="D1170" s="14">
        <f t="shared" si="18"/>
        <v>0.71318493150684936</v>
      </c>
      <c r="E1170" s="9">
        <v>6.0331825037706821E-3</v>
      </c>
    </row>
    <row r="1171" spans="2:5" x14ac:dyDescent="0.25">
      <c r="B1171" s="190">
        <v>44264</v>
      </c>
      <c r="C1171" s="9">
        <v>58.4</v>
      </c>
      <c r="D1171" s="14">
        <f t="shared" si="18"/>
        <v>0.16566866267465064</v>
      </c>
      <c r="E1171" s="9">
        <v>6.0292850990525653E-3</v>
      </c>
    </row>
    <row r="1172" spans="2:5" x14ac:dyDescent="0.25">
      <c r="B1172" s="190">
        <v>44750</v>
      </c>
      <c r="C1172" s="9">
        <v>50.1</v>
      </c>
      <c r="D1172" s="14">
        <f t="shared" si="18"/>
        <v>0.20000000000000004</v>
      </c>
      <c r="E1172" s="9">
        <v>6.0240963855422549E-3</v>
      </c>
    </row>
    <row r="1173" spans="2:5" x14ac:dyDescent="0.25">
      <c r="B1173" s="190">
        <v>42921</v>
      </c>
      <c r="C1173" s="9">
        <v>41.75</v>
      </c>
      <c r="D1173" s="14">
        <f t="shared" si="18"/>
        <v>0.24813153961136014</v>
      </c>
      <c r="E1173" s="9">
        <v>6.024096385542169E-3</v>
      </c>
    </row>
    <row r="1174" spans="2:5" x14ac:dyDescent="0.25">
      <c r="B1174" s="190">
        <v>43213</v>
      </c>
      <c r="C1174" s="9">
        <v>33.450000000000003</v>
      </c>
      <c r="D1174" s="14">
        <f t="shared" si="18"/>
        <v>-0.76559215136650316</v>
      </c>
      <c r="E1174" s="9">
        <v>6.0150375939850478E-3</v>
      </c>
    </row>
    <row r="1175" spans="2:5" x14ac:dyDescent="0.25">
      <c r="B1175" s="190">
        <v>45258</v>
      </c>
      <c r="C1175" s="9">
        <v>142.69999999999999</v>
      </c>
      <c r="D1175" s="14">
        <f t="shared" si="18"/>
        <v>-6.056616194865054E-2</v>
      </c>
      <c r="E1175" s="9">
        <v>5.9922453295734529E-3</v>
      </c>
    </row>
    <row r="1176" spans="2:5" x14ac:dyDescent="0.25">
      <c r="B1176" s="190">
        <v>45379</v>
      </c>
      <c r="C1176" s="9">
        <v>151.9</v>
      </c>
      <c r="D1176" s="14">
        <f t="shared" si="18"/>
        <v>-0.19245082402977134</v>
      </c>
      <c r="E1176" s="9">
        <v>5.9602649006622894E-3</v>
      </c>
    </row>
    <row r="1177" spans="2:5" x14ac:dyDescent="0.25">
      <c r="B1177" s="190">
        <v>45483</v>
      </c>
      <c r="C1177" s="9">
        <v>188.1</v>
      </c>
      <c r="D1177" s="14">
        <f t="shared" si="18"/>
        <v>6.34765625</v>
      </c>
      <c r="E1177" s="9">
        <v>5.9361463179848396E-3</v>
      </c>
    </row>
    <row r="1178" spans="2:5" x14ac:dyDescent="0.25">
      <c r="B1178" s="190">
        <v>43301</v>
      </c>
      <c r="C1178" s="9">
        <v>25.6</v>
      </c>
      <c r="D1178" s="14">
        <f t="shared" si="18"/>
        <v>-0.25364431486880457</v>
      </c>
      <c r="E1178" s="9">
        <v>5.8939096267191411E-3</v>
      </c>
    </row>
    <row r="1179" spans="2:5" x14ac:dyDescent="0.25">
      <c r="B1179" s="190">
        <v>43180</v>
      </c>
      <c r="C1179" s="9">
        <v>34.299999999999997</v>
      </c>
      <c r="D1179" s="14">
        <f t="shared" si="18"/>
        <v>-0.20046620046620051</v>
      </c>
      <c r="E1179" s="9">
        <v>5.8651026392960628E-3</v>
      </c>
    </row>
    <row r="1180" spans="2:5" x14ac:dyDescent="0.25">
      <c r="B1180" s="190">
        <v>42719</v>
      </c>
      <c r="C1180" s="9">
        <v>42.9</v>
      </c>
      <c r="D1180" s="14">
        <f t="shared" si="18"/>
        <v>0.64367816091954011</v>
      </c>
      <c r="E1180" s="9">
        <v>5.8616647127784291E-3</v>
      </c>
    </row>
    <row r="1181" spans="2:5" x14ac:dyDescent="0.25">
      <c r="B1181" s="190">
        <v>43557</v>
      </c>
      <c r="C1181" s="9">
        <v>26.1</v>
      </c>
      <c r="D1181" s="14">
        <f t="shared" si="18"/>
        <v>-0.75071633237822344</v>
      </c>
      <c r="E1181" s="9">
        <v>5.7803468208093307E-3</v>
      </c>
    </row>
    <row r="1182" spans="2:5" x14ac:dyDescent="0.25">
      <c r="B1182" s="190">
        <v>45191</v>
      </c>
      <c r="C1182" s="9">
        <v>104.7</v>
      </c>
      <c r="D1182" s="14">
        <f t="shared" si="18"/>
        <v>4.9488636363636358</v>
      </c>
      <c r="E1182" s="9">
        <v>5.7636887608069984E-3</v>
      </c>
    </row>
    <row r="1183" spans="2:5" x14ac:dyDescent="0.25">
      <c r="B1183" s="190">
        <v>41680</v>
      </c>
      <c r="C1183" s="9">
        <v>17.600000000000001</v>
      </c>
      <c r="D1183" s="14">
        <f t="shared" si="18"/>
        <v>-0.94319832176859764</v>
      </c>
      <c r="E1183" s="9">
        <v>5.7142857142857958E-3</v>
      </c>
    </row>
    <row r="1184" spans="2:5" x14ac:dyDescent="0.25">
      <c r="B1184" s="190">
        <v>45560</v>
      </c>
      <c r="C1184" s="9">
        <v>309.85000000000002</v>
      </c>
      <c r="D1184" s="14">
        <f t="shared" si="18"/>
        <v>0.93595751327710086</v>
      </c>
      <c r="E1184" s="9">
        <v>5.7126164432472586E-3</v>
      </c>
    </row>
    <row r="1185" spans="2:5" x14ac:dyDescent="0.25">
      <c r="B1185" s="190">
        <v>45282</v>
      </c>
      <c r="C1185" s="9">
        <v>160.05000000000001</v>
      </c>
      <c r="D1185" s="14">
        <f t="shared" si="18"/>
        <v>-0.48742994395516409</v>
      </c>
      <c r="E1185" s="9">
        <v>5.655042412818132E-3</v>
      </c>
    </row>
    <row r="1186" spans="2:5" x14ac:dyDescent="0.25">
      <c r="B1186" s="190">
        <v>45639</v>
      </c>
      <c r="C1186" s="9">
        <v>312.25</v>
      </c>
      <c r="D1186" s="14">
        <f t="shared" si="18"/>
        <v>0.30315930053002788</v>
      </c>
      <c r="E1186" s="9">
        <v>5.6360708534621577E-3</v>
      </c>
    </row>
    <row r="1187" spans="2:5" x14ac:dyDescent="0.25">
      <c r="B1187" s="190">
        <v>45792</v>
      </c>
      <c r="C1187" s="9">
        <v>239.61</v>
      </c>
      <c r="D1187" s="14">
        <f t="shared" si="18"/>
        <v>1.6787031861375072</v>
      </c>
      <c r="E1187" s="9">
        <v>5.6238720778948393E-3</v>
      </c>
    </row>
    <row r="1188" spans="2:5" x14ac:dyDescent="0.25">
      <c r="B1188" s="190">
        <v>42249</v>
      </c>
      <c r="C1188" s="9">
        <v>89.45</v>
      </c>
      <c r="D1188" s="14">
        <f t="shared" si="18"/>
        <v>-0.64693112295243727</v>
      </c>
      <c r="E1188" s="9">
        <v>5.6211354693648111E-3</v>
      </c>
    </row>
    <row r="1189" spans="2:5" x14ac:dyDescent="0.25">
      <c r="B1189" s="190">
        <v>45817</v>
      </c>
      <c r="C1189" s="9">
        <v>253.35</v>
      </c>
      <c r="D1189" s="14">
        <f t="shared" si="18"/>
        <v>4.5988950276243097</v>
      </c>
      <c r="E1189" s="9">
        <v>5.556658067076824E-3</v>
      </c>
    </row>
    <row r="1190" spans="2:5" x14ac:dyDescent="0.25">
      <c r="B1190" s="190">
        <v>42888</v>
      </c>
      <c r="C1190" s="9">
        <v>45.25</v>
      </c>
      <c r="D1190" s="14">
        <f t="shared" si="18"/>
        <v>-0.37629221226740178</v>
      </c>
      <c r="E1190" s="9">
        <v>5.5555555555555558E-3</v>
      </c>
    </row>
    <row r="1191" spans="2:5" x14ac:dyDescent="0.25">
      <c r="B1191" s="190">
        <v>45028</v>
      </c>
      <c r="C1191" s="9">
        <v>72.55</v>
      </c>
      <c r="D1191" s="14">
        <f t="shared" si="18"/>
        <v>0.32997250229147573</v>
      </c>
      <c r="E1191" s="9">
        <v>5.5440055440054252E-3</v>
      </c>
    </row>
    <row r="1192" spans="2:5" x14ac:dyDescent="0.25">
      <c r="B1192" s="190">
        <v>44110</v>
      </c>
      <c r="C1192" s="9">
        <v>54.55</v>
      </c>
      <c r="D1192" s="14">
        <f t="shared" si="18"/>
        <v>0.99451553930530145</v>
      </c>
      <c r="E1192" s="9">
        <v>5.5299539170506392E-3</v>
      </c>
    </row>
    <row r="1193" spans="2:5" x14ac:dyDescent="0.25">
      <c r="B1193" s="190">
        <v>43236</v>
      </c>
      <c r="C1193" s="9">
        <v>27.35</v>
      </c>
      <c r="D1193" s="14">
        <f t="shared" si="18"/>
        <v>-0.40928725701943836</v>
      </c>
      <c r="E1193" s="9">
        <v>5.5147058823530196E-3</v>
      </c>
    </row>
    <row r="1194" spans="2:5" x14ac:dyDescent="0.25">
      <c r="B1194" s="190">
        <v>42585</v>
      </c>
      <c r="C1194" s="9">
        <v>46.3</v>
      </c>
      <c r="D1194" s="14">
        <f t="shared" si="18"/>
        <v>1.4959568733153636</v>
      </c>
      <c r="E1194" s="9">
        <v>5.4288816503800224E-3</v>
      </c>
    </row>
    <row r="1195" spans="2:5" x14ac:dyDescent="0.25">
      <c r="B1195" s="190">
        <v>41641</v>
      </c>
      <c r="C1195" s="9">
        <v>18.55</v>
      </c>
      <c r="D1195" s="14">
        <f t="shared" si="18"/>
        <v>-0.33512544802867378</v>
      </c>
      <c r="E1195" s="9">
        <v>5.4200542005420826E-3</v>
      </c>
    </row>
    <row r="1196" spans="2:5" x14ac:dyDescent="0.25">
      <c r="B1196" s="190">
        <v>43451</v>
      </c>
      <c r="C1196" s="9">
        <v>27.9</v>
      </c>
      <c r="D1196" s="14">
        <f t="shared" si="18"/>
        <v>0</v>
      </c>
      <c r="E1196" s="9">
        <v>5.4054054054053545E-3</v>
      </c>
    </row>
    <row r="1197" spans="2:5" x14ac:dyDescent="0.25">
      <c r="B1197" s="190">
        <v>43287</v>
      </c>
      <c r="C1197" s="9">
        <v>27.9</v>
      </c>
      <c r="D1197" s="14">
        <f t="shared" si="18"/>
        <v>-1.7889087656529771E-3</v>
      </c>
      <c r="E1197" s="9">
        <v>5.4054054054053545E-3</v>
      </c>
    </row>
    <row r="1198" spans="2:5" x14ac:dyDescent="0.25">
      <c r="B1198" s="190">
        <v>43481</v>
      </c>
      <c r="C1198" s="9">
        <v>27.95</v>
      </c>
      <c r="D1198" s="14">
        <f t="shared" si="18"/>
        <v>-3.5650623885918509E-3</v>
      </c>
      <c r="E1198" s="9">
        <v>5.3956834532373592E-3</v>
      </c>
    </row>
    <row r="1199" spans="2:5" x14ac:dyDescent="0.25">
      <c r="B1199" s="190">
        <v>43290</v>
      </c>
      <c r="C1199" s="9">
        <v>28.05</v>
      </c>
      <c r="D1199" s="14">
        <f t="shared" si="18"/>
        <v>0.49202127659574468</v>
      </c>
      <c r="E1199" s="9">
        <v>5.3763440860215821E-3</v>
      </c>
    </row>
    <row r="1200" spans="2:5" x14ac:dyDescent="0.25">
      <c r="B1200" s="190">
        <v>43962</v>
      </c>
      <c r="C1200" s="9">
        <v>18.8</v>
      </c>
      <c r="D1200" s="14">
        <f t="shared" si="18"/>
        <v>-0.6</v>
      </c>
      <c r="E1200" s="9">
        <v>5.3475935828877766E-3</v>
      </c>
    </row>
    <row r="1201" spans="2:5" x14ac:dyDescent="0.25">
      <c r="B1201" s="190">
        <v>42487</v>
      </c>
      <c r="C1201" s="9">
        <v>47</v>
      </c>
      <c r="D1201" s="14">
        <f t="shared" si="18"/>
        <v>-0.16666666666666666</v>
      </c>
      <c r="E1201" s="9">
        <v>5.3475935828877002E-3</v>
      </c>
    </row>
    <row r="1202" spans="2:5" x14ac:dyDescent="0.25">
      <c r="B1202" s="190">
        <v>44593</v>
      </c>
      <c r="C1202" s="9">
        <v>56.4</v>
      </c>
      <c r="D1202" s="14">
        <f t="shared" si="18"/>
        <v>-0.45690900337024554</v>
      </c>
      <c r="E1202" s="9">
        <v>5.3475935828876499E-3</v>
      </c>
    </row>
    <row r="1203" spans="2:5" x14ac:dyDescent="0.25">
      <c r="B1203" s="190">
        <v>42221</v>
      </c>
      <c r="C1203" s="9">
        <v>103.85</v>
      </c>
      <c r="D1203" s="14">
        <f t="shared" si="18"/>
        <v>0.83318623124448365</v>
      </c>
      <c r="E1203" s="9">
        <v>5.3242981606969712E-3</v>
      </c>
    </row>
    <row r="1204" spans="2:5" x14ac:dyDescent="0.25">
      <c r="B1204" s="190">
        <v>44589</v>
      </c>
      <c r="C1204" s="9">
        <v>56.65</v>
      </c>
      <c r="D1204" s="14">
        <f t="shared" si="18"/>
        <v>4.9947089947089953</v>
      </c>
      <c r="E1204" s="9">
        <v>5.3238686779058944E-3</v>
      </c>
    </row>
    <row r="1205" spans="2:5" x14ac:dyDescent="0.25">
      <c r="B1205" s="190">
        <v>41571</v>
      </c>
      <c r="C1205" s="9">
        <v>9.4499999999999993</v>
      </c>
      <c r="D1205" s="14">
        <f t="shared" si="18"/>
        <v>-0.5078125</v>
      </c>
      <c r="E1205" s="9">
        <v>5.319148936170099E-3</v>
      </c>
    </row>
    <row r="1206" spans="2:5" x14ac:dyDescent="0.25">
      <c r="B1206" s="190">
        <v>43655</v>
      </c>
      <c r="C1206" s="9">
        <v>19.2</v>
      </c>
      <c r="D1206" s="14">
        <f t="shared" si="18"/>
        <v>1</v>
      </c>
      <c r="E1206" s="9">
        <v>5.2356020942407261E-3</v>
      </c>
    </row>
    <row r="1207" spans="2:5" x14ac:dyDescent="0.25">
      <c r="B1207" s="190">
        <v>41569</v>
      </c>
      <c r="C1207" s="9">
        <v>9.6</v>
      </c>
      <c r="D1207" s="14">
        <f t="shared" si="18"/>
        <v>-0.83347788378143972</v>
      </c>
      <c r="E1207" s="9">
        <v>5.2356020942407261E-3</v>
      </c>
    </row>
    <row r="1208" spans="2:5" x14ac:dyDescent="0.25">
      <c r="B1208" s="190">
        <v>42167</v>
      </c>
      <c r="C1208" s="9">
        <v>57.65</v>
      </c>
      <c r="D1208" s="14">
        <f t="shared" si="18"/>
        <v>1.9870466321243521</v>
      </c>
      <c r="E1208" s="9">
        <v>5.2310374891019551E-3</v>
      </c>
    </row>
    <row r="1209" spans="2:5" x14ac:dyDescent="0.25">
      <c r="B1209" s="190">
        <v>43845</v>
      </c>
      <c r="C1209" s="9">
        <v>19.3</v>
      </c>
      <c r="D1209" s="14">
        <f t="shared" si="18"/>
        <v>-0.66666666666666663</v>
      </c>
      <c r="E1209" s="9">
        <v>5.2083333333334076E-3</v>
      </c>
    </row>
    <row r="1210" spans="2:5" x14ac:dyDescent="0.25">
      <c r="B1210" s="190">
        <v>44896</v>
      </c>
      <c r="C1210" s="9">
        <v>57.9</v>
      </c>
      <c r="D1210" s="14">
        <f t="shared" si="18"/>
        <v>0.19875776397515532</v>
      </c>
      <c r="E1210" s="9">
        <v>5.2083333333332836E-3</v>
      </c>
    </row>
    <row r="1211" spans="2:5" x14ac:dyDescent="0.25">
      <c r="B1211" s="190">
        <v>42576</v>
      </c>
      <c r="C1211" s="9">
        <v>48.3</v>
      </c>
      <c r="D1211" s="14">
        <f t="shared" si="18"/>
        <v>0.24484536082474229</v>
      </c>
      <c r="E1211" s="9">
        <v>5.2029136316337149E-3</v>
      </c>
    </row>
    <row r="1212" spans="2:5" x14ac:dyDescent="0.25">
      <c r="B1212" s="190">
        <v>42762</v>
      </c>
      <c r="C1212" s="9">
        <v>38.799999999999997</v>
      </c>
      <c r="D1212" s="14">
        <f t="shared" si="18"/>
        <v>-0.20246659815005141</v>
      </c>
      <c r="E1212" s="9">
        <v>5.1813471502589565E-3</v>
      </c>
    </row>
    <row r="1213" spans="2:5" x14ac:dyDescent="0.25">
      <c r="B1213" s="190">
        <v>44055</v>
      </c>
      <c r="C1213" s="9">
        <v>48.65</v>
      </c>
      <c r="D1213" s="14">
        <f t="shared" si="18"/>
        <v>-0.28822238478419893</v>
      </c>
      <c r="E1213" s="9">
        <v>5.1652892561983473E-3</v>
      </c>
    </row>
    <row r="1214" spans="2:5" x14ac:dyDescent="0.25">
      <c r="B1214" s="190">
        <v>44468</v>
      </c>
      <c r="C1214" s="9">
        <v>68.349999999999994</v>
      </c>
      <c r="D1214" s="14">
        <f t="shared" si="18"/>
        <v>0.39775051124744371</v>
      </c>
      <c r="E1214" s="9">
        <v>5.1470588235293284E-3</v>
      </c>
    </row>
    <row r="1215" spans="2:5" x14ac:dyDescent="0.25">
      <c r="B1215" s="190">
        <v>44642</v>
      </c>
      <c r="C1215" s="9">
        <v>48.9</v>
      </c>
      <c r="D1215" s="14">
        <f t="shared" si="18"/>
        <v>-0.16765957446808513</v>
      </c>
      <c r="E1215" s="9">
        <v>5.1387461459403904E-3</v>
      </c>
    </row>
    <row r="1216" spans="2:5" x14ac:dyDescent="0.25">
      <c r="B1216" s="190">
        <v>42159</v>
      </c>
      <c r="C1216" s="9">
        <v>58.75</v>
      </c>
      <c r="D1216" s="14">
        <f t="shared" si="18"/>
        <v>0.49681528662420382</v>
      </c>
      <c r="E1216" s="9">
        <v>5.1325919589392151E-3</v>
      </c>
    </row>
    <row r="1217" spans="2:5" x14ac:dyDescent="0.25">
      <c r="B1217" s="190">
        <v>42983</v>
      </c>
      <c r="C1217" s="9">
        <v>39.25</v>
      </c>
      <c r="D1217" s="14">
        <f t="shared" si="18"/>
        <v>-0.20304568527918782</v>
      </c>
      <c r="E1217" s="9">
        <v>5.1216389244558994E-3</v>
      </c>
    </row>
    <row r="1218" spans="2:5" x14ac:dyDescent="0.25">
      <c r="B1218" s="190">
        <v>44704</v>
      </c>
      <c r="C1218" s="9">
        <v>49.25</v>
      </c>
      <c r="D1218" s="14">
        <f t="shared" si="18"/>
        <v>-1.3026052104208388E-2</v>
      </c>
      <c r="E1218" s="9">
        <v>5.1020408163265302E-3</v>
      </c>
    </row>
    <row r="1219" spans="2:5" x14ac:dyDescent="0.25">
      <c r="B1219" s="190">
        <v>44826</v>
      </c>
      <c r="C1219" s="9">
        <v>49.9</v>
      </c>
      <c r="D1219" s="14">
        <f t="shared" si="18"/>
        <v>-0.73588101413221829</v>
      </c>
      <c r="E1219" s="9">
        <v>5.0352467270896274E-3</v>
      </c>
    </row>
    <row r="1220" spans="2:5" x14ac:dyDescent="0.25">
      <c r="B1220" s="190">
        <v>45481</v>
      </c>
      <c r="C1220" s="9">
        <v>188.93</v>
      </c>
      <c r="D1220" s="14">
        <f t="shared" si="18"/>
        <v>3.6939130434782612</v>
      </c>
      <c r="E1220" s="9">
        <v>5.0002659715942211E-3</v>
      </c>
    </row>
    <row r="1221" spans="2:5" x14ac:dyDescent="0.25">
      <c r="B1221" s="190">
        <v>43104</v>
      </c>
      <c r="C1221" s="9">
        <v>40.25</v>
      </c>
      <c r="D1221" s="14">
        <f t="shared" ref="D1221:D1284" si="19">(C1221-C1222)/C1222</f>
        <v>0.33278145695364242</v>
      </c>
      <c r="E1221" s="9">
        <v>4.993757802746638E-3</v>
      </c>
    </row>
    <row r="1222" spans="2:5" x14ac:dyDescent="0.25">
      <c r="B1222" s="190">
        <v>43430</v>
      </c>
      <c r="C1222" s="9">
        <v>30.2</v>
      </c>
      <c r="D1222" s="14">
        <f t="shared" si="19"/>
        <v>-0.25339925834363419</v>
      </c>
      <c r="E1222" s="9">
        <v>4.9916805324458757E-3</v>
      </c>
    </row>
    <row r="1223" spans="2:5" x14ac:dyDescent="0.25">
      <c r="B1223" s="190">
        <v>42775</v>
      </c>
      <c r="C1223" s="9">
        <v>40.450000000000003</v>
      </c>
      <c r="D1223" s="14">
        <f t="shared" si="19"/>
        <v>-0.33634126333059883</v>
      </c>
      <c r="E1223" s="9">
        <v>4.9689440993789524E-3</v>
      </c>
    </row>
    <row r="1224" spans="2:5" x14ac:dyDescent="0.25">
      <c r="B1224" s="190">
        <v>44197</v>
      </c>
      <c r="C1224" s="9">
        <v>60.95</v>
      </c>
      <c r="D1224" s="14">
        <f t="shared" si="19"/>
        <v>0.97889610389610393</v>
      </c>
      <c r="E1224" s="9">
        <v>4.94641384995885E-3</v>
      </c>
    </row>
    <row r="1225" spans="2:5" x14ac:dyDescent="0.25">
      <c r="B1225" s="190">
        <v>43250</v>
      </c>
      <c r="C1225" s="9">
        <v>30.8</v>
      </c>
      <c r="D1225" s="14">
        <f t="shared" si="19"/>
        <v>-0.25242718446601947</v>
      </c>
      <c r="E1225" s="9">
        <v>4.893964110929923E-3</v>
      </c>
    </row>
    <row r="1226" spans="2:5" x14ac:dyDescent="0.25">
      <c r="B1226" s="190">
        <v>42696</v>
      </c>
      <c r="C1226" s="9">
        <v>41.2</v>
      </c>
      <c r="D1226" s="14">
        <f t="shared" si="19"/>
        <v>-0.60116166505324298</v>
      </c>
      <c r="E1226" s="9">
        <v>4.8780487804878743E-3</v>
      </c>
    </row>
    <row r="1227" spans="2:5" x14ac:dyDescent="0.25">
      <c r="B1227" s="190">
        <v>42293</v>
      </c>
      <c r="C1227" s="9">
        <v>103.3</v>
      </c>
      <c r="D1227" s="14">
        <f t="shared" si="19"/>
        <v>1.4951690821256038</v>
      </c>
      <c r="E1227" s="9">
        <v>4.8638132295719845E-3</v>
      </c>
    </row>
    <row r="1228" spans="2:5" x14ac:dyDescent="0.25">
      <c r="B1228" s="190">
        <v>43060</v>
      </c>
      <c r="C1228" s="9">
        <v>41.4</v>
      </c>
      <c r="D1228" s="14">
        <f t="shared" si="19"/>
        <v>-0.20613614573346117</v>
      </c>
      <c r="E1228" s="9">
        <v>4.8543689320387313E-3</v>
      </c>
    </row>
    <row r="1229" spans="2:5" x14ac:dyDescent="0.25">
      <c r="B1229" s="190">
        <v>42832</v>
      </c>
      <c r="C1229" s="9">
        <v>52.15</v>
      </c>
      <c r="D1229" s="14">
        <f t="shared" si="19"/>
        <v>-0.28659370725034194</v>
      </c>
      <c r="E1229" s="9">
        <v>4.8169556840077076E-3</v>
      </c>
    </row>
    <row r="1230" spans="2:5" x14ac:dyDescent="0.25">
      <c r="B1230" s="190">
        <v>44438</v>
      </c>
      <c r="C1230" s="9">
        <v>73.099999999999994</v>
      </c>
      <c r="D1230" s="14">
        <f t="shared" si="19"/>
        <v>5.8962264150943389</v>
      </c>
      <c r="E1230" s="9">
        <v>4.8109965635738054E-3</v>
      </c>
    </row>
    <row r="1231" spans="2:5" x14ac:dyDescent="0.25">
      <c r="B1231" s="190">
        <v>41585</v>
      </c>
      <c r="C1231" s="9">
        <v>10.6</v>
      </c>
      <c r="D1231" s="14">
        <f t="shared" si="19"/>
        <v>-0.80037664783427498</v>
      </c>
      <c r="E1231" s="9">
        <v>4.7393364928908941E-3</v>
      </c>
    </row>
    <row r="1232" spans="2:5" x14ac:dyDescent="0.25">
      <c r="B1232" s="190">
        <v>44067</v>
      </c>
      <c r="C1232" s="9">
        <v>53.1</v>
      </c>
      <c r="D1232" s="14">
        <f t="shared" si="19"/>
        <v>0.24355971896955497</v>
      </c>
      <c r="E1232" s="9">
        <v>4.7303689687795648E-3</v>
      </c>
    </row>
    <row r="1233" spans="2:5" x14ac:dyDescent="0.25">
      <c r="B1233" s="190">
        <v>43011</v>
      </c>
      <c r="C1233" s="9">
        <v>42.7</v>
      </c>
      <c r="D1233" s="14">
        <f t="shared" si="19"/>
        <v>-0.69423558897243109</v>
      </c>
      <c r="E1233" s="9">
        <v>4.7058823529412437E-3</v>
      </c>
    </row>
    <row r="1234" spans="2:5" x14ac:dyDescent="0.25">
      <c r="B1234" s="190">
        <v>45252</v>
      </c>
      <c r="C1234" s="9">
        <v>139.65</v>
      </c>
      <c r="D1234" s="14">
        <f t="shared" si="19"/>
        <v>5.4953488372093027</v>
      </c>
      <c r="E1234" s="9">
        <v>4.6762589928057959E-3</v>
      </c>
    </row>
    <row r="1235" spans="2:5" x14ac:dyDescent="0.25">
      <c r="B1235" s="190">
        <v>43600</v>
      </c>
      <c r="C1235" s="9">
        <v>21.5</v>
      </c>
      <c r="D1235" s="14">
        <f t="shared" si="19"/>
        <v>-0.60368663594470051</v>
      </c>
      <c r="E1235" s="9">
        <v>4.6728971962617487E-3</v>
      </c>
    </row>
    <row r="1236" spans="2:5" x14ac:dyDescent="0.25">
      <c r="B1236" s="190">
        <v>44250</v>
      </c>
      <c r="C1236" s="9">
        <v>54.25</v>
      </c>
      <c r="D1236" s="14">
        <f t="shared" si="19"/>
        <v>-0.79247953484813716</v>
      </c>
      <c r="E1236" s="9">
        <v>4.6296296296296294E-3</v>
      </c>
    </row>
    <row r="1237" spans="2:5" x14ac:dyDescent="0.25">
      <c r="B1237" s="190">
        <v>45807</v>
      </c>
      <c r="C1237" s="9">
        <v>261.42</v>
      </c>
      <c r="D1237" s="14">
        <f t="shared" si="19"/>
        <v>4.8944757609921083</v>
      </c>
      <c r="E1237" s="9">
        <v>4.5342760528742964E-3</v>
      </c>
    </row>
    <row r="1238" spans="2:5" x14ac:dyDescent="0.25">
      <c r="B1238" s="190">
        <v>43038</v>
      </c>
      <c r="C1238" s="9">
        <v>44.35</v>
      </c>
      <c r="D1238" s="14">
        <f t="shared" si="19"/>
        <v>-2.2497187851518879E-3</v>
      </c>
      <c r="E1238" s="9">
        <v>4.5300113250283771E-3</v>
      </c>
    </row>
    <row r="1239" spans="2:5" x14ac:dyDescent="0.25">
      <c r="B1239" s="190">
        <v>42521</v>
      </c>
      <c r="C1239" s="9">
        <v>44.45</v>
      </c>
      <c r="D1239" s="14">
        <f t="shared" si="19"/>
        <v>0.33283358320839584</v>
      </c>
      <c r="E1239" s="9">
        <v>4.5197740112994994E-3</v>
      </c>
    </row>
    <row r="1240" spans="2:5" x14ac:dyDescent="0.25">
      <c r="B1240" s="190">
        <v>43220</v>
      </c>
      <c r="C1240" s="9">
        <v>33.35</v>
      </c>
      <c r="D1240" s="14">
        <f t="shared" si="19"/>
        <v>0.47566371681415925</v>
      </c>
      <c r="E1240" s="9">
        <v>4.5180722891565829E-3</v>
      </c>
    </row>
    <row r="1241" spans="2:5" x14ac:dyDescent="0.25">
      <c r="B1241" s="190">
        <v>43606</v>
      </c>
      <c r="C1241" s="9">
        <v>22.6</v>
      </c>
      <c r="D1241" s="14">
        <f t="shared" si="19"/>
        <v>-4.4052863436122407E-3</v>
      </c>
      <c r="E1241" s="9">
        <v>4.4444444444445078E-3</v>
      </c>
    </row>
    <row r="1242" spans="2:5" x14ac:dyDescent="0.25">
      <c r="B1242" s="190">
        <v>43607</v>
      </c>
      <c r="C1242" s="9">
        <v>22.7</v>
      </c>
      <c r="D1242" s="14">
        <f t="shared" si="19"/>
        <v>-0.5032822757111598</v>
      </c>
      <c r="E1242" s="9">
        <v>4.4247787610618523E-3</v>
      </c>
    </row>
    <row r="1243" spans="2:5" x14ac:dyDescent="0.25">
      <c r="B1243" s="190">
        <v>44694</v>
      </c>
      <c r="C1243" s="9">
        <v>45.7</v>
      </c>
      <c r="D1243" s="14">
        <f t="shared" si="19"/>
        <v>-0.20728534258456194</v>
      </c>
      <c r="E1243" s="9">
        <v>4.3956043956044581E-3</v>
      </c>
    </row>
    <row r="1244" spans="2:5" x14ac:dyDescent="0.25">
      <c r="B1244" s="190">
        <v>44216</v>
      </c>
      <c r="C1244" s="9">
        <v>57.65</v>
      </c>
      <c r="D1244" s="14">
        <f t="shared" si="19"/>
        <v>-0.17169540229885052</v>
      </c>
      <c r="E1244" s="9">
        <v>4.3554006968641113E-3</v>
      </c>
    </row>
    <row r="1245" spans="2:5" x14ac:dyDescent="0.25">
      <c r="B1245" s="190">
        <v>44460</v>
      </c>
      <c r="C1245" s="9">
        <v>69.599999999999994</v>
      </c>
      <c r="D1245" s="14">
        <f t="shared" si="19"/>
        <v>0.4919614147909967</v>
      </c>
      <c r="E1245" s="9">
        <v>4.3290043290042882E-3</v>
      </c>
    </row>
    <row r="1246" spans="2:5" x14ac:dyDescent="0.25">
      <c r="B1246" s="190">
        <v>44833</v>
      </c>
      <c r="C1246" s="9">
        <v>46.65</v>
      </c>
      <c r="D1246" s="14">
        <f t="shared" si="19"/>
        <v>-5.3304904051172707E-3</v>
      </c>
      <c r="E1246" s="9">
        <v>4.3057050592033522E-3</v>
      </c>
    </row>
    <row r="1247" spans="2:5" x14ac:dyDescent="0.25">
      <c r="B1247" s="190">
        <v>44840</v>
      </c>
      <c r="C1247" s="9">
        <v>46.9</v>
      </c>
      <c r="D1247" s="14">
        <f t="shared" si="19"/>
        <v>-0.20170212765957449</v>
      </c>
      <c r="E1247" s="9">
        <v>4.282655246252585E-3</v>
      </c>
    </row>
    <row r="1248" spans="2:5" x14ac:dyDescent="0.25">
      <c r="B1248" s="190">
        <v>42139</v>
      </c>
      <c r="C1248" s="9">
        <v>58.75</v>
      </c>
      <c r="D1248" s="14">
        <f t="shared" si="19"/>
        <v>-0.44575471698113206</v>
      </c>
      <c r="E1248" s="9">
        <v>4.2735042735042739E-3</v>
      </c>
    </row>
    <row r="1249" spans="2:5" x14ac:dyDescent="0.25">
      <c r="B1249" s="190">
        <v>45180</v>
      </c>
      <c r="C1249" s="9">
        <v>106</v>
      </c>
      <c r="D1249" s="14">
        <f t="shared" si="19"/>
        <v>1.9985855728429986</v>
      </c>
      <c r="E1249" s="9">
        <v>4.2633822832780941E-3</v>
      </c>
    </row>
    <row r="1250" spans="2:5" x14ac:dyDescent="0.25">
      <c r="B1250" s="190">
        <v>43084</v>
      </c>
      <c r="C1250" s="9">
        <v>35.35</v>
      </c>
      <c r="D1250" s="14">
        <f t="shared" si="19"/>
        <v>-0.40033927056827823</v>
      </c>
      <c r="E1250" s="9">
        <v>4.2613636363635953E-3</v>
      </c>
    </row>
    <row r="1251" spans="2:5" x14ac:dyDescent="0.25">
      <c r="B1251" s="190">
        <v>44162</v>
      </c>
      <c r="C1251" s="9">
        <v>58.95</v>
      </c>
      <c r="D1251" s="14">
        <f t="shared" si="19"/>
        <v>0.63977746870653684</v>
      </c>
      <c r="E1251" s="9">
        <v>4.2589437819420782E-3</v>
      </c>
    </row>
    <row r="1252" spans="2:5" x14ac:dyDescent="0.25">
      <c r="B1252" s="190">
        <v>43168</v>
      </c>
      <c r="C1252" s="9">
        <v>35.950000000000003</v>
      </c>
      <c r="D1252" s="14">
        <f t="shared" si="19"/>
        <v>-0.67153951576062132</v>
      </c>
      <c r="E1252" s="9">
        <v>4.1899441340783718E-3</v>
      </c>
    </row>
    <row r="1253" spans="2:5" x14ac:dyDescent="0.25">
      <c r="B1253" s="190">
        <v>42226</v>
      </c>
      <c r="C1253" s="9">
        <v>109.45</v>
      </c>
      <c r="D1253" s="14">
        <f t="shared" si="19"/>
        <v>-0.30989911727616642</v>
      </c>
      <c r="E1253" s="9">
        <v>4.1284403669725033E-3</v>
      </c>
    </row>
    <row r="1254" spans="2:5" x14ac:dyDescent="0.25">
      <c r="B1254" s="190">
        <v>45336</v>
      </c>
      <c r="C1254" s="9">
        <v>158.6</v>
      </c>
      <c r="D1254" s="14">
        <f t="shared" si="19"/>
        <v>-0.38491370952103943</v>
      </c>
      <c r="E1254" s="9">
        <v>4.1152263374485956E-3</v>
      </c>
    </row>
    <row r="1255" spans="2:5" x14ac:dyDescent="0.25">
      <c r="B1255" s="190">
        <v>45813</v>
      </c>
      <c r="C1255" s="9">
        <v>257.85000000000002</v>
      </c>
      <c r="D1255" s="14">
        <f t="shared" si="19"/>
        <v>9.4392712550607296</v>
      </c>
      <c r="E1255" s="9">
        <v>4.0887850467290158E-3</v>
      </c>
    </row>
    <row r="1256" spans="2:5" x14ac:dyDescent="0.25">
      <c r="B1256" s="190">
        <v>43552</v>
      </c>
      <c r="C1256" s="9">
        <v>24.7</v>
      </c>
      <c r="D1256" s="14">
        <f t="shared" si="19"/>
        <v>-0.60064672594987878</v>
      </c>
      <c r="E1256" s="9">
        <v>4.0650406504064169E-3</v>
      </c>
    </row>
    <row r="1257" spans="2:5" x14ac:dyDescent="0.25">
      <c r="B1257" s="190">
        <v>44907</v>
      </c>
      <c r="C1257" s="9">
        <v>61.85</v>
      </c>
      <c r="D1257" s="14">
        <f t="shared" si="19"/>
        <v>-5.6270096463022735E-3</v>
      </c>
      <c r="E1257" s="9">
        <v>4.0584415584415581E-3</v>
      </c>
    </row>
    <row r="1258" spans="2:5" x14ac:dyDescent="0.25">
      <c r="B1258" s="190">
        <v>41953</v>
      </c>
      <c r="C1258" s="9">
        <v>62.2</v>
      </c>
      <c r="D1258" s="14">
        <f t="shared" si="19"/>
        <v>1.4929859719438878</v>
      </c>
      <c r="E1258" s="9">
        <v>4.0355125100887809E-3</v>
      </c>
    </row>
    <row r="1259" spans="2:5" x14ac:dyDescent="0.25">
      <c r="B1259" s="190">
        <v>43614</v>
      </c>
      <c r="C1259" s="9">
        <v>24.95</v>
      </c>
      <c r="D1259" s="14">
        <f t="shared" si="19"/>
        <v>-0.71791972866025999</v>
      </c>
      <c r="E1259" s="9">
        <v>4.0241448692152054E-3</v>
      </c>
    </row>
    <row r="1260" spans="2:5" x14ac:dyDescent="0.25">
      <c r="B1260" s="190">
        <v>44396</v>
      </c>
      <c r="C1260" s="9">
        <v>88.45</v>
      </c>
      <c r="D1260" s="14">
        <f t="shared" si="19"/>
        <v>-0.13538611925708693</v>
      </c>
      <c r="E1260" s="9">
        <v>3.9727582292850006E-3</v>
      </c>
    </row>
    <row r="1261" spans="2:5" x14ac:dyDescent="0.25">
      <c r="B1261" s="190">
        <v>42229</v>
      </c>
      <c r="C1261" s="9">
        <v>102.3</v>
      </c>
      <c r="D1261" s="14">
        <f t="shared" si="19"/>
        <v>6.9921875</v>
      </c>
      <c r="E1261" s="9">
        <v>3.9254170755641951E-3</v>
      </c>
    </row>
    <row r="1262" spans="2:5" x14ac:dyDescent="0.25">
      <c r="B1262" s="190">
        <v>43754</v>
      </c>
      <c r="C1262" s="9">
        <v>12.8</v>
      </c>
      <c r="D1262" s="14">
        <f t="shared" si="19"/>
        <v>-0.80031201248049921</v>
      </c>
      <c r="E1262" s="9">
        <v>3.9215686274510358E-3</v>
      </c>
    </row>
    <row r="1263" spans="2:5" x14ac:dyDescent="0.25">
      <c r="B1263" s="190">
        <v>44172</v>
      </c>
      <c r="C1263" s="9">
        <v>64.099999999999994</v>
      </c>
      <c r="D1263" s="14">
        <f t="shared" si="19"/>
        <v>1.4941634241245134</v>
      </c>
      <c r="E1263" s="9">
        <v>3.9154267815190739E-3</v>
      </c>
    </row>
    <row r="1264" spans="2:5" x14ac:dyDescent="0.25">
      <c r="B1264" s="190">
        <v>43304</v>
      </c>
      <c r="C1264" s="9">
        <v>25.7</v>
      </c>
      <c r="D1264" s="14">
        <f t="shared" si="19"/>
        <v>-0.90523598820059004</v>
      </c>
      <c r="E1264" s="9">
        <v>3.9062499999999167E-3</v>
      </c>
    </row>
    <row r="1265" spans="2:5" x14ac:dyDescent="0.25">
      <c r="B1265" s="190">
        <v>45589</v>
      </c>
      <c r="C1265" s="9">
        <v>271.2</v>
      </c>
      <c r="D1265" s="14">
        <f t="shared" si="19"/>
        <v>4.1954022988505741</v>
      </c>
      <c r="E1265" s="9">
        <v>3.8867295946696705E-3</v>
      </c>
    </row>
    <row r="1266" spans="2:5" x14ac:dyDescent="0.25">
      <c r="B1266" s="190">
        <v>42673</v>
      </c>
      <c r="C1266" s="9">
        <v>52.2</v>
      </c>
      <c r="D1266" s="14">
        <f t="shared" si="19"/>
        <v>-0.76943462897526493</v>
      </c>
      <c r="E1266" s="9">
        <v>3.846153846153901E-3</v>
      </c>
    </row>
    <row r="1267" spans="2:5" x14ac:dyDescent="0.25">
      <c r="B1267" s="190">
        <v>45785</v>
      </c>
      <c r="C1267" s="9">
        <v>226.4</v>
      </c>
      <c r="D1267" s="14">
        <f t="shared" si="19"/>
        <v>0.55654864214506716</v>
      </c>
      <c r="E1267" s="9">
        <v>3.8130708521770581E-3</v>
      </c>
    </row>
    <row r="1268" spans="2:5" x14ac:dyDescent="0.25">
      <c r="B1268" s="190">
        <v>45373</v>
      </c>
      <c r="C1268" s="9">
        <v>145.44999999999999</v>
      </c>
      <c r="D1268" s="14">
        <f t="shared" si="19"/>
        <v>2.6591194968553458</v>
      </c>
      <c r="E1268" s="9">
        <v>3.795721187025417E-3</v>
      </c>
    </row>
    <row r="1269" spans="2:5" x14ac:dyDescent="0.25">
      <c r="B1269" s="190">
        <v>42753</v>
      </c>
      <c r="C1269" s="9">
        <v>39.75</v>
      </c>
      <c r="D1269" s="14">
        <f t="shared" si="19"/>
        <v>-0.25070688030160221</v>
      </c>
      <c r="E1269" s="9">
        <v>3.787878787878752E-3</v>
      </c>
    </row>
    <row r="1270" spans="2:5" x14ac:dyDescent="0.25">
      <c r="B1270" s="190">
        <v>44816</v>
      </c>
      <c r="C1270" s="9">
        <v>53.05</v>
      </c>
      <c r="D1270" s="14">
        <f t="shared" si="19"/>
        <v>-1.8814675446848809E-3</v>
      </c>
      <c r="E1270" s="9">
        <v>3.7842951750235712E-3</v>
      </c>
    </row>
    <row r="1271" spans="2:5" x14ac:dyDescent="0.25">
      <c r="B1271" s="190">
        <v>44811</v>
      </c>
      <c r="C1271" s="9">
        <v>53.15</v>
      </c>
      <c r="D1271" s="14">
        <f t="shared" si="19"/>
        <v>0.32213930348258696</v>
      </c>
      <c r="E1271" s="9">
        <v>3.777148253068852E-3</v>
      </c>
    </row>
    <row r="1272" spans="2:5" x14ac:dyDescent="0.25">
      <c r="B1272" s="190">
        <v>42417</v>
      </c>
      <c r="C1272" s="9">
        <v>40.200000000000003</v>
      </c>
      <c r="D1272" s="14">
        <f t="shared" si="19"/>
        <v>2.0000000000000004</v>
      </c>
      <c r="E1272" s="9">
        <v>3.7453183520600674E-3</v>
      </c>
    </row>
    <row r="1273" spans="2:5" x14ac:dyDescent="0.25">
      <c r="B1273" s="190">
        <v>41614</v>
      </c>
      <c r="C1273" s="9">
        <v>13.4</v>
      </c>
      <c r="D1273" s="14">
        <f t="shared" si="19"/>
        <v>-0.66872682323856614</v>
      </c>
      <c r="E1273" s="9">
        <v>3.7453183520599785E-3</v>
      </c>
    </row>
    <row r="1274" spans="2:5" x14ac:dyDescent="0.25">
      <c r="B1274" s="190">
        <v>42744</v>
      </c>
      <c r="C1274" s="9">
        <v>40.450000000000003</v>
      </c>
      <c r="D1274" s="14">
        <f t="shared" si="19"/>
        <v>0.49537892791127547</v>
      </c>
      <c r="E1274" s="9">
        <v>3.7220843672457989E-3</v>
      </c>
    </row>
    <row r="1275" spans="2:5" x14ac:dyDescent="0.25">
      <c r="B1275" s="190">
        <v>43536</v>
      </c>
      <c r="C1275" s="9">
        <v>27.05</v>
      </c>
      <c r="D1275" s="14">
        <f t="shared" si="19"/>
        <v>-0.50092250922509229</v>
      </c>
      <c r="E1275" s="9">
        <v>3.7105751391466207E-3</v>
      </c>
    </row>
    <row r="1276" spans="2:5" x14ac:dyDescent="0.25">
      <c r="B1276" s="190">
        <v>44258</v>
      </c>
      <c r="C1276" s="9">
        <v>54.2</v>
      </c>
      <c r="D1276" s="14">
        <f t="shared" si="19"/>
        <v>0.32680538555691557</v>
      </c>
      <c r="E1276" s="9">
        <v>3.7037037037037563E-3</v>
      </c>
    </row>
    <row r="1277" spans="2:5" x14ac:dyDescent="0.25">
      <c r="B1277" s="190">
        <v>42740</v>
      </c>
      <c r="C1277" s="9">
        <v>40.85</v>
      </c>
      <c r="D1277" s="14">
        <f t="shared" si="19"/>
        <v>-0.82855584001343019</v>
      </c>
      <c r="E1277" s="9">
        <v>3.6855036855036505E-3</v>
      </c>
    </row>
    <row r="1278" spans="2:5" x14ac:dyDescent="0.25">
      <c r="B1278" s="190">
        <v>45791</v>
      </c>
      <c r="C1278" s="9">
        <v>238.27</v>
      </c>
      <c r="D1278" s="14">
        <f t="shared" si="19"/>
        <v>7.6329710144927541</v>
      </c>
      <c r="E1278" s="9">
        <v>3.6647009267060005E-3</v>
      </c>
    </row>
    <row r="1279" spans="2:5" x14ac:dyDescent="0.25">
      <c r="B1279" s="190">
        <v>43461</v>
      </c>
      <c r="C1279" s="9">
        <v>27.6</v>
      </c>
      <c r="D1279" s="14">
        <f t="shared" si="19"/>
        <v>-5.4054054054053545E-3</v>
      </c>
      <c r="E1279" s="9">
        <v>3.636363636363688E-3</v>
      </c>
    </row>
    <row r="1280" spans="2:5" x14ac:dyDescent="0.25">
      <c r="B1280" s="190">
        <v>43473</v>
      </c>
      <c r="C1280" s="9">
        <v>27.75</v>
      </c>
      <c r="D1280" s="14">
        <f t="shared" si="19"/>
        <v>-0.50089928057553956</v>
      </c>
      <c r="E1280" s="9">
        <v>3.6166365280289846E-3</v>
      </c>
    </row>
    <row r="1281" spans="2:5" x14ac:dyDescent="0.25">
      <c r="B1281" s="190">
        <v>44228</v>
      </c>
      <c r="C1281" s="9">
        <v>55.6</v>
      </c>
      <c r="D1281" s="14">
        <f t="shared" si="19"/>
        <v>-0.21800281293952173</v>
      </c>
      <c r="E1281" s="9">
        <v>3.6101083032491488E-3</v>
      </c>
    </row>
    <row r="1282" spans="2:5" x14ac:dyDescent="0.25">
      <c r="B1282" s="190">
        <v>44440</v>
      </c>
      <c r="C1282" s="9">
        <v>71.099999999999994</v>
      </c>
      <c r="D1282" s="14">
        <f t="shared" si="19"/>
        <v>0.23867595818815324</v>
      </c>
      <c r="E1282" s="9">
        <v>3.5285815102328866E-3</v>
      </c>
    </row>
    <row r="1283" spans="2:5" x14ac:dyDescent="0.25">
      <c r="B1283" s="190">
        <v>44664</v>
      </c>
      <c r="C1283" s="9">
        <v>57.4</v>
      </c>
      <c r="D1283" s="14">
        <f t="shared" si="19"/>
        <v>3</v>
      </c>
      <c r="E1283" s="9">
        <v>3.4965034965034219E-3</v>
      </c>
    </row>
    <row r="1284" spans="2:5" x14ac:dyDescent="0.25">
      <c r="B1284" s="190">
        <v>43714</v>
      </c>
      <c r="C1284" s="9">
        <v>14.35</v>
      </c>
      <c r="D1284" s="14">
        <f t="shared" si="19"/>
        <v>-0.66705336426914152</v>
      </c>
      <c r="E1284" s="9">
        <v>3.4965034965034219E-3</v>
      </c>
    </row>
    <row r="1285" spans="2:5" x14ac:dyDescent="0.25">
      <c r="B1285" s="190">
        <v>42699</v>
      </c>
      <c r="C1285" s="9">
        <v>43.1</v>
      </c>
      <c r="D1285" s="14">
        <f t="shared" ref="D1285:D1348" si="20">(C1285-C1286)/C1286</f>
        <v>-4.6189376443417033E-3</v>
      </c>
      <c r="E1285" s="9">
        <v>3.4924330616996173E-3</v>
      </c>
    </row>
    <row r="1286" spans="2:5" x14ac:dyDescent="0.25">
      <c r="B1286" s="190">
        <v>42712</v>
      </c>
      <c r="C1286" s="9">
        <v>43.3</v>
      </c>
      <c r="D1286" s="14">
        <f t="shared" si="20"/>
        <v>-0.57339901477832511</v>
      </c>
      <c r="E1286" s="9">
        <v>3.4762456546928986E-3</v>
      </c>
    </row>
    <row r="1287" spans="2:5" x14ac:dyDescent="0.25">
      <c r="B1287" s="190">
        <v>45224</v>
      </c>
      <c r="C1287" s="9">
        <v>101.5</v>
      </c>
      <c r="D1287" s="14">
        <f t="shared" si="20"/>
        <v>0.74248927038626611</v>
      </c>
      <c r="E1287" s="9">
        <v>3.4602076124566911E-3</v>
      </c>
    </row>
    <row r="1288" spans="2:5" x14ac:dyDescent="0.25">
      <c r="B1288" s="190">
        <v>44193</v>
      </c>
      <c r="C1288" s="9">
        <v>58.25</v>
      </c>
      <c r="D1288" s="14">
        <f t="shared" si="20"/>
        <v>2.9897260273972601</v>
      </c>
      <c r="E1288" s="9">
        <v>3.4453057708872152E-3</v>
      </c>
    </row>
    <row r="1289" spans="2:5" x14ac:dyDescent="0.25">
      <c r="B1289" s="190">
        <v>43768</v>
      </c>
      <c r="C1289" s="9">
        <v>14.6</v>
      </c>
      <c r="D1289" s="14">
        <f t="shared" si="20"/>
        <v>-0.75042735042735043</v>
      </c>
      <c r="E1289" s="9">
        <v>3.4364261168384146E-3</v>
      </c>
    </row>
    <row r="1290" spans="2:5" x14ac:dyDescent="0.25">
      <c r="B1290" s="190">
        <v>42138</v>
      </c>
      <c r="C1290" s="9">
        <v>58.5</v>
      </c>
      <c r="D1290" s="14">
        <f t="shared" si="20"/>
        <v>-0.81089380960077584</v>
      </c>
      <c r="E1290" s="9">
        <v>3.4305317324185738E-3</v>
      </c>
    </row>
    <row r="1291" spans="2:5" x14ac:dyDescent="0.25">
      <c r="B1291" s="190">
        <v>45614</v>
      </c>
      <c r="C1291" s="9">
        <v>309.35000000000002</v>
      </c>
      <c r="D1291" s="14">
        <f t="shared" si="20"/>
        <v>19.972881355932206</v>
      </c>
      <c r="E1291" s="9">
        <v>3.405773597145674E-3</v>
      </c>
    </row>
    <row r="1292" spans="2:5" x14ac:dyDescent="0.25">
      <c r="B1292" s="190">
        <v>43796</v>
      </c>
      <c r="C1292" s="9">
        <v>14.75</v>
      </c>
      <c r="D1292" s="14">
        <f t="shared" si="20"/>
        <v>-0.50084602368866327</v>
      </c>
      <c r="E1292" s="9">
        <v>3.4013605442177355E-3</v>
      </c>
    </row>
    <row r="1293" spans="2:5" x14ac:dyDescent="0.25">
      <c r="B1293" s="190">
        <v>43382</v>
      </c>
      <c r="C1293" s="9">
        <v>29.55</v>
      </c>
      <c r="D1293" s="14">
        <f t="shared" si="20"/>
        <v>0.97658862876254193</v>
      </c>
      <c r="E1293" s="9">
        <v>3.3955857385399467E-3</v>
      </c>
    </row>
    <row r="1294" spans="2:5" x14ac:dyDescent="0.25">
      <c r="B1294" s="190">
        <v>43794</v>
      </c>
      <c r="C1294" s="9">
        <v>14.95</v>
      </c>
      <c r="D1294" s="14">
        <f t="shared" si="20"/>
        <v>-0.85916156382477626</v>
      </c>
      <c r="E1294" s="9">
        <v>3.3557046979865056E-3</v>
      </c>
    </row>
    <row r="1295" spans="2:5" x14ac:dyDescent="0.25">
      <c r="B1295" s="190">
        <v>42285</v>
      </c>
      <c r="C1295" s="9">
        <v>106.15</v>
      </c>
      <c r="D1295" s="14">
        <f t="shared" si="20"/>
        <v>1.330406147091109</v>
      </c>
      <c r="E1295" s="9">
        <v>3.308128544423521E-3</v>
      </c>
    </row>
    <row r="1296" spans="2:5" x14ac:dyDescent="0.25">
      <c r="B1296" s="190">
        <v>43117</v>
      </c>
      <c r="C1296" s="9">
        <v>45.55</v>
      </c>
      <c r="D1296" s="14">
        <f t="shared" si="20"/>
        <v>0.49344262295081959</v>
      </c>
      <c r="E1296" s="9">
        <v>3.30396475770922E-3</v>
      </c>
    </row>
    <row r="1297" spans="2:5" x14ac:dyDescent="0.25">
      <c r="B1297" s="190">
        <v>43325</v>
      </c>
      <c r="C1297" s="9">
        <v>30.5</v>
      </c>
      <c r="D1297" s="14">
        <f t="shared" si="20"/>
        <v>-9.7402597402597626E-3</v>
      </c>
      <c r="E1297" s="9">
        <v>3.2894736842105734E-3</v>
      </c>
    </row>
    <row r="1298" spans="2:5" x14ac:dyDescent="0.25">
      <c r="B1298" s="190">
        <v>43328</v>
      </c>
      <c r="C1298" s="9">
        <v>30.8</v>
      </c>
      <c r="D1298" s="14">
        <f t="shared" si="20"/>
        <v>-0.33692142088266958</v>
      </c>
      <c r="E1298" s="9">
        <v>3.2573289902280596E-3</v>
      </c>
    </row>
    <row r="1299" spans="2:5" x14ac:dyDescent="0.25">
      <c r="B1299" s="190">
        <v>42586</v>
      </c>
      <c r="C1299" s="9">
        <v>46.45</v>
      </c>
      <c r="D1299" s="14">
        <f t="shared" si="20"/>
        <v>-0.50585106382978717</v>
      </c>
      <c r="E1299" s="9">
        <v>3.2397408207344644E-3</v>
      </c>
    </row>
    <row r="1300" spans="2:5" x14ac:dyDescent="0.25">
      <c r="B1300" s="190">
        <v>45113</v>
      </c>
      <c r="C1300" s="9">
        <v>94</v>
      </c>
      <c r="D1300" s="14">
        <f t="shared" si="20"/>
        <v>0.46875</v>
      </c>
      <c r="E1300" s="9">
        <v>3.2017075773745694E-3</v>
      </c>
    </row>
    <row r="1301" spans="2:5" x14ac:dyDescent="0.25">
      <c r="B1301" s="190">
        <v>42103</v>
      </c>
      <c r="C1301" s="9">
        <v>64</v>
      </c>
      <c r="D1301" s="14">
        <f t="shared" si="20"/>
        <v>0.33194588969823108</v>
      </c>
      <c r="E1301" s="9">
        <v>3.1347962382445587E-3</v>
      </c>
    </row>
    <row r="1302" spans="2:5" x14ac:dyDescent="0.25">
      <c r="B1302" s="190">
        <v>44635</v>
      </c>
      <c r="C1302" s="9">
        <v>48.05</v>
      </c>
      <c r="D1302" s="14">
        <f t="shared" si="20"/>
        <v>-1.738241308793459E-2</v>
      </c>
      <c r="E1302" s="9">
        <v>3.1315240083507013E-3</v>
      </c>
    </row>
    <row r="1303" spans="2:5" x14ac:dyDescent="0.25">
      <c r="B1303" s="190">
        <v>44774</v>
      </c>
      <c r="C1303" s="9">
        <v>48.9</v>
      </c>
      <c r="D1303" s="14">
        <f t="shared" si="20"/>
        <v>-0.26077097505668945</v>
      </c>
      <c r="E1303" s="9">
        <v>3.0769230769230479E-3</v>
      </c>
    </row>
    <row r="1304" spans="2:5" x14ac:dyDescent="0.25">
      <c r="B1304" s="190">
        <v>44943</v>
      </c>
      <c r="C1304" s="9">
        <v>66.150000000000006</v>
      </c>
      <c r="D1304" s="14">
        <f t="shared" si="20"/>
        <v>-0.71894119646498977</v>
      </c>
      <c r="E1304" s="9">
        <v>3.0326004548901111E-3</v>
      </c>
    </row>
    <row r="1305" spans="2:5" x14ac:dyDescent="0.25">
      <c r="B1305" s="190">
        <v>45531</v>
      </c>
      <c r="C1305" s="9">
        <v>235.36</v>
      </c>
      <c r="D1305" s="14">
        <f t="shared" si="20"/>
        <v>3.7119119119119124</v>
      </c>
      <c r="E1305" s="9">
        <v>3.025783081184777E-3</v>
      </c>
    </row>
    <row r="1306" spans="2:5" x14ac:dyDescent="0.25">
      <c r="B1306" s="190">
        <v>44783</v>
      </c>
      <c r="C1306" s="9">
        <v>49.95</v>
      </c>
      <c r="D1306" s="14">
        <f t="shared" si="20"/>
        <v>0.48219584569732932</v>
      </c>
      <c r="E1306" s="9">
        <v>3.0120481927711986E-3</v>
      </c>
    </row>
    <row r="1307" spans="2:5" x14ac:dyDescent="0.25">
      <c r="B1307" s="190">
        <v>44022</v>
      </c>
      <c r="C1307" s="9">
        <v>33.700000000000003</v>
      </c>
      <c r="D1307" s="14">
        <f t="shared" si="20"/>
        <v>0.98235294117647076</v>
      </c>
      <c r="E1307" s="9">
        <v>2.9761904761905185E-3</v>
      </c>
    </row>
    <row r="1308" spans="2:5" x14ac:dyDescent="0.25">
      <c r="B1308" s="190">
        <v>43686</v>
      </c>
      <c r="C1308" s="9">
        <v>17</v>
      </c>
      <c r="D1308" s="14">
        <f t="shared" si="20"/>
        <v>-5.8479532163743519E-3</v>
      </c>
      <c r="E1308" s="9">
        <v>2.9498525073746733E-3</v>
      </c>
    </row>
    <row r="1309" spans="2:5" x14ac:dyDescent="0.25">
      <c r="B1309" s="190">
        <v>41628</v>
      </c>
      <c r="C1309" s="9">
        <v>17.100000000000001</v>
      </c>
      <c r="D1309" s="14">
        <f t="shared" si="20"/>
        <v>-0.67644276253547775</v>
      </c>
      <c r="E1309" s="9">
        <v>2.9325513196481355E-3</v>
      </c>
    </row>
    <row r="1310" spans="2:5" x14ac:dyDescent="0.25">
      <c r="B1310" s="190">
        <v>44064</v>
      </c>
      <c r="C1310" s="9">
        <v>52.85</v>
      </c>
      <c r="D1310" s="14">
        <f t="shared" si="20"/>
        <v>1.9774647887323944</v>
      </c>
      <c r="E1310" s="9">
        <v>2.8462998102466524E-3</v>
      </c>
    </row>
    <row r="1311" spans="2:5" x14ac:dyDescent="0.25">
      <c r="B1311" s="190">
        <v>41691</v>
      </c>
      <c r="C1311" s="9">
        <v>17.75</v>
      </c>
      <c r="D1311" s="14">
        <f t="shared" si="20"/>
        <v>-0.66666666666666663</v>
      </c>
      <c r="E1311" s="9">
        <v>2.8248587570621872E-3</v>
      </c>
    </row>
    <row r="1312" spans="2:5" x14ac:dyDescent="0.25">
      <c r="B1312" s="190">
        <v>44068</v>
      </c>
      <c r="C1312" s="9">
        <v>53.25</v>
      </c>
      <c r="D1312" s="14">
        <f t="shared" si="20"/>
        <v>-2.0239190432382731E-2</v>
      </c>
      <c r="E1312" s="9">
        <v>2.82485875706212E-3</v>
      </c>
    </row>
    <row r="1313" spans="2:5" x14ac:dyDescent="0.25">
      <c r="B1313" s="190">
        <v>44223</v>
      </c>
      <c r="C1313" s="9">
        <v>54.35</v>
      </c>
      <c r="D1313" s="14">
        <f t="shared" si="20"/>
        <v>-0.26554054054054055</v>
      </c>
      <c r="E1313" s="9">
        <v>2.7675276752767266E-3</v>
      </c>
    </row>
    <row r="1314" spans="2:5" x14ac:dyDescent="0.25">
      <c r="B1314" s="190">
        <v>44323</v>
      </c>
      <c r="C1314" s="9">
        <v>74</v>
      </c>
      <c r="D1314" s="14">
        <f t="shared" si="20"/>
        <v>2.9466666666666668</v>
      </c>
      <c r="E1314" s="9">
        <v>2.7100271002710413E-3</v>
      </c>
    </row>
    <row r="1315" spans="2:5" x14ac:dyDescent="0.25">
      <c r="B1315" s="190">
        <v>41662</v>
      </c>
      <c r="C1315" s="9">
        <v>18.75</v>
      </c>
      <c r="D1315" s="14">
        <f t="shared" si="20"/>
        <v>-0.67447916666666663</v>
      </c>
      <c r="E1315" s="9">
        <v>2.6737967914438883E-3</v>
      </c>
    </row>
    <row r="1316" spans="2:5" x14ac:dyDescent="0.25">
      <c r="B1316" s="190">
        <v>44595</v>
      </c>
      <c r="C1316" s="9">
        <v>57.6</v>
      </c>
      <c r="D1316" s="14">
        <f t="shared" si="20"/>
        <v>-0.25146198830409355</v>
      </c>
      <c r="E1316" s="9">
        <v>2.6109660574412286E-3</v>
      </c>
    </row>
    <row r="1317" spans="2:5" x14ac:dyDescent="0.25">
      <c r="B1317" s="190">
        <v>45054</v>
      </c>
      <c r="C1317" s="9">
        <v>76.95</v>
      </c>
      <c r="D1317" s="14">
        <f t="shared" si="20"/>
        <v>0.33246753246753252</v>
      </c>
      <c r="E1317" s="9">
        <v>2.6058631921824474E-3</v>
      </c>
    </row>
    <row r="1318" spans="2:5" x14ac:dyDescent="0.25">
      <c r="B1318" s="190">
        <v>41975</v>
      </c>
      <c r="C1318" s="9">
        <v>57.75</v>
      </c>
      <c r="D1318" s="14">
        <f t="shared" si="20"/>
        <v>0.49611398963730563</v>
      </c>
      <c r="E1318" s="9">
        <v>2.6041666666666418E-3</v>
      </c>
    </row>
    <row r="1319" spans="2:5" x14ac:dyDescent="0.25">
      <c r="B1319" s="190">
        <v>42760</v>
      </c>
      <c r="C1319" s="9">
        <v>38.6</v>
      </c>
      <c r="D1319" s="14">
        <f t="shared" si="20"/>
        <v>-0.33448275862068966</v>
      </c>
      <c r="E1319" s="9">
        <v>2.5974025974026343E-3</v>
      </c>
    </row>
    <row r="1320" spans="2:5" x14ac:dyDescent="0.25">
      <c r="B1320" s="190">
        <v>44553</v>
      </c>
      <c r="C1320" s="9">
        <v>58</v>
      </c>
      <c r="D1320" s="14">
        <f t="shared" si="20"/>
        <v>-3.4364261168385365E-3</v>
      </c>
      <c r="E1320" s="9">
        <v>2.5929127052722314E-3</v>
      </c>
    </row>
    <row r="1321" spans="2:5" x14ac:dyDescent="0.25">
      <c r="B1321" s="190">
        <v>44658</v>
      </c>
      <c r="C1321" s="9">
        <v>58.2</v>
      </c>
      <c r="D1321" s="14">
        <f t="shared" si="20"/>
        <v>-1.3559322033898256E-2</v>
      </c>
      <c r="E1321" s="9">
        <v>2.5839793281654728E-3</v>
      </c>
    </row>
    <row r="1322" spans="2:5" x14ac:dyDescent="0.25">
      <c r="B1322" s="190">
        <v>44929</v>
      </c>
      <c r="C1322" s="9">
        <v>59</v>
      </c>
      <c r="D1322" s="14">
        <f t="shared" si="20"/>
        <v>-0.57292797683677166</v>
      </c>
      <c r="E1322" s="9">
        <v>2.5488530161427115E-3</v>
      </c>
    </row>
    <row r="1323" spans="2:5" x14ac:dyDescent="0.25">
      <c r="B1323" s="190">
        <v>45243</v>
      </c>
      <c r="C1323" s="9">
        <v>138.15</v>
      </c>
      <c r="D1323" s="14">
        <f t="shared" si="20"/>
        <v>5.942211055276382</v>
      </c>
      <c r="E1323" s="9">
        <v>2.5399129172713666E-3</v>
      </c>
    </row>
    <row r="1324" spans="2:5" x14ac:dyDescent="0.25">
      <c r="B1324" s="190">
        <v>43971</v>
      </c>
      <c r="C1324" s="9">
        <v>19.899999999999999</v>
      </c>
      <c r="D1324" s="14">
        <f t="shared" si="20"/>
        <v>-0.50250000000000006</v>
      </c>
      <c r="E1324" s="9">
        <v>2.5188916876572875E-3</v>
      </c>
    </row>
    <row r="1325" spans="2:5" x14ac:dyDescent="0.25">
      <c r="B1325" s="190">
        <v>42751</v>
      </c>
      <c r="C1325" s="9">
        <v>40</v>
      </c>
      <c r="D1325" s="14">
        <f t="shared" si="20"/>
        <v>-2.0807833537331736E-2</v>
      </c>
      <c r="E1325" s="9">
        <v>2.5062656641604369E-3</v>
      </c>
    </row>
    <row r="1326" spans="2:5" x14ac:dyDescent="0.25">
      <c r="B1326" s="190">
        <v>42608</v>
      </c>
      <c r="C1326" s="9">
        <v>40.85</v>
      </c>
      <c r="D1326" s="14">
        <f t="shared" si="20"/>
        <v>-0.85904071773636992</v>
      </c>
      <c r="E1326" s="9">
        <v>2.4539877300613845E-3</v>
      </c>
    </row>
    <row r="1327" spans="2:5" x14ac:dyDescent="0.25">
      <c r="B1327" s="190">
        <v>45569</v>
      </c>
      <c r="C1327" s="9">
        <v>289.8</v>
      </c>
      <c r="D1327" s="14">
        <f t="shared" si="20"/>
        <v>1.7326732673267327</v>
      </c>
      <c r="E1327" s="9">
        <v>2.4213075060532294E-3</v>
      </c>
    </row>
    <row r="1328" spans="2:5" x14ac:dyDescent="0.25">
      <c r="B1328" s="190">
        <v>45195</v>
      </c>
      <c r="C1328" s="9">
        <v>106.05</v>
      </c>
      <c r="D1328" s="14">
        <f t="shared" si="20"/>
        <v>0.23170731707317077</v>
      </c>
      <c r="E1328" s="9">
        <v>2.3629489603024575E-3</v>
      </c>
    </row>
    <row r="1329" spans="2:5" x14ac:dyDescent="0.25">
      <c r="B1329" s="190">
        <v>44379</v>
      </c>
      <c r="C1329" s="9">
        <v>86.1</v>
      </c>
      <c r="D1329" s="14">
        <f t="shared" si="20"/>
        <v>-1.4310246136233544E-2</v>
      </c>
      <c r="E1329" s="9">
        <v>2.3282887077996348E-3</v>
      </c>
    </row>
    <row r="1330" spans="2:5" x14ac:dyDescent="0.25">
      <c r="B1330" s="190">
        <v>44375</v>
      </c>
      <c r="C1330" s="9">
        <v>87.35</v>
      </c>
      <c r="D1330" s="14">
        <f t="shared" si="20"/>
        <v>-0.63770219825798424</v>
      </c>
      <c r="E1330" s="9">
        <v>2.2948938611587907E-3</v>
      </c>
    </row>
    <row r="1331" spans="2:5" x14ac:dyDescent="0.25">
      <c r="B1331" s="190">
        <v>45688</v>
      </c>
      <c r="C1331" s="9">
        <v>241.1</v>
      </c>
      <c r="D1331" s="14">
        <f t="shared" si="20"/>
        <v>2.6282919488337093</v>
      </c>
      <c r="E1331" s="9">
        <v>2.2864269382664015E-3</v>
      </c>
    </row>
    <row r="1332" spans="2:5" x14ac:dyDescent="0.25">
      <c r="B1332" s="190">
        <v>44503</v>
      </c>
      <c r="C1332" s="9">
        <v>66.45</v>
      </c>
      <c r="D1332" s="14">
        <f t="shared" si="20"/>
        <v>-1.6284233900814127E-2</v>
      </c>
      <c r="E1332" s="9">
        <v>2.2624434389141128E-3</v>
      </c>
    </row>
    <row r="1333" spans="2:5" x14ac:dyDescent="0.25">
      <c r="B1333" s="190">
        <v>44984</v>
      </c>
      <c r="C1333" s="9">
        <v>67.55</v>
      </c>
      <c r="D1333" s="14">
        <f t="shared" si="20"/>
        <v>0.47811816192560158</v>
      </c>
      <c r="E1333" s="9">
        <v>2.2255192878337013E-3</v>
      </c>
    </row>
    <row r="1334" spans="2:5" x14ac:dyDescent="0.25">
      <c r="B1334" s="190">
        <v>44085</v>
      </c>
      <c r="C1334" s="9">
        <v>45.7</v>
      </c>
      <c r="D1334" s="14">
        <f t="shared" si="20"/>
        <v>1</v>
      </c>
      <c r="E1334" s="9">
        <v>2.192982456140382E-3</v>
      </c>
    </row>
    <row r="1335" spans="2:5" x14ac:dyDescent="0.25">
      <c r="B1335" s="190">
        <v>43595</v>
      </c>
      <c r="C1335" s="9">
        <v>22.85</v>
      </c>
      <c r="D1335" s="14">
        <f t="shared" si="20"/>
        <v>-0.66715222141296426</v>
      </c>
      <c r="E1335" s="9">
        <v>2.192982456140382E-3</v>
      </c>
    </row>
    <row r="1336" spans="2:5" x14ac:dyDescent="0.25">
      <c r="B1336" s="190">
        <v>44991</v>
      </c>
      <c r="C1336" s="9">
        <v>68.650000000000006</v>
      </c>
      <c r="D1336" s="14">
        <f t="shared" si="20"/>
        <v>-2.1802325581394113E-3</v>
      </c>
      <c r="E1336" s="9">
        <v>2.1897810218978932E-3</v>
      </c>
    </row>
    <row r="1337" spans="2:5" x14ac:dyDescent="0.25">
      <c r="B1337" s="190">
        <v>44972</v>
      </c>
      <c r="C1337" s="9">
        <v>68.8</v>
      </c>
      <c r="D1337" s="14">
        <f t="shared" si="20"/>
        <v>-4.3415340086830276E-3</v>
      </c>
      <c r="E1337" s="9">
        <v>2.1849963583392782E-3</v>
      </c>
    </row>
    <row r="1338" spans="2:5" x14ac:dyDescent="0.25">
      <c r="B1338" s="190">
        <v>44355</v>
      </c>
      <c r="C1338" s="9">
        <v>69.099999999999994</v>
      </c>
      <c r="D1338" s="14">
        <f t="shared" si="20"/>
        <v>-1.2857142857142938E-2</v>
      </c>
      <c r="E1338" s="9">
        <v>2.1754894851340315E-3</v>
      </c>
    </row>
    <row r="1339" spans="2:5" x14ac:dyDescent="0.25">
      <c r="B1339" s="190">
        <v>44483</v>
      </c>
      <c r="C1339" s="9">
        <v>70</v>
      </c>
      <c r="D1339" s="14">
        <f t="shared" si="20"/>
        <v>0.49732620320855614</v>
      </c>
      <c r="E1339" s="9">
        <v>2.1474588403723079E-3</v>
      </c>
    </row>
    <row r="1340" spans="2:5" x14ac:dyDescent="0.25">
      <c r="B1340" s="190">
        <v>42822</v>
      </c>
      <c r="C1340" s="9">
        <v>46.75</v>
      </c>
      <c r="D1340" s="14">
        <f t="shared" si="20"/>
        <v>-3.1982942430703321E-3</v>
      </c>
      <c r="E1340" s="9">
        <v>2.1436227224008878E-3</v>
      </c>
    </row>
    <row r="1341" spans="2:5" x14ac:dyDescent="0.25">
      <c r="B1341" s="190">
        <v>42472</v>
      </c>
      <c r="C1341" s="9">
        <v>46.9</v>
      </c>
      <c r="D1341" s="14">
        <f t="shared" si="20"/>
        <v>-6.3559322033899203E-3</v>
      </c>
      <c r="E1341" s="9">
        <v>2.1367521367521673E-3</v>
      </c>
    </row>
    <row r="1342" spans="2:5" x14ac:dyDescent="0.25">
      <c r="B1342" s="190">
        <v>44622</v>
      </c>
      <c r="C1342" s="9">
        <v>47.2</v>
      </c>
      <c r="D1342" s="14">
        <f t="shared" si="20"/>
        <v>-1.058201058200998E-3</v>
      </c>
      <c r="E1342" s="9">
        <v>2.1231422505308159E-3</v>
      </c>
    </row>
    <row r="1343" spans="2:5" x14ac:dyDescent="0.25">
      <c r="B1343" s="190">
        <v>42495</v>
      </c>
      <c r="C1343" s="9">
        <v>47.25</v>
      </c>
      <c r="D1343" s="14">
        <f t="shared" si="20"/>
        <v>-0.33497536945812806</v>
      </c>
      <c r="E1343" s="9">
        <v>2.1208907741251627E-3</v>
      </c>
    </row>
    <row r="1344" spans="2:5" x14ac:dyDescent="0.25">
      <c r="B1344" s="190">
        <v>44455</v>
      </c>
      <c r="C1344" s="9">
        <v>71.05</v>
      </c>
      <c r="D1344" s="14">
        <f t="shared" si="20"/>
        <v>-0.66901145998322942</v>
      </c>
      <c r="E1344" s="9">
        <v>2.1156558533144071E-3</v>
      </c>
    </row>
    <row r="1345" spans="2:5" x14ac:dyDescent="0.25">
      <c r="B1345" s="190">
        <v>45770</v>
      </c>
      <c r="C1345" s="9">
        <v>214.66</v>
      </c>
      <c r="D1345" s="14">
        <f t="shared" si="20"/>
        <v>3.4351239669421485</v>
      </c>
      <c r="E1345" s="9">
        <v>2.1007422622659473E-3</v>
      </c>
    </row>
    <row r="1346" spans="2:5" x14ac:dyDescent="0.25">
      <c r="B1346" s="190">
        <v>44615</v>
      </c>
      <c r="C1346" s="9">
        <v>48.4</v>
      </c>
      <c r="D1346" s="14">
        <f t="shared" si="20"/>
        <v>0.99176954732510281</v>
      </c>
      <c r="E1346" s="9">
        <v>2.0703933747412305E-3</v>
      </c>
    </row>
    <row r="1347" spans="2:5" x14ac:dyDescent="0.25">
      <c r="B1347" s="190">
        <v>43578</v>
      </c>
      <c r="C1347" s="9">
        <v>24.3</v>
      </c>
      <c r="D1347" s="14">
        <f t="shared" si="20"/>
        <v>-0.89875421857422599</v>
      </c>
      <c r="E1347" s="9">
        <v>2.0618556701031219E-3</v>
      </c>
    </row>
    <row r="1348" spans="2:5" x14ac:dyDescent="0.25">
      <c r="B1348" s="190">
        <v>45537</v>
      </c>
      <c r="C1348" s="9">
        <v>240.01</v>
      </c>
      <c r="D1348" s="14">
        <f t="shared" si="20"/>
        <v>3.8683569979716022</v>
      </c>
      <c r="E1348" s="9">
        <v>2.0457581830326515E-3</v>
      </c>
    </row>
    <row r="1349" spans="2:5" x14ac:dyDescent="0.25">
      <c r="B1349" s="190">
        <v>44761</v>
      </c>
      <c r="C1349" s="9">
        <v>49.3</v>
      </c>
      <c r="D1349" s="14">
        <f t="shared" ref="D1349:D1412" si="21">(C1349-C1350)/C1350</f>
        <v>0.96414342629482053</v>
      </c>
      <c r="E1349" s="9">
        <v>2.0325203252031365E-3</v>
      </c>
    </row>
    <row r="1350" spans="2:5" x14ac:dyDescent="0.25">
      <c r="B1350" s="190">
        <v>43560</v>
      </c>
      <c r="C1350" s="9">
        <v>25.1</v>
      </c>
      <c r="D1350" s="14">
        <f t="shared" si="21"/>
        <v>-0.50784313725490193</v>
      </c>
      <c r="E1350" s="9">
        <v>1.9960079840319646E-3</v>
      </c>
    </row>
    <row r="1351" spans="2:5" x14ac:dyDescent="0.25">
      <c r="B1351" s="190">
        <v>44872</v>
      </c>
      <c r="C1351" s="9">
        <v>51</v>
      </c>
      <c r="D1351" s="14">
        <f t="shared" si="21"/>
        <v>0</v>
      </c>
      <c r="E1351" s="9">
        <v>1.9646365422397137E-3</v>
      </c>
    </row>
    <row r="1352" spans="2:5" x14ac:dyDescent="0.25">
      <c r="B1352" s="190">
        <v>44137</v>
      </c>
      <c r="C1352" s="9">
        <v>51</v>
      </c>
      <c r="D1352" s="14">
        <f t="shared" si="21"/>
        <v>-0.76878088588656657</v>
      </c>
      <c r="E1352" s="9">
        <v>1.9646365422397137E-3</v>
      </c>
    </row>
    <row r="1353" spans="2:5" x14ac:dyDescent="0.25">
      <c r="B1353" s="190">
        <v>45524</v>
      </c>
      <c r="C1353" s="9">
        <v>220.57</v>
      </c>
      <c r="D1353" s="14">
        <f t="shared" si="21"/>
        <v>3.2829126213592232</v>
      </c>
      <c r="E1353" s="9">
        <v>1.9533024438993679E-3</v>
      </c>
    </row>
    <row r="1354" spans="2:5" x14ac:dyDescent="0.25">
      <c r="B1354" s="190">
        <v>44118</v>
      </c>
      <c r="C1354" s="9">
        <v>51.5</v>
      </c>
      <c r="D1354" s="14">
        <f t="shared" si="21"/>
        <v>-9.6153846153846159E-3</v>
      </c>
      <c r="E1354" s="9">
        <v>1.9455252918288216E-3</v>
      </c>
    </row>
    <row r="1355" spans="2:5" x14ac:dyDescent="0.25">
      <c r="B1355" s="190">
        <v>42671</v>
      </c>
      <c r="C1355" s="9">
        <v>52</v>
      </c>
      <c r="D1355" s="14">
        <f t="shared" si="21"/>
        <v>-0.50850661625708882</v>
      </c>
      <c r="E1355" s="9">
        <v>1.9267822736031104E-3</v>
      </c>
    </row>
    <row r="1356" spans="2:5" x14ac:dyDescent="0.25">
      <c r="B1356" s="190">
        <v>45132</v>
      </c>
      <c r="C1356" s="9">
        <v>105.8</v>
      </c>
      <c r="D1356" s="14">
        <f t="shared" si="21"/>
        <v>2.9040590405904054</v>
      </c>
      <c r="E1356" s="9">
        <v>1.8939393939394209E-3</v>
      </c>
    </row>
    <row r="1357" spans="2:5" x14ac:dyDescent="0.25">
      <c r="B1357" s="190">
        <v>43489</v>
      </c>
      <c r="C1357" s="9">
        <v>27.1</v>
      </c>
      <c r="D1357" s="14">
        <f t="shared" si="21"/>
        <v>-0.5</v>
      </c>
      <c r="E1357" s="9">
        <v>1.8484288354898599E-3</v>
      </c>
    </row>
    <row r="1358" spans="2:5" x14ac:dyDescent="0.25">
      <c r="B1358" s="190">
        <v>42653</v>
      </c>
      <c r="C1358" s="9">
        <v>54.2</v>
      </c>
      <c r="D1358" s="14">
        <f t="shared" si="21"/>
        <v>-9.2165898617506284E-4</v>
      </c>
      <c r="E1358" s="9">
        <v>1.8484288354898599E-3</v>
      </c>
    </row>
    <row r="1359" spans="2:5" x14ac:dyDescent="0.25">
      <c r="B1359" s="190">
        <v>44882</v>
      </c>
      <c r="C1359" s="9">
        <v>54.25</v>
      </c>
      <c r="D1359" s="14">
        <f t="shared" si="21"/>
        <v>-0.51104100946372244</v>
      </c>
      <c r="E1359" s="9">
        <v>1.8467220683287429E-3</v>
      </c>
    </row>
    <row r="1360" spans="2:5" x14ac:dyDescent="0.25">
      <c r="B1360" s="190">
        <v>45167</v>
      </c>
      <c r="C1360" s="9">
        <v>110.95</v>
      </c>
      <c r="D1360" s="14">
        <f t="shared" si="21"/>
        <v>2.9838420107719923</v>
      </c>
      <c r="E1360" s="9">
        <v>1.805869074492125E-3</v>
      </c>
    </row>
    <row r="1361" spans="2:5" x14ac:dyDescent="0.25">
      <c r="B1361" s="190">
        <v>43465</v>
      </c>
      <c r="C1361" s="9">
        <v>27.85</v>
      </c>
      <c r="D1361" s="14">
        <f t="shared" si="21"/>
        <v>-0.50488888888888883</v>
      </c>
      <c r="E1361" s="9">
        <v>1.7985611510791622E-3</v>
      </c>
    </row>
    <row r="1362" spans="2:5" x14ac:dyDescent="0.25">
      <c r="B1362" s="190">
        <v>44889</v>
      </c>
      <c r="C1362" s="9">
        <v>56.25</v>
      </c>
      <c r="D1362" s="14">
        <f t="shared" si="21"/>
        <v>-0.50418686646099609</v>
      </c>
      <c r="E1362" s="9">
        <v>1.7809439002671669E-3</v>
      </c>
    </row>
    <row r="1363" spans="2:5" x14ac:dyDescent="0.25">
      <c r="B1363" s="190">
        <v>45161</v>
      </c>
      <c r="C1363" s="9">
        <v>113.45</v>
      </c>
      <c r="D1363" s="14">
        <f t="shared" si="21"/>
        <v>0.96110630942091613</v>
      </c>
      <c r="E1363" s="9">
        <v>1.7660044150110627E-3</v>
      </c>
    </row>
    <row r="1364" spans="2:5" x14ac:dyDescent="0.25">
      <c r="B1364" s="190">
        <v>41976</v>
      </c>
      <c r="C1364" s="9">
        <v>57.85</v>
      </c>
      <c r="D1364" s="14">
        <f t="shared" si="21"/>
        <v>0.98456260720411681</v>
      </c>
      <c r="E1364" s="9">
        <v>1.7316017316017561E-3</v>
      </c>
    </row>
    <row r="1365" spans="2:5" x14ac:dyDescent="0.25">
      <c r="B1365" s="190">
        <v>41822</v>
      </c>
      <c r="C1365" s="9">
        <v>29.15</v>
      </c>
      <c r="D1365" s="14">
        <f t="shared" si="21"/>
        <v>-1.7123287671233121E-3</v>
      </c>
      <c r="E1365" s="9">
        <v>1.7182130584191462E-3</v>
      </c>
    </row>
    <row r="1366" spans="2:5" x14ac:dyDescent="0.25">
      <c r="B1366" s="190">
        <v>43993</v>
      </c>
      <c r="C1366" s="9">
        <v>29.2</v>
      </c>
      <c r="D1366" s="14">
        <f t="shared" si="21"/>
        <v>-0.5050847457627119</v>
      </c>
      <c r="E1366" s="9">
        <v>1.7152658662092869E-3</v>
      </c>
    </row>
    <row r="1367" spans="2:5" x14ac:dyDescent="0.25">
      <c r="B1367" s="190">
        <v>44662</v>
      </c>
      <c r="C1367" s="9">
        <v>59</v>
      </c>
      <c r="D1367" s="14">
        <f t="shared" si="21"/>
        <v>-0.35307017543859653</v>
      </c>
      <c r="E1367" s="9">
        <v>1.6977928692699733E-3</v>
      </c>
    </row>
    <row r="1368" spans="2:5" x14ac:dyDescent="0.25">
      <c r="B1368" s="190">
        <v>45104</v>
      </c>
      <c r="C1368" s="9">
        <v>91.2</v>
      </c>
      <c r="D1368" s="14">
        <f t="shared" si="21"/>
        <v>-0.69084745762711863</v>
      </c>
      <c r="E1368" s="9">
        <v>1.6474464579901778E-3</v>
      </c>
    </row>
    <row r="1369" spans="2:5" x14ac:dyDescent="0.25">
      <c r="B1369" s="190">
        <v>45581</v>
      </c>
      <c r="C1369" s="9">
        <v>295</v>
      </c>
      <c r="D1369" s="14">
        <f t="shared" si="21"/>
        <v>3.4528301886792452</v>
      </c>
      <c r="E1369" s="9">
        <v>1.5277542013240151E-3</v>
      </c>
    </row>
    <row r="1370" spans="2:5" x14ac:dyDescent="0.25">
      <c r="B1370" s="190">
        <v>44944</v>
      </c>
      <c r="C1370" s="9">
        <v>66.25</v>
      </c>
      <c r="D1370" s="14">
        <f t="shared" si="21"/>
        <v>-6.8868587491215813E-2</v>
      </c>
      <c r="E1370" s="9">
        <v>1.5117157974299971E-3</v>
      </c>
    </row>
    <row r="1371" spans="2:5" x14ac:dyDescent="0.25">
      <c r="B1371" s="190">
        <v>44456</v>
      </c>
      <c r="C1371" s="9">
        <v>71.150000000000006</v>
      </c>
      <c r="D1371" s="14">
        <f t="shared" si="21"/>
        <v>-0.3418131359851988</v>
      </c>
      <c r="E1371" s="9">
        <v>1.4074595355384734E-3</v>
      </c>
    </row>
    <row r="1372" spans="2:5" x14ac:dyDescent="0.25">
      <c r="B1372" s="190">
        <v>45175</v>
      </c>
      <c r="C1372" s="9">
        <v>108.1</v>
      </c>
      <c r="D1372" s="14">
        <f t="shared" si="21"/>
        <v>0.45295698924731165</v>
      </c>
      <c r="E1372" s="9">
        <v>1.3895321908290086E-3</v>
      </c>
    </row>
    <row r="1373" spans="2:5" x14ac:dyDescent="0.25">
      <c r="B1373" s="190">
        <v>45064</v>
      </c>
      <c r="C1373" s="9">
        <v>74.400000000000006</v>
      </c>
      <c r="D1373" s="14">
        <f t="shared" si="21"/>
        <v>1</v>
      </c>
      <c r="E1373" s="9">
        <v>1.34589502018854E-3</v>
      </c>
    </row>
    <row r="1374" spans="2:5" x14ac:dyDescent="0.25">
      <c r="B1374" s="190">
        <v>43339</v>
      </c>
      <c r="C1374" s="9">
        <v>37.200000000000003</v>
      </c>
      <c r="D1374" s="14">
        <f t="shared" si="21"/>
        <v>-1.5873015873015723E-2</v>
      </c>
      <c r="E1374" s="9">
        <v>1.34589502018854E-3</v>
      </c>
    </row>
    <row r="1375" spans="2:5" x14ac:dyDescent="0.25">
      <c r="B1375" s="190">
        <v>43138</v>
      </c>
      <c r="C1375" s="9">
        <v>37.799999999999997</v>
      </c>
      <c r="D1375" s="14">
        <f t="shared" si="21"/>
        <v>-0.66871165644171782</v>
      </c>
      <c r="E1375" s="9">
        <v>1.3245033112582029E-3</v>
      </c>
    </row>
    <row r="1376" spans="2:5" x14ac:dyDescent="0.25">
      <c r="B1376" s="190">
        <v>45154</v>
      </c>
      <c r="C1376" s="9">
        <v>114.1</v>
      </c>
      <c r="D1376" s="14">
        <f t="shared" si="21"/>
        <v>1.8922686945500631</v>
      </c>
      <c r="E1376" s="9">
        <v>1.3163668275558706E-3</v>
      </c>
    </row>
    <row r="1377" spans="2:5" x14ac:dyDescent="0.25">
      <c r="B1377" s="190">
        <v>42731</v>
      </c>
      <c r="C1377" s="9">
        <v>39.450000000000003</v>
      </c>
      <c r="D1377" s="14">
        <f t="shared" si="21"/>
        <v>-1.2515644555694618E-2</v>
      </c>
      <c r="E1377" s="9">
        <v>1.2690355329950322E-3</v>
      </c>
    </row>
    <row r="1378" spans="2:5" x14ac:dyDescent="0.25">
      <c r="B1378" s="190">
        <v>43055</v>
      </c>
      <c r="C1378" s="9">
        <v>39.950000000000003</v>
      </c>
      <c r="D1378" s="14">
        <f t="shared" si="21"/>
        <v>-2.5609756097560905E-2</v>
      </c>
      <c r="E1378" s="9">
        <v>1.2531328320803073E-3</v>
      </c>
    </row>
    <row r="1379" spans="2:5" x14ac:dyDescent="0.25">
      <c r="B1379" s="190">
        <v>42725</v>
      </c>
      <c r="C1379" s="9">
        <v>41</v>
      </c>
      <c r="D1379" s="14">
        <f t="shared" si="21"/>
        <v>-3.0732860520094496E-2</v>
      </c>
      <c r="E1379" s="9">
        <v>1.2210012210011516E-3</v>
      </c>
    </row>
    <row r="1380" spans="2:5" x14ac:dyDescent="0.25">
      <c r="B1380" s="190">
        <v>42934</v>
      </c>
      <c r="C1380" s="9">
        <v>42.3</v>
      </c>
      <c r="D1380" s="14">
        <f t="shared" si="21"/>
        <v>-2.0833333333333464E-2</v>
      </c>
      <c r="E1380" s="9">
        <v>1.1834319526626547E-3</v>
      </c>
    </row>
    <row r="1381" spans="2:5" x14ac:dyDescent="0.25">
      <c r="B1381" s="190">
        <v>43034</v>
      </c>
      <c r="C1381" s="9">
        <v>43.2</v>
      </c>
      <c r="D1381" s="14">
        <f t="shared" si="21"/>
        <v>-0.50287686996547754</v>
      </c>
      <c r="E1381" s="9">
        <v>1.1587485515644094E-3</v>
      </c>
    </row>
    <row r="1382" spans="2:5" x14ac:dyDescent="0.25">
      <c r="B1382" s="190">
        <v>42212</v>
      </c>
      <c r="C1382" s="9">
        <v>86.9</v>
      </c>
      <c r="D1382" s="14">
        <f t="shared" si="21"/>
        <v>0.98175598631698979</v>
      </c>
      <c r="E1382" s="9">
        <v>1.1520737327189922E-3</v>
      </c>
    </row>
    <row r="1383" spans="2:5" x14ac:dyDescent="0.25">
      <c r="B1383" s="190">
        <v>42703</v>
      </c>
      <c r="C1383" s="9">
        <v>43.85</v>
      </c>
      <c r="D1383" s="14">
        <f t="shared" si="21"/>
        <v>-4.3620501635768812E-2</v>
      </c>
      <c r="E1383" s="9">
        <v>1.1415525114156226E-3</v>
      </c>
    </row>
    <row r="1384" spans="2:5" x14ac:dyDescent="0.25">
      <c r="B1384" s="190">
        <v>42489</v>
      </c>
      <c r="C1384" s="9">
        <v>45.85</v>
      </c>
      <c r="D1384" s="14">
        <f t="shared" si="21"/>
        <v>-1.3978494623655883E-2</v>
      </c>
      <c r="E1384" s="9">
        <v>1.0917030567686521E-3</v>
      </c>
    </row>
    <row r="1385" spans="2:5" x14ac:dyDescent="0.25">
      <c r="B1385" s="190">
        <v>44650</v>
      </c>
      <c r="C1385" s="9">
        <v>46.5</v>
      </c>
      <c r="D1385" s="14">
        <f t="shared" si="21"/>
        <v>-1.0741138560686823E-3</v>
      </c>
      <c r="E1385" s="9">
        <v>1.0764262648007999E-3</v>
      </c>
    </row>
    <row r="1386" spans="2:5" x14ac:dyDescent="0.25">
      <c r="B1386" s="190">
        <v>44845</v>
      </c>
      <c r="C1386" s="9">
        <v>46.55</v>
      </c>
      <c r="D1386" s="14">
        <f t="shared" si="21"/>
        <v>-4.2780748663102212E-3</v>
      </c>
      <c r="E1386" s="9">
        <v>1.0752688172042399E-3</v>
      </c>
    </row>
    <row r="1387" spans="2:5" x14ac:dyDescent="0.25">
      <c r="B1387" s="190">
        <v>42486</v>
      </c>
      <c r="C1387" s="9">
        <v>46.75</v>
      </c>
      <c r="D1387" s="14">
        <f t="shared" si="21"/>
        <v>-2.0942408376963352E-2</v>
      </c>
      <c r="E1387" s="9">
        <v>1.0706638115631083E-3</v>
      </c>
    </row>
    <row r="1388" spans="2:5" x14ac:dyDescent="0.25">
      <c r="B1388" s="190">
        <v>42579</v>
      </c>
      <c r="C1388" s="9">
        <v>47.75</v>
      </c>
      <c r="D1388" s="14">
        <f t="shared" si="21"/>
        <v>-1.2409513960703234E-2</v>
      </c>
      <c r="E1388" s="9">
        <v>1.0482180293500452E-3</v>
      </c>
    </row>
    <row r="1389" spans="2:5" x14ac:dyDescent="0.25">
      <c r="B1389" s="190">
        <v>44756</v>
      </c>
      <c r="C1389" s="9">
        <v>48.35</v>
      </c>
      <c r="D1389" s="14">
        <f t="shared" si="21"/>
        <v>-1.8274111675126874E-2</v>
      </c>
      <c r="E1389" s="9">
        <v>1.0351966873706887E-3</v>
      </c>
    </row>
    <row r="1390" spans="2:5" x14ac:dyDescent="0.25">
      <c r="B1390" s="190">
        <v>44777</v>
      </c>
      <c r="C1390" s="9">
        <v>49.25</v>
      </c>
      <c r="D1390" s="14">
        <f t="shared" si="21"/>
        <v>-5.7416267942583733E-2</v>
      </c>
      <c r="E1390" s="9">
        <v>1.0162601626015682E-3</v>
      </c>
    </row>
    <row r="1391" spans="2:5" x14ac:dyDescent="0.25">
      <c r="B1391" s="190">
        <v>44803</v>
      </c>
      <c r="C1391" s="9">
        <v>52.25</v>
      </c>
      <c r="D1391" s="14">
        <f t="shared" si="21"/>
        <v>-0.67465753424657537</v>
      </c>
      <c r="E1391" s="9">
        <v>9.5785440613021372E-4</v>
      </c>
    </row>
    <row r="1392" spans="2:5" x14ac:dyDescent="0.25">
      <c r="B1392" s="190">
        <v>45279</v>
      </c>
      <c r="C1392" s="9">
        <v>160.6</v>
      </c>
      <c r="D1392" s="14">
        <f t="shared" si="21"/>
        <v>-1.5629788538155141E-2</v>
      </c>
      <c r="E1392" s="9">
        <v>9.3487067622315795E-4</v>
      </c>
    </row>
    <row r="1393" spans="2:5" x14ac:dyDescent="0.25">
      <c r="B1393" s="190">
        <v>45303</v>
      </c>
      <c r="C1393" s="9">
        <v>163.15</v>
      </c>
      <c r="D1393" s="14">
        <f t="shared" si="21"/>
        <v>1.8547681539807523</v>
      </c>
      <c r="E1393" s="9">
        <v>9.2024539877304105E-4</v>
      </c>
    </row>
    <row r="1394" spans="2:5" x14ac:dyDescent="0.25">
      <c r="B1394" s="190">
        <v>44525</v>
      </c>
      <c r="C1394" s="9">
        <v>57.15</v>
      </c>
      <c r="D1394" s="14">
        <f t="shared" si="21"/>
        <v>-1.8884120171673843E-2</v>
      </c>
      <c r="E1394" s="9">
        <v>8.7565674255686793E-4</v>
      </c>
    </row>
    <row r="1395" spans="2:5" x14ac:dyDescent="0.25">
      <c r="B1395" s="190">
        <v>44231</v>
      </c>
      <c r="C1395" s="9">
        <v>58.25</v>
      </c>
      <c r="D1395" s="14">
        <f t="shared" si="21"/>
        <v>-1.3547840812870401E-2</v>
      </c>
      <c r="E1395" s="9">
        <v>8.5910652920957308E-4</v>
      </c>
    </row>
    <row r="1396" spans="2:5" x14ac:dyDescent="0.25">
      <c r="B1396" s="190">
        <v>44930</v>
      </c>
      <c r="C1396" s="9">
        <v>59.05</v>
      </c>
      <c r="D1396" s="14">
        <f t="shared" si="21"/>
        <v>-1.665278934221482E-2</v>
      </c>
      <c r="E1396" s="9">
        <v>8.474576271185959E-4</v>
      </c>
    </row>
    <row r="1397" spans="2:5" x14ac:dyDescent="0.25">
      <c r="B1397" s="190">
        <v>44181</v>
      </c>
      <c r="C1397" s="9">
        <v>60.05</v>
      </c>
      <c r="D1397" s="14">
        <f t="shared" si="21"/>
        <v>-4.9710024855013132E-3</v>
      </c>
      <c r="E1397" s="9">
        <v>8.3333333333328601E-4</v>
      </c>
    </row>
    <row r="1398" spans="2:5" x14ac:dyDescent="0.25">
      <c r="B1398" s="190">
        <v>42059</v>
      </c>
      <c r="C1398" s="9">
        <v>60.35</v>
      </c>
      <c r="D1398" s="14">
        <f t="shared" si="21"/>
        <v>-7.4013157894736144E-3</v>
      </c>
      <c r="E1398" s="9">
        <v>8.2918739635164617E-4</v>
      </c>
    </row>
    <row r="1399" spans="2:5" x14ac:dyDescent="0.25">
      <c r="B1399" s="190">
        <v>42072</v>
      </c>
      <c r="C1399" s="9">
        <v>60.8</v>
      </c>
      <c r="D1399" s="14">
        <f t="shared" si="21"/>
        <v>-2.4610336341264263E-3</v>
      </c>
      <c r="E1399" s="9">
        <v>8.2304526748966519E-4</v>
      </c>
    </row>
    <row r="1400" spans="2:5" x14ac:dyDescent="0.25">
      <c r="B1400" s="190">
        <v>41961</v>
      </c>
      <c r="C1400" s="9">
        <v>60.95</v>
      </c>
      <c r="D1400" s="14">
        <f t="shared" si="21"/>
        <v>-7.3289902280129597E-3</v>
      </c>
      <c r="E1400" s="9">
        <v>8.2101806239744275E-4</v>
      </c>
    </row>
    <row r="1401" spans="2:5" x14ac:dyDescent="0.25">
      <c r="B1401" s="190">
        <v>44544</v>
      </c>
      <c r="C1401" s="9">
        <v>61.4</v>
      </c>
      <c r="D1401" s="14">
        <f t="shared" si="21"/>
        <v>-1.4446227929373974E-2</v>
      </c>
      <c r="E1401" s="9">
        <v>8.1499592502032856E-4</v>
      </c>
    </row>
    <row r="1402" spans="2:5" x14ac:dyDescent="0.25">
      <c r="B1402" s="190">
        <v>42034</v>
      </c>
      <c r="C1402" s="9">
        <v>62.3</v>
      </c>
      <c r="D1402" s="14">
        <f t="shared" si="21"/>
        <v>-1.6025641025641253E-3</v>
      </c>
      <c r="E1402" s="9">
        <v>8.0321285140557688E-4</v>
      </c>
    </row>
    <row r="1403" spans="2:5" x14ac:dyDescent="0.25">
      <c r="B1403" s="190">
        <v>44963</v>
      </c>
      <c r="C1403" s="9">
        <v>62.4</v>
      </c>
      <c r="D1403" s="14">
        <f t="shared" si="21"/>
        <v>-8.7370929308976056E-3</v>
      </c>
      <c r="E1403" s="9">
        <v>8.0192461908576028E-4</v>
      </c>
    </row>
    <row r="1404" spans="2:5" x14ac:dyDescent="0.25">
      <c r="B1404" s="190">
        <v>42020</v>
      </c>
      <c r="C1404" s="9">
        <v>62.95</v>
      </c>
      <c r="D1404" s="14">
        <f t="shared" si="21"/>
        <v>-4.5489006823351025E-2</v>
      </c>
      <c r="E1404" s="9">
        <v>7.9491255961850978E-4</v>
      </c>
    </row>
    <row r="1405" spans="2:5" x14ac:dyDescent="0.25">
      <c r="B1405" s="190">
        <v>44942</v>
      </c>
      <c r="C1405" s="9">
        <v>65.95</v>
      </c>
      <c r="D1405" s="14">
        <f t="shared" si="21"/>
        <v>-0.73828326520893695</v>
      </c>
      <c r="E1405" s="9">
        <v>7.5872534142636041E-4</v>
      </c>
    </row>
    <row r="1406" spans="2:5" x14ac:dyDescent="0.25">
      <c r="B1406" s="190">
        <v>45804</v>
      </c>
      <c r="C1406" s="9">
        <v>251.99</v>
      </c>
      <c r="D1406" s="14">
        <f t="shared" si="21"/>
        <v>1.5173826173826177</v>
      </c>
      <c r="E1406" s="9">
        <v>6.3534924353729331E-4</v>
      </c>
    </row>
    <row r="1407" spans="2:5" x14ac:dyDescent="0.25">
      <c r="B1407" s="190">
        <v>42306</v>
      </c>
      <c r="C1407" s="9">
        <v>100.1</v>
      </c>
      <c r="D1407" s="14">
        <f t="shared" si="21"/>
        <v>-8.3333333333333412E-2</v>
      </c>
      <c r="E1407" s="9">
        <v>4.9975012493750281E-4</v>
      </c>
    </row>
    <row r="1408" spans="2:5" x14ac:dyDescent="0.25">
      <c r="B1408" s="190">
        <v>45232</v>
      </c>
      <c r="C1408" s="9">
        <v>109.2</v>
      </c>
      <c r="D1408" s="14">
        <f t="shared" si="21"/>
        <v>-0.49021987769011716</v>
      </c>
      <c r="E1408" s="9">
        <v>4.5808520384788963E-4</v>
      </c>
    </row>
    <row r="1409" spans="2:5" x14ac:dyDescent="0.25">
      <c r="B1409" s="190">
        <v>45769</v>
      </c>
      <c r="C1409" s="9">
        <v>214.21</v>
      </c>
      <c r="D1409" s="14">
        <f t="shared" si="21"/>
        <v>0.39778140293637854</v>
      </c>
      <c r="E1409" s="9">
        <v>3.7360481950223E-4</v>
      </c>
    </row>
    <row r="1410" spans="2:5" x14ac:dyDescent="0.25">
      <c r="B1410" s="190">
        <v>45329</v>
      </c>
      <c r="C1410" s="9">
        <v>153.25</v>
      </c>
      <c r="D1410" s="14">
        <f t="shared" si="21"/>
        <v>-0.30147226400474036</v>
      </c>
      <c r="E1410" s="9">
        <v>3.2637075718023088E-4</v>
      </c>
    </row>
    <row r="1411" spans="2:5" x14ac:dyDescent="0.25">
      <c r="B1411" s="190">
        <v>45777</v>
      </c>
      <c r="C1411" s="9">
        <v>219.39</v>
      </c>
      <c r="D1411" s="14">
        <f t="shared" si="21"/>
        <v>0.38898385565052235</v>
      </c>
      <c r="E1411" s="9">
        <v>3.1916833850078962E-4</v>
      </c>
    </row>
    <row r="1412" spans="2:5" x14ac:dyDescent="0.25">
      <c r="B1412" s="190">
        <v>45310</v>
      </c>
      <c r="C1412" s="9">
        <v>157.94999999999999</v>
      </c>
      <c r="D1412" s="14">
        <f t="shared" si="21"/>
        <v>-0.49423631123919315</v>
      </c>
      <c r="E1412" s="9">
        <v>3.166561114628432E-4</v>
      </c>
    </row>
    <row r="1413" spans="2:5" x14ac:dyDescent="0.25">
      <c r="B1413" s="190">
        <v>45642</v>
      </c>
      <c r="C1413" s="9">
        <v>312.3</v>
      </c>
      <c r="D1413" s="14">
        <f t="shared" ref="D1413:D1476" si="22">(C1413-C1414)/C1414</f>
        <v>0.89444949954504105</v>
      </c>
      <c r="E1413" s="9">
        <v>1.60128102482022E-4</v>
      </c>
    </row>
    <row r="1414" spans="2:5" x14ac:dyDescent="0.25">
      <c r="B1414" s="190">
        <v>45428</v>
      </c>
      <c r="C1414" s="9">
        <v>164.85</v>
      </c>
      <c r="D1414" s="14">
        <f t="shared" si="22"/>
        <v>1.4696629213483146</v>
      </c>
      <c r="E1414" s="9">
        <v>0</v>
      </c>
    </row>
    <row r="1415" spans="2:5" x14ac:dyDescent="0.25">
      <c r="B1415" s="190">
        <v>44999</v>
      </c>
      <c r="C1415" s="9">
        <v>66.75</v>
      </c>
      <c r="D1415" s="14">
        <f t="shared" si="22"/>
        <v>0.33901705115346037</v>
      </c>
      <c r="E1415" s="9">
        <v>0</v>
      </c>
    </row>
    <row r="1416" spans="2:5" x14ac:dyDescent="0.25">
      <c r="B1416" s="190">
        <v>44876</v>
      </c>
      <c r="C1416" s="9">
        <v>49.85</v>
      </c>
      <c r="D1416" s="14">
        <f t="shared" si="22"/>
        <v>-2.0628683693516645E-2</v>
      </c>
      <c r="E1416" s="9">
        <v>0</v>
      </c>
    </row>
    <row r="1417" spans="2:5" x14ac:dyDescent="0.25">
      <c r="B1417" s="190">
        <v>44796</v>
      </c>
      <c r="C1417" s="9">
        <v>50.9</v>
      </c>
      <c r="D1417" s="14">
        <f t="shared" si="22"/>
        <v>2.1063189568706061E-2</v>
      </c>
      <c r="E1417" s="9">
        <v>0</v>
      </c>
    </row>
    <row r="1418" spans="2:5" x14ac:dyDescent="0.25">
      <c r="B1418" s="190">
        <v>44785</v>
      </c>
      <c r="C1418" s="9">
        <v>49.85</v>
      </c>
      <c r="D1418" s="14">
        <f t="shared" si="22"/>
        <v>2.2564102564102594E-2</v>
      </c>
      <c r="E1418" s="9">
        <v>0</v>
      </c>
    </row>
    <row r="1419" spans="2:5" x14ac:dyDescent="0.25">
      <c r="B1419" s="190">
        <v>44771</v>
      </c>
      <c r="C1419" s="9">
        <v>48.75</v>
      </c>
      <c r="D1419" s="14">
        <f t="shared" si="22"/>
        <v>-9.1463414634146908E-3</v>
      </c>
      <c r="E1419" s="9">
        <v>0</v>
      </c>
    </row>
    <row r="1420" spans="2:5" x14ac:dyDescent="0.25">
      <c r="B1420" s="190">
        <v>44760</v>
      </c>
      <c r="C1420" s="9">
        <v>49.2</v>
      </c>
      <c r="D1420" s="14">
        <f t="shared" si="22"/>
        <v>5.1282051282051405E-2</v>
      </c>
      <c r="E1420" s="9">
        <v>0</v>
      </c>
    </row>
    <row r="1421" spans="2:5" x14ac:dyDescent="0.25">
      <c r="B1421" s="190">
        <v>44713</v>
      </c>
      <c r="C1421" s="9">
        <v>46.8</v>
      </c>
      <c r="D1421" s="14">
        <f t="shared" si="22"/>
        <v>-0.17094774136403906</v>
      </c>
      <c r="E1421" s="9">
        <v>0</v>
      </c>
    </row>
    <row r="1422" spans="2:5" x14ac:dyDescent="0.25">
      <c r="B1422" s="190">
        <v>44602</v>
      </c>
      <c r="C1422" s="9">
        <v>56.45</v>
      </c>
      <c r="D1422" s="14">
        <f t="shared" si="22"/>
        <v>-7.0781893004115179E-2</v>
      </c>
      <c r="E1422" s="9">
        <v>0</v>
      </c>
    </row>
    <row r="1423" spans="2:5" x14ac:dyDescent="0.25">
      <c r="B1423" s="190">
        <v>44578</v>
      </c>
      <c r="C1423" s="9">
        <v>60.75</v>
      </c>
      <c r="D1423" s="14">
        <f t="shared" si="22"/>
        <v>-1.0586319218241019E-2</v>
      </c>
      <c r="E1423" s="9">
        <v>0</v>
      </c>
    </row>
    <row r="1424" spans="2:5" x14ac:dyDescent="0.25">
      <c r="B1424" s="190">
        <v>44545</v>
      </c>
      <c r="C1424" s="9">
        <v>61.4</v>
      </c>
      <c r="D1424" s="14">
        <f t="shared" si="22"/>
        <v>-0.12097351467430202</v>
      </c>
      <c r="E1424" s="9">
        <v>0</v>
      </c>
    </row>
    <row r="1425" spans="2:5" x14ac:dyDescent="0.25">
      <c r="B1425" s="190">
        <v>44482</v>
      </c>
      <c r="C1425" s="9">
        <v>69.849999999999994</v>
      </c>
      <c r="D1425" s="14">
        <f t="shared" si="22"/>
        <v>-2.3076923076923158E-2</v>
      </c>
      <c r="E1425" s="9">
        <v>0</v>
      </c>
    </row>
    <row r="1426" spans="2:5" x14ac:dyDescent="0.25">
      <c r="B1426" s="190">
        <v>44316</v>
      </c>
      <c r="C1426" s="9">
        <v>71.5</v>
      </c>
      <c r="D1426" s="14">
        <f t="shared" si="22"/>
        <v>0.18869492934330842</v>
      </c>
      <c r="E1426" s="9">
        <v>0</v>
      </c>
    </row>
    <row r="1427" spans="2:5" x14ac:dyDescent="0.25">
      <c r="B1427" s="190">
        <v>44202</v>
      </c>
      <c r="C1427" s="9">
        <v>60.15</v>
      </c>
      <c r="D1427" s="14">
        <f t="shared" si="22"/>
        <v>-8.2440230832646327E-3</v>
      </c>
      <c r="E1427" s="9">
        <v>0</v>
      </c>
    </row>
    <row r="1428" spans="2:5" x14ac:dyDescent="0.25">
      <c r="B1428" s="190">
        <v>44196</v>
      </c>
      <c r="C1428" s="9">
        <v>60.65</v>
      </c>
      <c r="D1428" s="14">
        <f t="shared" si="22"/>
        <v>0.23523421588594698</v>
      </c>
      <c r="E1428" s="9">
        <v>0</v>
      </c>
    </row>
    <row r="1429" spans="2:5" x14ac:dyDescent="0.25">
      <c r="B1429" s="190">
        <v>44147</v>
      </c>
      <c r="C1429" s="9">
        <v>49.1</v>
      </c>
      <c r="D1429" s="14">
        <f t="shared" si="22"/>
        <v>0</v>
      </c>
      <c r="E1429" s="9">
        <v>0</v>
      </c>
    </row>
    <row r="1430" spans="2:5" x14ac:dyDescent="0.25">
      <c r="B1430" s="190">
        <v>44146</v>
      </c>
      <c r="C1430" s="9">
        <v>49.1</v>
      </c>
      <c r="D1430" s="14">
        <f t="shared" si="22"/>
        <v>0.46130952380952378</v>
      </c>
      <c r="E1430" s="9">
        <v>0</v>
      </c>
    </row>
    <row r="1431" spans="2:5" x14ac:dyDescent="0.25">
      <c r="B1431" s="190">
        <v>44021</v>
      </c>
      <c r="C1431" s="9">
        <v>33.6</v>
      </c>
      <c r="D1431" s="14">
        <f t="shared" si="22"/>
        <v>-1.321585903083688E-2</v>
      </c>
      <c r="E1431" s="9">
        <v>0</v>
      </c>
    </row>
    <row r="1432" spans="2:5" x14ac:dyDescent="0.25">
      <c r="B1432" s="190">
        <v>44018</v>
      </c>
      <c r="C1432" s="9">
        <v>34.049999999999997</v>
      </c>
      <c r="D1432" s="14">
        <f t="shared" si="22"/>
        <v>0.71105527638190957</v>
      </c>
      <c r="E1432" s="9">
        <v>0</v>
      </c>
    </row>
    <row r="1433" spans="2:5" x14ac:dyDescent="0.25">
      <c r="B1433" s="190">
        <v>43972</v>
      </c>
      <c r="C1433" s="9">
        <v>19.899999999999999</v>
      </c>
      <c r="D1433" s="14">
        <f t="shared" si="22"/>
        <v>2.5188916876572875E-3</v>
      </c>
      <c r="E1433" s="9">
        <v>0</v>
      </c>
    </row>
    <row r="1434" spans="2:5" x14ac:dyDescent="0.25">
      <c r="B1434" s="190">
        <v>43970</v>
      </c>
      <c r="C1434" s="9">
        <v>19.850000000000001</v>
      </c>
      <c r="D1434" s="14">
        <f t="shared" si="22"/>
        <v>-3.4063260340632569E-2</v>
      </c>
      <c r="E1434" s="9">
        <v>0</v>
      </c>
    </row>
    <row r="1435" spans="2:5" x14ac:dyDescent="0.25">
      <c r="B1435" s="190">
        <v>43950</v>
      </c>
      <c r="C1435" s="9">
        <v>20.55</v>
      </c>
      <c r="D1435" s="14">
        <f t="shared" si="22"/>
        <v>0.624505928853755</v>
      </c>
      <c r="E1435" s="9">
        <v>0</v>
      </c>
    </row>
    <row r="1436" spans="2:5" x14ac:dyDescent="0.25">
      <c r="B1436" s="190">
        <v>43907</v>
      </c>
      <c r="C1436" s="9">
        <v>12.65</v>
      </c>
      <c r="D1436" s="14">
        <f t="shared" si="22"/>
        <v>-0.37064676616915426</v>
      </c>
      <c r="E1436" s="9">
        <v>0</v>
      </c>
    </row>
    <row r="1437" spans="2:5" x14ac:dyDescent="0.25">
      <c r="B1437" s="190">
        <v>43881</v>
      </c>
      <c r="C1437" s="9">
        <v>20.100000000000001</v>
      </c>
      <c r="D1437" s="14">
        <f t="shared" si="22"/>
        <v>0.10743801652892579</v>
      </c>
      <c r="E1437" s="9">
        <v>0</v>
      </c>
    </row>
    <row r="1438" spans="2:5" x14ac:dyDescent="0.25">
      <c r="B1438" s="190">
        <v>43840</v>
      </c>
      <c r="C1438" s="9">
        <v>18.149999999999999</v>
      </c>
      <c r="D1438" s="14">
        <f t="shared" si="22"/>
        <v>0.2389078498293514</v>
      </c>
      <c r="E1438" s="9">
        <v>0</v>
      </c>
    </row>
    <row r="1439" spans="2:5" x14ac:dyDescent="0.25">
      <c r="B1439" s="190">
        <v>43798</v>
      </c>
      <c r="C1439" s="9">
        <v>14.65</v>
      </c>
      <c r="D1439" s="14">
        <f t="shared" si="22"/>
        <v>2.8070175438596516E-2</v>
      </c>
      <c r="E1439" s="9">
        <v>0</v>
      </c>
    </row>
    <row r="1440" spans="2:5" x14ac:dyDescent="0.25">
      <c r="B1440" s="190">
        <v>43784</v>
      </c>
      <c r="C1440" s="9">
        <v>14.25</v>
      </c>
      <c r="D1440" s="14">
        <f t="shared" si="22"/>
        <v>0.11764705882352941</v>
      </c>
      <c r="E1440" s="9">
        <v>0</v>
      </c>
    </row>
    <row r="1441" spans="2:5" x14ac:dyDescent="0.25">
      <c r="B1441" s="190">
        <v>43749</v>
      </c>
      <c r="C1441" s="9">
        <v>12.75</v>
      </c>
      <c r="D1441" s="14">
        <f t="shared" si="22"/>
        <v>-6.5934065934065963E-2</v>
      </c>
      <c r="E1441" s="9">
        <v>0</v>
      </c>
    </row>
    <row r="1442" spans="2:5" x14ac:dyDescent="0.25">
      <c r="B1442" s="190">
        <v>43707</v>
      </c>
      <c r="C1442" s="9">
        <v>13.65</v>
      </c>
      <c r="D1442" s="14">
        <f t="shared" si="22"/>
        <v>-0.11935483870967739</v>
      </c>
      <c r="E1442" s="9">
        <v>0</v>
      </c>
    </row>
    <row r="1443" spans="2:5" x14ac:dyDescent="0.25">
      <c r="B1443" s="190">
        <v>43691</v>
      </c>
      <c r="C1443" s="9">
        <v>15.5</v>
      </c>
      <c r="D1443" s="14">
        <f t="shared" si="22"/>
        <v>-0.12181303116147302</v>
      </c>
      <c r="E1443" s="9">
        <v>0</v>
      </c>
    </row>
    <row r="1444" spans="2:5" x14ac:dyDescent="0.25">
      <c r="B1444" s="190">
        <v>43669</v>
      </c>
      <c r="C1444" s="9">
        <v>17.649999999999999</v>
      </c>
      <c r="D1444" s="14">
        <f t="shared" si="22"/>
        <v>-0.16152019002375306</v>
      </c>
      <c r="E1444" s="9">
        <v>0</v>
      </c>
    </row>
    <row r="1445" spans="2:5" x14ac:dyDescent="0.25">
      <c r="B1445" s="190">
        <v>43642</v>
      </c>
      <c r="C1445" s="9">
        <v>21.05</v>
      </c>
      <c r="D1445" s="14">
        <f t="shared" si="22"/>
        <v>-3.6613272311212842E-2</v>
      </c>
      <c r="E1445" s="9">
        <v>0</v>
      </c>
    </row>
    <row r="1446" spans="2:5" x14ac:dyDescent="0.25">
      <c r="B1446" s="190">
        <v>43637</v>
      </c>
      <c r="C1446" s="9">
        <v>21.85</v>
      </c>
      <c r="D1446" s="14">
        <f t="shared" si="22"/>
        <v>-0.16603053435114495</v>
      </c>
      <c r="E1446" s="9">
        <v>0</v>
      </c>
    </row>
    <row r="1447" spans="2:5" x14ac:dyDescent="0.25">
      <c r="B1447" s="190">
        <v>43532</v>
      </c>
      <c r="C1447" s="9">
        <v>26.2</v>
      </c>
      <c r="D1447" s="14">
        <f t="shared" si="22"/>
        <v>-6.2611806797853317E-2</v>
      </c>
      <c r="E1447" s="9">
        <v>0</v>
      </c>
    </row>
    <row r="1448" spans="2:5" x14ac:dyDescent="0.25">
      <c r="B1448" s="190">
        <v>43482</v>
      </c>
      <c r="C1448" s="9">
        <v>27.95</v>
      </c>
      <c r="D1448" s="14">
        <f t="shared" si="22"/>
        <v>5.3956834532373592E-3</v>
      </c>
      <c r="E1448" s="9">
        <v>0</v>
      </c>
    </row>
    <row r="1449" spans="2:5" x14ac:dyDescent="0.25">
      <c r="B1449" s="190">
        <v>43480</v>
      </c>
      <c r="C1449" s="9">
        <v>27.8</v>
      </c>
      <c r="D1449" s="14">
        <f t="shared" si="22"/>
        <v>0</v>
      </c>
      <c r="E1449" s="9">
        <v>0</v>
      </c>
    </row>
    <row r="1450" spans="2:5" x14ac:dyDescent="0.25">
      <c r="B1450" s="190">
        <v>43479</v>
      </c>
      <c r="C1450" s="9">
        <v>27.8</v>
      </c>
      <c r="D1450" s="14">
        <f t="shared" si="22"/>
        <v>-0.20343839541547273</v>
      </c>
      <c r="E1450" s="9">
        <v>0</v>
      </c>
    </row>
    <row r="1451" spans="2:5" x14ac:dyDescent="0.25">
      <c r="B1451" s="190">
        <v>43203</v>
      </c>
      <c r="C1451" s="9">
        <v>34.9</v>
      </c>
      <c r="D1451" s="14">
        <f t="shared" si="22"/>
        <v>-0.12640801001251575</v>
      </c>
      <c r="E1451" s="9">
        <v>0</v>
      </c>
    </row>
    <row r="1452" spans="2:5" x14ac:dyDescent="0.25">
      <c r="B1452" s="190">
        <v>43101</v>
      </c>
      <c r="C1452" s="9">
        <v>39.950000000000003</v>
      </c>
      <c r="D1452" s="14">
        <f t="shared" si="22"/>
        <v>-0.11712707182320435</v>
      </c>
      <c r="E1452" s="9">
        <v>0</v>
      </c>
    </row>
    <row r="1453" spans="2:5" x14ac:dyDescent="0.25">
      <c r="B1453" s="190">
        <v>43025</v>
      </c>
      <c r="C1453" s="9">
        <v>45.25</v>
      </c>
      <c r="D1453" s="14">
        <f t="shared" si="22"/>
        <v>0.11590628853267579</v>
      </c>
      <c r="E1453" s="9">
        <v>0</v>
      </c>
    </row>
    <row r="1454" spans="2:5" x14ac:dyDescent="0.25">
      <c r="B1454" s="190">
        <v>42915</v>
      </c>
      <c r="C1454" s="9">
        <v>40.549999999999997</v>
      </c>
      <c r="D1454" s="14">
        <f t="shared" si="22"/>
        <v>-5.1461988304093632E-2</v>
      </c>
      <c r="E1454" s="9">
        <v>0</v>
      </c>
    </row>
    <row r="1455" spans="2:5" x14ac:dyDescent="0.25">
      <c r="B1455" s="190">
        <v>42908</v>
      </c>
      <c r="C1455" s="9">
        <v>42.75</v>
      </c>
      <c r="D1455" s="14">
        <f t="shared" si="22"/>
        <v>-9.8101265822784778E-2</v>
      </c>
      <c r="E1455" s="9">
        <v>0</v>
      </c>
    </row>
    <row r="1456" spans="2:5" x14ac:dyDescent="0.25">
      <c r="B1456" s="190">
        <v>42818</v>
      </c>
      <c r="C1456" s="9">
        <v>47.4</v>
      </c>
      <c r="D1456" s="14">
        <f t="shared" si="22"/>
        <v>0.12056737588652486</v>
      </c>
      <c r="E1456" s="9">
        <v>0</v>
      </c>
    </row>
    <row r="1457" spans="2:5" x14ac:dyDescent="0.25">
      <c r="B1457" s="190">
        <v>42717</v>
      </c>
      <c r="C1457" s="9">
        <v>42.3</v>
      </c>
      <c r="D1457" s="14">
        <f t="shared" si="22"/>
        <v>-3.5347776510832478E-2</v>
      </c>
      <c r="E1457" s="9">
        <v>0</v>
      </c>
    </row>
    <row r="1458" spans="2:5" x14ac:dyDescent="0.25">
      <c r="B1458" s="190">
        <v>42710</v>
      </c>
      <c r="C1458" s="9">
        <v>43.85</v>
      </c>
      <c r="D1458" s="14">
        <f t="shared" si="22"/>
        <v>1.2702078521940052E-2</v>
      </c>
      <c r="E1458" s="9">
        <v>0</v>
      </c>
    </row>
    <row r="1459" spans="2:5" x14ac:dyDescent="0.25">
      <c r="B1459" s="190">
        <v>42545</v>
      </c>
      <c r="C1459" s="9">
        <v>43.3</v>
      </c>
      <c r="D1459" s="14">
        <f t="shared" si="22"/>
        <v>-2.3675310033821968E-2</v>
      </c>
      <c r="E1459" s="9">
        <v>0</v>
      </c>
    </row>
    <row r="1460" spans="2:5" x14ac:dyDescent="0.25">
      <c r="B1460" s="190">
        <v>42531</v>
      </c>
      <c r="C1460" s="9">
        <v>44.35</v>
      </c>
      <c r="D1460" s="14">
        <f t="shared" si="22"/>
        <v>0</v>
      </c>
      <c r="E1460" s="9">
        <v>0</v>
      </c>
    </row>
    <row r="1461" spans="2:5" x14ac:dyDescent="0.25">
      <c r="B1461" s="190">
        <v>42458</v>
      </c>
      <c r="C1461" s="9">
        <v>44.35</v>
      </c>
      <c r="D1461" s="14">
        <f t="shared" si="22"/>
        <v>-0.55782652043868397</v>
      </c>
      <c r="E1461" s="9">
        <v>0</v>
      </c>
    </row>
    <row r="1462" spans="2:5" x14ac:dyDescent="0.25">
      <c r="B1462" s="190">
        <v>42374</v>
      </c>
      <c r="C1462" s="9">
        <v>100.3</v>
      </c>
      <c r="D1462" s="14">
        <f t="shared" si="22"/>
        <v>0.10889994472084018</v>
      </c>
      <c r="E1462" s="9">
        <v>0</v>
      </c>
    </row>
    <row r="1463" spans="2:5" x14ac:dyDescent="0.25">
      <c r="B1463" s="190">
        <v>42247</v>
      </c>
      <c r="C1463" s="9">
        <v>90.45</v>
      </c>
      <c r="D1463" s="14">
        <f t="shared" si="22"/>
        <v>0</v>
      </c>
      <c r="E1463" s="9">
        <v>0</v>
      </c>
    </row>
    <row r="1464" spans="2:5" x14ac:dyDescent="0.25">
      <c r="B1464" s="190">
        <v>42244</v>
      </c>
      <c r="C1464" s="9">
        <v>90.45</v>
      </c>
      <c r="D1464" s="14">
        <f t="shared" si="22"/>
        <v>0.53565365025466904</v>
      </c>
      <c r="E1464" s="9">
        <v>0</v>
      </c>
    </row>
    <row r="1465" spans="2:5" x14ac:dyDescent="0.25">
      <c r="B1465" s="190">
        <v>42032</v>
      </c>
      <c r="C1465" s="9">
        <v>58.9</v>
      </c>
      <c r="D1465" s="14">
        <f t="shared" si="22"/>
        <v>1.48</v>
      </c>
      <c r="E1465" s="9">
        <v>0</v>
      </c>
    </row>
    <row r="1466" spans="2:5" x14ac:dyDescent="0.25">
      <c r="B1466" s="190">
        <v>41733</v>
      </c>
      <c r="C1466" s="9">
        <v>23.75</v>
      </c>
      <c r="D1466" s="14">
        <f t="shared" si="22"/>
        <v>0.34943181818181807</v>
      </c>
      <c r="E1466" s="9">
        <v>0</v>
      </c>
    </row>
    <row r="1467" spans="2:5" x14ac:dyDescent="0.25">
      <c r="B1467" s="190">
        <v>41712</v>
      </c>
      <c r="C1467" s="9">
        <v>17.600000000000001</v>
      </c>
      <c r="D1467" s="14">
        <f t="shared" si="22"/>
        <v>5.3892215568862409E-2</v>
      </c>
      <c r="E1467" s="9">
        <v>0</v>
      </c>
    </row>
    <row r="1468" spans="2:5" x14ac:dyDescent="0.25">
      <c r="B1468" s="190">
        <v>41698</v>
      </c>
      <c r="C1468" s="9">
        <v>16.7</v>
      </c>
      <c r="D1468" s="14">
        <f t="shared" si="22"/>
        <v>-3.1884057971014533E-2</v>
      </c>
      <c r="E1468" s="9">
        <v>0</v>
      </c>
    </row>
    <row r="1469" spans="2:5" x14ac:dyDescent="0.25">
      <c r="B1469" s="190">
        <v>41676</v>
      </c>
      <c r="C1469" s="9">
        <v>17.25</v>
      </c>
      <c r="D1469" s="14">
        <f t="shared" si="22"/>
        <v>3.6621621621621623</v>
      </c>
      <c r="E1469" s="9">
        <v>0</v>
      </c>
    </row>
    <row r="1470" spans="2:5" x14ac:dyDescent="0.25">
      <c r="B1470" s="190">
        <v>41417</v>
      </c>
      <c r="C1470" s="9">
        <v>3.7</v>
      </c>
      <c r="D1470" s="14">
        <f t="shared" si="22"/>
        <v>-5.1282051282051218E-2</v>
      </c>
      <c r="E1470" s="9">
        <v>0</v>
      </c>
    </row>
    <row r="1471" spans="2:5" x14ac:dyDescent="0.25">
      <c r="B1471" s="190">
        <v>41407</v>
      </c>
      <c r="C1471" s="9">
        <v>3.9</v>
      </c>
      <c r="D1471" s="14">
        <f t="shared" si="22"/>
        <v>0</v>
      </c>
      <c r="E1471" s="9">
        <v>0</v>
      </c>
    </row>
    <row r="1472" spans="2:5" x14ac:dyDescent="0.25">
      <c r="B1472" s="190">
        <v>41404</v>
      </c>
      <c r="C1472" s="9">
        <v>3.9</v>
      </c>
      <c r="D1472" s="14">
        <f t="shared" si="22"/>
        <v>2.6315789473684237E-2</v>
      </c>
      <c r="E1472" s="9">
        <v>0</v>
      </c>
    </row>
    <row r="1473" spans="2:5" x14ac:dyDescent="0.25">
      <c r="B1473" s="190">
        <v>41400</v>
      </c>
      <c r="C1473" s="9">
        <v>3.8</v>
      </c>
      <c r="D1473" s="14">
        <f t="shared" si="22"/>
        <v>-1.2987012987013056E-2</v>
      </c>
      <c r="E1473" s="9">
        <v>0</v>
      </c>
    </row>
    <row r="1474" spans="2:5" x14ac:dyDescent="0.25">
      <c r="B1474" s="190">
        <v>41394</v>
      </c>
      <c r="C1474" s="9">
        <v>3.85</v>
      </c>
      <c r="D1474" s="14">
        <f t="shared" si="22"/>
        <v>0</v>
      </c>
      <c r="E1474" s="9">
        <v>0</v>
      </c>
    </row>
    <row r="1475" spans="2:5" x14ac:dyDescent="0.25">
      <c r="B1475" s="190">
        <v>41393</v>
      </c>
      <c r="C1475" s="9">
        <v>3.85</v>
      </c>
      <c r="D1475" s="14">
        <f t="shared" si="22"/>
        <v>0</v>
      </c>
      <c r="E1475" s="9">
        <v>0</v>
      </c>
    </row>
    <row r="1476" spans="2:5" x14ac:dyDescent="0.25">
      <c r="B1476" s="190">
        <v>41390</v>
      </c>
      <c r="C1476" s="9">
        <v>3.85</v>
      </c>
      <c r="D1476" s="14">
        <f t="shared" si="22"/>
        <v>-2.5316455696202552E-2</v>
      </c>
      <c r="E1476" s="9">
        <v>0</v>
      </c>
    </row>
    <row r="1477" spans="2:5" x14ac:dyDescent="0.25">
      <c r="B1477" s="190">
        <v>41380</v>
      </c>
      <c r="C1477" s="9">
        <v>3.95</v>
      </c>
      <c r="D1477" s="14">
        <f t="shared" ref="D1477:D1540" si="23">(C1477-C1478)/C1478</f>
        <v>-1.2499999999999956E-2</v>
      </c>
      <c r="E1477" s="9">
        <v>0</v>
      </c>
    </row>
    <row r="1478" spans="2:5" x14ac:dyDescent="0.25">
      <c r="B1478" s="190">
        <v>41376</v>
      </c>
      <c r="C1478" s="9">
        <v>4</v>
      </c>
      <c r="D1478" s="14">
        <f t="shared" si="23"/>
        <v>0</v>
      </c>
      <c r="E1478" s="9">
        <v>0</v>
      </c>
    </row>
    <row r="1479" spans="2:5" x14ac:dyDescent="0.25">
      <c r="B1479" s="190">
        <v>41375</v>
      </c>
      <c r="C1479" s="9">
        <v>4</v>
      </c>
      <c r="D1479" s="14">
        <f t="shared" si="23"/>
        <v>2.5641025641025664E-2</v>
      </c>
      <c r="E1479" s="9">
        <v>0</v>
      </c>
    </row>
    <row r="1480" spans="2:5" x14ac:dyDescent="0.25">
      <c r="B1480" s="190">
        <v>41366</v>
      </c>
      <c r="C1480" s="9">
        <v>3.9</v>
      </c>
      <c r="D1480" s="14">
        <f t="shared" si="23"/>
        <v>0</v>
      </c>
      <c r="E1480" s="9">
        <v>0</v>
      </c>
    </row>
    <row r="1481" spans="2:5" x14ac:dyDescent="0.25">
      <c r="B1481" s="190">
        <v>41346</v>
      </c>
      <c r="C1481" s="9">
        <v>3.9</v>
      </c>
      <c r="D1481" s="14">
        <f t="shared" si="23"/>
        <v>5.4054054054053981E-2</v>
      </c>
      <c r="E1481" s="9">
        <v>0</v>
      </c>
    </row>
    <row r="1482" spans="2:5" x14ac:dyDescent="0.25">
      <c r="B1482" s="190">
        <v>41318</v>
      </c>
      <c r="C1482" s="9">
        <v>3.7</v>
      </c>
      <c r="D1482" s="14">
        <f t="shared" si="23"/>
        <v>7.2463768115942032E-2</v>
      </c>
      <c r="E1482" s="9">
        <v>0</v>
      </c>
    </row>
    <row r="1483" spans="2:5" x14ac:dyDescent="0.25">
      <c r="B1483" s="190">
        <v>41306</v>
      </c>
      <c r="C1483" s="9">
        <v>3.45</v>
      </c>
      <c r="D1483" s="14">
        <f t="shared" si="23"/>
        <v>6.153846153846159E-2</v>
      </c>
      <c r="E1483" s="9">
        <v>0</v>
      </c>
    </row>
    <row r="1484" spans="2:5" x14ac:dyDescent="0.25">
      <c r="B1484" s="190">
        <v>41292</v>
      </c>
      <c r="C1484" s="9">
        <v>3.25</v>
      </c>
      <c r="D1484" s="14">
        <f t="shared" si="23"/>
        <v>-8.4507042253521084E-2</v>
      </c>
      <c r="E1484" s="9">
        <v>0</v>
      </c>
    </row>
    <row r="1485" spans="2:5" x14ac:dyDescent="0.25">
      <c r="B1485" s="190">
        <v>41289</v>
      </c>
      <c r="C1485" s="9">
        <v>3.55</v>
      </c>
      <c r="D1485" s="14">
        <f t="shared" si="23"/>
        <v>-0.98791283622744297</v>
      </c>
      <c r="E1485" s="9">
        <v>0</v>
      </c>
    </row>
    <row r="1486" spans="2:5" x14ac:dyDescent="0.25">
      <c r="B1486" s="190">
        <v>45650</v>
      </c>
      <c r="C1486" s="9">
        <v>293.7</v>
      </c>
      <c r="D1486" s="14">
        <f t="shared" si="23"/>
        <v>0.84670523138832998</v>
      </c>
      <c r="E1486" s="9">
        <v>-1.7021276595748552E-4</v>
      </c>
    </row>
    <row r="1487" spans="2:5" x14ac:dyDescent="0.25">
      <c r="B1487" s="190">
        <v>45471</v>
      </c>
      <c r="C1487" s="9">
        <v>159.04</v>
      </c>
      <c r="D1487" s="14">
        <f t="shared" si="23"/>
        <v>-0.35525195605464793</v>
      </c>
      <c r="E1487" s="9">
        <v>-3.1428751021441554E-4</v>
      </c>
    </row>
    <row r="1488" spans="2:5" x14ac:dyDescent="0.25">
      <c r="B1488" s="190">
        <v>45800</v>
      </c>
      <c r="C1488" s="9">
        <v>246.67</v>
      </c>
      <c r="D1488" s="14">
        <f t="shared" si="23"/>
        <v>1.6609492988133761</v>
      </c>
      <c r="E1488" s="9">
        <v>-5.2674230145876774E-4</v>
      </c>
    </row>
    <row r="1489" spans="2:5" x14ac:dyDescent="0.25">
      <c r="B1489" s="190">
        <v>45111</v>
      </c>
      <c r="C1489" s="9">
        <v>92.7</v>
      </c>
      <c r="D1489" s="14">
        <f t="shared" si="23"/>
        <v>3.9820527201346011E-2</v>
      </c>
      <c r="E1489" s="9">
        <v>-5.3908355795145185E-4</v>
      </c>
    </row>
    <row r="1490" spans="2:5" x14ac:dyDescent="0.25">
      <c r="B1490" s="190">
        <v>42205</v>
      </c>
      <c r="C1490" s="9">
        <v>89.15</v>
      </c>
      <c r="D1490" s="14">
        <f t="shared" si="23"/>
        <v>2.5301897642323205E-2</v>
      </c>
      <c r="E1490" s="9">
        <v>-5.6053811659189637E-4</v>
      </c>
    </row>
    <row r="1491" spans="2:5" x14ac:dyDescent="0.25">
      <c r="B1491" s="190">
        <v>44391</v>
      </c>
      <c r="C1491" s="9">
        <v>86.95</v>
      </c>
      <c r="D1491" s="14">
        <f t="shared" si="23"/>
        <v>-0.47030155345720376</v>
      </c>
      <c r="E1491" s="9">
        <v>-5.7471264367812828E-4</v>
      </c>
    </row>
    <row r="1492" spans="2:5" x14ac:dyDescent="0.25">
      <c r="B1492" s="190">
        <v>45392</v>
      </c>
      <c r="C1492" s="9">
        <v>164.15</v>
      </c>
      <c r="D1492" s="14">
        <f t="shared" si="23"/>
        <v>1.1235446313065978</v>
      </c>
      <c r="E1492" s="9">
        <v>-6.0882800608824542E-4</v>
      </c>
    </row>
    <row r="1493" spans="2:5" x14ac:dyDescent="0.25">
      <c r="B1493" s="190">
        <v>45036</v>
      </c>
      <c r="C1493" s="9">
        <v>77.3</v>
      </c>
      <c r="D1493" s="14">
        <f t="shared" si="23"/>
        <v>4.6008119079837498E-2</v>
      </c>
      <c r="E1493" s="9">
        <v>-6.4641241111825681E-4</v>
      </c>
    </row>
    <row r="1494" spans="2:5" x14ac:dyDescent="0.25">
      <c r="B1494" s="190">
        <v>44347</v>
      </c>
      <c r="C1494" s="9">
        <v>73.900000000000006</v>
      </c>
      <c r="D1494" s="14">
        <f t="shared" si="23"/>
        <v>2.2130013831258764E-2</v>
      </c>
      <c r="E1494" s="9">
        <v>-6.7613252197426847E-4</v>
      </c>
    </row>
    <row r="1495" spans="2:5" x14ac:dyDescent="0.25">
      <c r="B1495" s="190">
        <v>45026</v>
      </c>
      <c r="C1495" s="9">
        <v>72.3</v>
      </c>
      <c r="D1495" s="14">
        <f t="shared" si="23"/>
        <v>5.3935860058309082E-2</v>
      </c>
      <c r="E1495" s="9">
        <v>-6.9108500345538575E-4</v>
      </c>
    </row>
    <row r="1496" spans="2:5" x14ac:dyDescent="0.25">
      <c r="B1496" s="190">
        <v>44993</v>
      </c>
      <c r="C1496" s="9">
        <v>68.599999999999994</v>
      </c>
      <c r="D1496" s="14">
        <f t="shared" si="23"/>
        <v>-0.66613130870686721</v>
      </c>
      <c r="E1496" s="9">
        <v>-7.2833211944663319E-4</v>
      </c>
    </row>
    <row r="1497" spans="2:5" x14ac:dyDescent="0.25">
      <c r="B1497" s="190">
        <v>45506</v>
      </c>
      <c r="C1497" s="9">
        <v>205.47</v>
      </c>
      <c r="D1497" s="14">
        <f t="shared" si="23"/>
        <v>2.044</v>
      </c>
      <c r="E1497" s="9">
        <v>-7.2950102130145747E-4</v>
      </c>
    </row>
    <row r="1498" spans="2:5" x14ac:dyDescent="0.25">
      <c r="B1498" s="190">
        <v>44985</v>
      </c>
      <c r="C1498" s="9">
        <v>67.5</v>
      </c>
      <c r="D1498" s="14">
        <f t="shared" si="23"/>
        <v>-0.70163108341068825</v>
      </c>
      <c r="E1498" s="9">
        <v>-7.4019245003696763E-4</v>
      </c>
    </row>
    <row r="1499" spans="2:5" x14ac:dyDescent="0.25">
      <c r="B1499" s="190">
        <v>45786</v>
      </c>
      <c r="C1499" s="9">
        <v>226.23</v>
      </c>
      <c r="D1499" s="14">
        <f t="shared" si="23"/>
        <v>2.7704999999999997</v>
      </c>
      <c r="E1499" s="9">
        <v>-7.5088339222621867E-4</v>
      </c>
    </row>
    <row r="1500" spans="2:5" x14ac:dyDescent="0.25">
      <c r="B1500" s="190">
        <v>44180</v>
      </c>
      <c r="C1500" s="9">
        <v>60</v>
      </c>
      <c r="D1500" s="14">
        <f t="shared" si="23"/>
        <v>-0.63950973323720262</v>
      </c>
      <c r="E1500" s="9">
        <v>-8.326394671106938E-4</v>
      </c>
    </row>
    <row r="1501" spans="2:5" x14ac:dyDescent="0.25">
      <c r="B1501" s="190">
        <v>45476</v>
      </c>
      <c r="C1501" s="9">
        <v>166.44</v>
      </c>
      <c r="D1501" s="14">
        <f t="shared" si="23"/>
        <v>2.0765249537892791</v>
      </c>
      <c r="E1501" s="9">
        <v>-8.4043702725426078E-4</v>
      </c>
    </row>
    <row r="1502" spans="2:5" x14ac:dyDescent="0.25">
      <c r="B1502" s="190">
        <v>44252</v>
      </c>
      <c r="C1502" s="9">
        <v>54.1</v>
      </c>
      <c r="D1502" s="14">
        <f t="shared" si="23"/>
        <v>1.0270774976657409E-2</v>
      </c>
      <c r="E1502" s="9">
        <v>-9.2336103416430575E-4</v>
      </c>
    </row>
    <row r="1503" spans="2:5" x14ac:dyDescent="0.25">
      <c r="B1503" s="190">
        <v>44113</v>
      </c>
      <c r="C1503" s="9">
        <v>53.55</v>
      </c>
      <c r="D1503" s="14">
        <f t="shared" si="23"/>
        <v>-0.49433427762039667</v>
      </c>
      <c r="E1503" s="9">
        <v>-9.3283582089560195E-4</v>
      </c>
    </row>
    <row r="1504" spans="2:5" x14ac:dyDescent="0.25">
      <c r="B1504" s="190">
        <v>45181</v>
      </c>
      <c r="C1504" s="9">
        <v>105.9</v>
      </c>
      <c r="D1504" s="14">
        <f t="shared" si="23"/>
        <v>1.0094876660341556</v>
      </c>
      <c r="E1504" s="9">
        <v>-9.4339622641504068E-4</v>
      </c>
    </row>
    <row r="1505" spans="2:5" x14ac:dyDescent="0.25">
      <c r="B1505" s="190">
        <v>44806</v>
      </c>
      <c r="C1505" s="9">
        <v>52.7</v>
      </c>
      <c r="D1505" s="14">
        <f t="shared" si="23"/>
        <v>-0.49617590822179725</v>
      </c>
      <c r="E1505" s="9">
        <v>-9.478672985781452E-4</v>
      </c>
    </row>
    <row r="1506" spans="2:5" x14ac:dyDescent="0.25">
      <c r="B1506" s="190">
        <v>42370</v>
      </c>
      <c r="C1506" s="9">
        <v>104.6</v>
      </c>
      <c r="D1506" s="14">
        <f t="shared" si="23"/>
        <v>1.0057526366251197</v>
      </c>
      <c r="E1506" s="9">
        <v>-9.55109837631409E-4</v>
      </c>
    </row>
    <row r="1507" spans="2:5" x14ac:dyDescent="0.25">
      <c r="B1507" s="190">
        <v>42675</v>
      </c>
      <c r="C1507" s="9">
        <v>52.15</v>
      </c>
      <c r="D1507" s="14">
        <f t="shared" si="23"/>
        <v>-0.49270428015564205</v>
      </c>
      <c r="E1507" s="9">
        <v>-9.5785440613034979E-4</v>
      </c>
    </row>
    <row r="1508" spans="2:5" x14ac:dyDescent="0.25">
      <c r="B1508" s="190">
        <v>42292</v>
      </c>
      <c r="C1508" s="9">
        <v>102.8</v>
      </c>
      <c r="D1508" s="14">
        <f t="shared" si="23"/>
        <v>1.0117416829745596</v>
      </c>
      <c r="E1508" s="9">
        <v>-9.7181729834799337E-4</v>
      </c>
    </row>
    <row r="1509" spans="2:5" x14ac:dyDescent="0.25">
      <c r="B1509" s="190">
        <v>44823</v>
      </c>
      <c r="C1509" s="9">
        <v>51.1</v>
      </c>
      <c r="D1509" s="14">
        <f t="shared" si="23"/>
        <v>3.9292730844794274E-3</v>
      </c>
      <c r="E1509" s="9">
        <v>-9.775171065493091E-4</v>
      </c>
    </row>
    <row r="1510" spans="2:5" x14ac:dyDescent="0.25">
      <c r="B1510" s="190">
        <v>44795</v>
      </c>
      <c r="C1510" s="9">
        <v>50.9</v>
      </c>
      <c r="D1510" s="14">
        <f t="shared" si="23"/>
        <v>3.3502538071065964E-2</v>
      </c>
      <c r="E1510" s="9">
        <v>-9.813542688911533E-4</v>
      </c>
    </row>
    <row r="1511" spans="2:5" x14ac:dyDescent="0.25">
      <c r="B1511" s="190">
        <v>44768</v>
      </c>
      <c r="C1511" s="9">
        <v>49.25</v>
      </c>
      <c r="D1511" s="14">
        <f t="shared" si="23"/>
        <v>1.7561983471074408E-2</v>
      </c>
      <c r="E1511" s="9">
        <v>-1.0141987829614028E-3</v>
      </c>
    </row>
    <row r="1512" spans="2:5" x14ac:dyDescent="0.25">
      <c r="B1512" s="190">
        <v>44054</v>
      </c>
      <c r="C1512" s="9">
        <v>48.4</v>
      </c>
      <c r="D1512" s="14">
        <f t="shared" si="23"/>
        <v>3.8626609442060027E-2</v>
      </c>
      <c r="E1512" s="9">
        <v>-1.0319917440661354E-3</v>
      </c>
    </row>
    <row r="1513" spans="2:5" x14ac:dyDescent="0.25">
      <c r="B1513" s="190">
        <v>44834</v>
      </c>
      <c r="C1513" s="9">
        <v>46.6</v>
      </c>
      <c r="D1513" s="14">
        <f t="shared" si="23"/>
        <v>6.7583046964490329E-2</v>
      </c>
      <c r="E1513" s="9">
        <v>-1.0718113612003678E-3</v>
      </c>
    </row>
    <row r="1514" spans="2:5" x14ac:dyDescent="0.25">
      <c r="B1514" s="190">
        <v>42898</v>
      </c>
      <c r="C1514" s="9">
        <v>43.65</v>
      </c>
      <c r="D1514" s="14">
        <f t="shared" si="23"/>
        <v>1.1587485515643106E-2</v>
      </c>
      <c r="E1514" s="9">
        <v>-1.144164759725498E-3</v>
      </c>
    </row>
    <row r="1515" spans="2:5" x14ac:dyDescent="0.25">
      <c r="B1515" s="190">
        <v>43033</v>
      </c>
      <c r="C1515" s="9">
        <v>43.15</v>
      </c>
      <c r="D1515" s="14">
        <f t="shared" si="23"/>
        <v>2.3228803716608924E-3</v>
      </c>
      <c r="E1515" s="9">
        <v>-1.157407407407506E-3</v>
      </c>
    </row>
    <row r="1516" spans="2:5" x14ac:dyDescent="0.25">
      <c r="B1516" s="190">
        <v>42892</v>
      </c>
      <c r="C1516" s="9">
        <v>43.05</v>
      </c>
      <c r="D1516" s="14">
        <f t="shared" si="23"/>
        <v>7.0175438596490562E-3</v>
      </c>
      <c r="E1516" s="9">
        <v>-1.1600928074246928E-3</v>
      </c>
    </row>
    <row r="1517" spans="2:5" x14ac:dyDescent="0.25">
      <c r="B1517" s="190">
        <v>42907</v>
      </c>
      <c r="C1517" s="9">
        <v>42.75</v>
      </c>
      <c r="D1517" s="14">
        <f t="shared" si="23"/>
        <v>4.5232273838630842E-2</v>
      </c>
      <c r="E1517" s="9">
        <v>-1.1682242990653543E-3</v>
      </c>
    </row>
    <row r="1518" spans="2:5" x14ac:dyDescent="0.25">
      <c r="B1518" s="190">
        <v>42738</v>
      </c>
      <c r="C1518" s="9">
        <v>40.9</v>
      </c>
      <c r="D1518" s="14">
        <f t="shared" si="23"/>
        <v>2.5062656641604012E-2</v>
      </c>
      <c r="E1518" s="9">
        <v>-1.2210012210013251E-3</v>
      </c>
    </row>
    <row r="1519" spans="2:5" x14ac:dyDescent="0.25">
      <c r="B1519" s="190">
        <v>42990</v>
      </c>
      <c r="C1519" s="9">
        <v>39.9</v>
      </c>
      <c r="D1519" s="14">
        <f t="shared" si="23"/>
        <v>0</v>
      </c>
      <c r="E1519" s="9">
        <v>-1.2515644555695685E-3</v>
      </c>
    </row>
    <row r="1520" spans="2:5" x14ac:dyDescent="0.25">
      <c r="B1520" s="190">
        <v>42748</v>
      </c>
      <c r="C1520" s="9">
        <v>39.9</v>
      </c>
      <c r="D1520" s="14">
        <f t="shared" si="23"/>
        <v>5.0377833753147538E-3</v>
      </c>
      <c r="E1520" s="9">
        <v>-1.2515644555695685E-3</v>
      </c>
    </row>
    <row r="1521" spans="2:5" x14ac:dyDescent="0.25">
      <c r="B1521" s="190">
        <v>42754</v>
      </c>
      <c r="C1521" s="9">
        <v>39.700000000000003</v>
      </c>
      <c r="D1521" s="14">
        <f t="shared" si="23"/>
        <v>-0.82414953933380586</v>
      </c>
      <c r="E1521" s="9">
        <v>-1.2578616352200544E-3</v>
      </c>
    </row>
    <row r="1522" spans="2:5" x14ac:dyDescent="0.25">
      <c r="B1522" s="190">
        <v>45712</v>
      </c>
      <c r="C1522" s="9">
        <v>225.76</v>
      </c>
      <c r="D1522" s="14">
        <f t="shared" si="23"/>
        <v>4.8791666666666664</v>
      </c>
      <c r="E1522" s="9">
        <v>-1.2829020128291106E-3</v>
      </c>
    </row>
    <row r="1523" spans="2:5" x14ac:dyDescent="0.25">
      <c r="B1523" s="190">
        <v>43349</v>
      </c>
      <c r="C1523" s="9">
        <v>38.4</v>
      </c>
      <c r="D1523" s="14">
        <f t="shared" si="23"/>
        <v>-0.74819672131147541</v>
      </c>
      <c r="E1523" s="9">
        <v>-1.3003901170352214E-3</v>
      </c>
    </row>
    <row r="1524" spans="2:5" x14ac:dyDescent="0.25">
      <c r="B1524" s="190">
        <v>45351</v>
      </c>
      <c r="C1524" s="9">
        <v>152.5</v>
      </c>
      <c r="D1524" s="14">
        <f t="shared" si="23"/>
        <v>1.0198675496688743</v>
      </c>
      <c r="E1524" s="9">
        <v>-1.3097576948263828E-3</v>
      </c>
    </row>
    <row r="1525" spans="2:5" x14ac:dyDescent="0.25">
      <c r="B1525" s="190">
        <v>45062</v>
      </c>
      <c r="C1525" s="9">
        <v>75.5</v>
      </c>
      <c r="D1525" s="14">
        <f t="shared" si="23"/>
        <v>1.029569892473118</v>
      </c>
      <c r="E1525" s="9">
        <v>-1.3227513227512477E-3</v>
      </c>
    </row>
    <row r="1526" spans="2:5" x14ac:dyDescent="0.25">
      <c r="B1526" s="190">
        <v>42970</v>
      </c>
      <c r="C1526" s="9">
        <v>37.200000000000003</v>
      </c>
      <c r="D1526" s="14">
        <f t="shared" si="23"/>
        <v>5.3824362606232461E-2</v>
      </c>
      <c r="E1526" s="9">
        <v>-1.3422818791945545E-3</v>
      </c>
    </row>
    <row r="1527" spans="2:5" x14ac:dyDescent="0.25">
      <c r="B1527" s="190">
        <v>43200</v>
      </c>
      <c r="C1527" s="9">
        <v>35.299999999999997</v>
      </c>
      <c r="D1527" s="14">
        <f t="shared" si="23"/>
        <v>-0.49390681003584236</v>
      </c>
      <c r="E1527" s="9">
        <v>-1.414427157001535E-3</v>
      </c>
    </row>
    <row r="1528" spans="2:5" x14ac:dyDescent="0.25">
      <c r="B1528" s="190">
        <v>44357</v>
      </c>
      <c r="C1528" s="9">
        <v>69.75</v>
      </c>
      <c r="D1528" s="14">
        <f t="shared" si="23"/>
        <v>1.0014347202295553</v>
      </c>
      <c r="E1528" s="9">
        <v>-1.4316392269147363E-3</v>
      </c>
    </row>
    <row r="1529" spans="2:5" x14ac:dyDescent="0.25">
      <c r="B1529" s="190">
        <v>43196</v>
      </c>
      <c r="C1529" s="9">
        <v>34.85</v>
      </c>
      <c r="D1529" s="14">
        <f t="shared" si="23"/>
        <v>-0.49419448476052252</v>
      </c>
      <c r="E1529" s="9">
        <v>-1.43266475644691E-3</v>
      </c>
    </row>
    <row r="1530" spans="2:5" x14ac:dyDescent="0.25">
      <c r="B1530" s="190">
        <v>44470</v>
      </c>
      <c r="C1530" s="9">
        <v>68.900000000000006</v>
      </c>
      <c r="D1530" s="14">
        <f t="shared" si="23"/>
        <v>-0.63270963270963265</v>
      </c>
      <c r="E1530" s="9">
        <v>-1.4492753623187582E-3</v>
      </c>
    </row>
    <row r="1531" spans="2:5" x14ac:dyDescent="0.25">
      <c r="B1531" s="190">
        <v>45489</v>
      </c>
      <c r="C1531" s="9">
        <v>187.59</v>
      </c>
      <c r="D1531" s="14">
        <f t="shared" si="23"/>
        <v>4.7192073170731721</v>
      </c>
      <c r="E1531" s="9">
        <v>-1.4903922925427217E-3</v>
      </c>
    </row>
    <row r="1532" spans="2:5" x14ac:dyDescent="0.25">
      <c r="B1532" s="190">
        <v>41850</v>
      </c>
      <c r="C1532" s="9">
        <v>32.799999999999997</v>
      </c>
      <c r="D1532" s="14">
        <f t="shared" si="23"/>
        <v>-0.49343629343629347</v>
      </c>
      <c r="E1532" s="9">
        <v>-1.52207001522083E-3</v>
      </c>
    </row>
    <row r="1533" spans="2:5" x14ac:dyDescent="0.25">
      <c r="B1533" s="190">
        <v>42011</v>
      </c>
      <c r="C1533" s="9">
        <v>64.75</v>
      </c>
      <c r="D1533" s="14">
        <f t="shared" si="23"/>
        <v>1.0490506329113922</v>
      </c>
      <c r="E1533" s="9">
        <v>-1.5420200462605139E-3</v>
      </c>
    </row>
    <row r="1534" spans="2:5" x14ac:dyDescent="0.25">
      <c r="B1534" s="190">
        <v>43321</v>
      </c>
      <c r="C1534" s="9">
        <v>31.6</v>
      </c>
      <c r="D1534" s="14">
        <f t="shared" si="23"/>
        <v>-0.66596194503171247</v>
      </c>
      <c r="E1534" s="9">
        <v>-1.5797788309635753E-3</v>
      </c>
    </row>
    <row r="1535" spans="2:5" x14ac:dyDescent="0.25">
      <c r="B1535" s="190">
        <v>42381</v>
      </c>
      <c r="C1535" s="9">
        <v>94.6</v>
      </c>
      <c r="D1535" s="14">
        <f t="shared" si="23"/>
        <v>2.0127388535031847</v>
      </c>
      <c r="E1535" s="9">
        <v>-1.58311345646444E-3</v>
      </c>
    </row>
    <row r="1536" spans="2:5" x14ac:dyDescent="0.25">
      <c r="B1536" s="190">
        <v>43185</v>
      </c>
      <c r="C1536" s="9">
        <v>31.4</v>
      </c>
      <c r="D1536" s="14">
        <f t="shared" si="23"/>
        <v>-0.49880287310454907</v>
      </c>
      <c r="E1536" s="9">
        <v>-1.5898251192369066E-3</v>
      </c>
    </row>
    <row r="1537" spans="2:5" x14ac:dyDescent="0.25">
      <c r="B1537" s="190">
        <v>41955</v>
      </c>
      <c r="C1537" s="9">
        <v>62.65</v>
      </c>
      <c r="D1537" s="14">
        <f t="shared" si="23"/>
        <v>-0.33244539158231218</v>
      </c>
      <c r="E1537" s="9">
        <v>-1.5936254980079907E-3</v>
      </c>
    </row>
    <row r="1538" spans="2:5" x14ac:dyDescent="0.25">
      <c r="B1538" s="190">
        <v>45114</v>
      </c>
      <c r="C1538" s="9">
        <v>93.85</v>
      </c>
      <c r="D1538" s="14">
        <f t="shared" si="23"/>
        <v>-0.39936000000000005</v>
      </c>
      <c r="E1538" s="9">
        <v>-1.5957446808511242E-3</v>
      </c>
    </row>
    <row r="1539" spans="2:5" x14ac:dyDescent="0.25">
      <c r="B1539" s="190">
        <v>45353</v>
      </c>
      <c r="C1539" s="9">
        <v>156.25</v>
      </c>
      <c r="D1539" s="14">
        <f t="shared" si="23"/>
        <v>4.0080128205128203</v>
      </c>
      <c r="E1539" s="9">
        <v>-1.5974440894568689E-3</v>
      </c>
    </row>
    <row r="1540" spans="2:5" x14ac:dyDescent="0.25">
      <c r="B1540" s="190">
        <v>43229</v>
      </c>
      <c r="C1540" s="9">
        <v>31.2</v>
      </c>
      <c r="D1540" s="14">
        <f t="shared" si="23"/>
        <v>-0.49636803874092011</v>
      </c>
      <c r="E1540" s="9">
        <v>-1.6000000000000228E-3</v>
      </c>
    </row>
    <row r="1541" spans="2:5" x14ac:dyDescent="0.25">
      <c r="B1541" s="190">
        <v>42002</v>
      </c>
      <c r="C1541" s="9">
        <v>61.95</v>
      </c>
      <c r="D1541" s="14">
        <f t="shared" ref="D1541:D1604" si="24">(C1541-C1542)/C1542</f>
        <v>-0.79928721853231821</v>
      </c>
      <c r="E1541" s="9">
        <v>-1.6116035455277086E-3</v>
      </c>
    </row>
    <row r="1542" spans="2:5" x14ac:dyDescent="0.25">
      <c r="B1542" s="190">
        <v>45618</v>
      </c>
      <c r="C1542" s="9">
        <v>308.64999999999998</v>
      </c>
      <c r="D1542" s="14">
        <f t="shared" si="24"/>
        <v>4.0806584362139917</v>
      </c>
      <c r="E1542" s="9">
        <v>-1.6173378618793467E-3</v>
      </c>
    </row>
    <row r="1543" spans="2:5" x14ac:dyDescent="0.25">
      <c r="B1543" s="190">
        <v>42394</v>
      </c>
      <c r="C1543" s="9">
        <v>60.75</v>
      </c>
      <c r="D1543" s="14">
        <f t="shared" si="24"/>
        <v>1.3344453711426141E-2</v>
      </c>
      <c r="E1543" s="9">
        <v>-1.6433853738701959E-3</v>
      </c>
    </row>
    <row r="1544" spans="2:5" x14ac:dyDescent="0.25">
      <c r="B1544" s="190">
        <v>42129</v>
      </c>
      <c r="C1544" s="9">
        <v>59.95</v>
      </c>
      <c r="D1544" s="14">
        <f t="shared" si="24"/>
        <v>-0.79875797247398461</v>
      </c>
      <c r="E1544" s="9">
        <v>-1.6652789342213876E-3</v>
      </c>
    </row>
    <row r="1545" spans="2:5" x14ac:dyDescent="0.25">
      <c r="B1545" s="190">
        <v>45660</v>
      </c>
      <c r="C1545" s="9">
        <v>297.89999999999998</v>
      </c>
      <c r="D1545" s="14">
        <f t="shared" si="24"/>
        <v>9.1672354948805452</v>
      </c>
      <c r="E1545" s="9">
        <v>-1.675603217158177E-3</v>
      </c>
    </row>
    <row r="1546" spans="2:5" x14ac:dyDescent="0.25">
      <c r="B1546" s="190">
        <v>43273</v>
      </c>
      <c r="C1546" s="9">
        <v>29.3</v>
      </c>
      <c r="D1546" s="14">
        <f t="shared" si="24"/>
        <v>-0.49699570815450644</v>
      </c>
      <c r="E1546" s="9">
        <v>-1.7035775127768554E-3</v>
      </c>
    </row>
    <row r="1547" spans="2:5" x14ac:dyDescent="0.25">
      <c r="B1547" s="190">
        <v>44925</v>
      </c>
      <c r="C1547" s="9">
        <v>58.25</v>
      </c>
      <c r="D1547" s="14">
        <f t="shared" si="24"/>
        <v>-0.32853025936599423</v>
      </c>
      <c r="E1547" s="9">
        <v>-1.7137960582690904E-3</v>
      </c>
    </row>
    <row r="1548" spans="2:5" x14ac:dyDescent="0.25">
      <c r="B1548" s="190">
        <v>44399</v>
      </c>
      <c r="C1548" s="9">
        <v>86.75</v>
      </c>
      <c r="D1548" s="14">
        <f t="shared" si="24"/>
        <v>2.0069324090121317</v>
      </c>
      <c r="E1548" s="9">
        <v>-1.7261219792866016E-3</v>
      </c>
    </row>
    <row r="1549" spans="2:5" x14ac:dyDescent="0.25">
      <c r="B1549" s="190">
        <v>43438</v>
      </c>
      <c r="C1549" s="9">
        <v>28.85</v>
      </c>
      <c r="D1549" s="14">
        <f t="shared" si="24"/>
        <v>6.9808027923212168E-3</v>
      </c>
      <c r="E1549" s="9">
        <v>-1.7301038062282755E-3</v>
      </c>
    </row>
    <row r="1550" spans="2:5" x14ac:dyDescent="0.25">
      <c r="B1550" s="190">
        <v>43403</v>
      </c>
      <c r="C1550" s="9">
        <v>28.65</v>
      </c>
      <c r="D1550" s="14">
        <f t="shared" si="24"/>
        <v>1.7482517482516487E-3</v>
      </c>
      <c r="E1550" s="9">
        <v>-1.7421602787456693E-3</v>
      </c>
    </row>
    <row r="1551" spans="2:5" x14ac:dyDescent="0.25">
      <c r="B1551" s="190">
        <v>43454</v>
      </c>
      <c r="C1551" s="9">
        <v>28.6</v>
      </c>
      <c r="D1551" s="14">
        <f t="shared" si="24"/>
        <v>-0.48791405550581912</v>
      </c>
      <c r="E1551" s="9">
        <v>-1.7452006980801802E-3</v>
      </c>
    </row>
    <row r="1552" spans="2:5" x14ac:dyDescent="0.25">
      <c r="B1552" s="190">
        <v>44673</v>
      </c>
      <c r="C1552" s="9">
        <v>55.85</v>
      </c>
      <c r="D1552" s="14">
        <f t="shared" si="24"/>
        <v>1.0126126126126127</v>
      </c>
      <c r="E1552" s="9">
        <v>-1.7873100983020807E-3</v>
      </c>
    </row>
    <row r="1553" spans="2:5" x14ac:dyDescent="0.25">
      <c r="B1553" s="190">
        <v>43469</v>
      </c>
      <c r="C1553" s="9">
        <v>27.75</v>
      </c>
      <c r="D1553" s="14">
        <f t="shared" si="24"/>
        <v>-0.83006736068585429</v>
      </c>
      <c r="E1553" s="9">
        <v>-1.7985611510791622E-3</v>
      </c>
    </row>
    <row r="1554" spans="2:5" x14ac:dyDescent="0.25">
      <c r="B1554" s="190">
        <v>45301</v>
      </c>
      <c r="C1554" s="9">
        <v>163.30000000000001</v>
      </c>
      <c r="D1554" s="14">
        <f t="shared" si="24"/>
        <v>5.0036764705882364</v>
      </c>
      <c r="E1554" s="9">
        <v>-1.8337408312957394E-3</v>
      </c>
    </row>
    <row r="1555" spans="2:5" x14ac:dyDescent="0.25">
      <c r="B1555" s="190">
        <v>43441</v>
      </c>
      <c r="C1555" s="9">
        <v>27.2</v>
      </c>
      <c r="D1555" s="14">
        <f t="shared" si="24"/>
        <v>-0.8331288343558283</v>
      </c>
      <c r="E1555" s="9">
        <v>-1.834862385321127E-3</v>
      </c>
    </row>
    <row r="1556" spans="2:5" x14ac:dyDescent="0.25">
      <c r="B1556" s="190">
        <v>45302</v>
      </c>
      <c r="C1556" s="9">
        <v>163</v>
      </c>
      <c r="D1556" s="14">
        <f t="shared" si="24"/>
        <v>2.0101569713758081</v>
      </c>
      <c r="E1556" s="9">
        <v>-1.8371096142070504E-3</v>
      </c>
    </row>
    <row r="1557" spans="2:5" x14ac:dyDescent="0.25">
      <c r="B1557" s="190">
        <v>44251</v>
      </c>
      <c r="C1557" s="9">
        <v>54.15</v>
      </c>
      <c r="D1557" s="14">
        <f t="shared" si="24"/>
        <v>-0.49557522123893805</v>
      </c>
      <c r="E1557" s="9">
        <v>-1.8433179723502567E-3</v>
      </c>
    </row>
    <row r="1558" spans="2:5" x14ac:dyDescent="0.25">
      <c r="B1558" s="190">
        <v>42340</v>
      </c>
      <c r="C1558" s="9">
        <v>107.35</v>
      </c>
      <c r="D1558" s="14">
        <f t="shared" si="24"/>
        <v>1.0235626767200754</v>
      </c>
      <c r="E1558" s="9">
        <v>-1.859600185960045E-3</v>
      </c>
    </row>
    <row r="1559" spans="2:5" x14ac:dyDescent="0.25">
      <c r="B1559" s="190">
        <v>44812</v>
      </c>
      <c r="C1559" s="9">
        <v>53.05</v>
      </c>
      <c r="D1559" s="14">
        <f t="shared" si="24"/>
        <v>2.5120772946859847E-2</v>
      </c>
      <c r="E1559" s="9">
        <v>-1.8814675446848809E-3</v>
      </c>
    </row>
    <row r="1560" spans="2:5" x14ac:dyDescent="0.25">
      <c r="B1560" s="190">
        <v>44123</v>
      </c>
      <c r="C1560" s="9">
        <v>51.75</v>
      </c>
      <c r="D1560" s="14">
        <f t="shared" si="24"/>
        <v>1.0214843749999998</v>
      </c>
      <c r="E1560" s="9">
        <v>-1.9286403085824768E-3</v>
      </c>
    </row>
    <row r="1561" spans="2:5" x14ac:dyDescent="0.25">
      <c r="B1561" s="190">
        <v>43571</v>
      </c>
      <c r="C1561" s="9">
        <v>25.6</v>
      </c>
      <c r="D1561" s="14">
        <f t="shared" si="24"/>
        <v>-0.48645937813440321</v>
      </c>
      <c r="E1561" s="9">
        <v>-1.9493177387913123E-3</v>
      </c>
    </row>
    <row r="1562" spans="2:5" x14ac:dyDescent="0.25">
      <c r="B1562" s="190">
        <v>44784</v>
      </c>
      <c r="C1562" s="9">
        <v>49.85</v>
      </c>
      <c r="D1562" s="14">
        <f t="shared" si="24"/>
        <v>1.3211382113821108E-2</v>
      </c>
      <c r="E1562" s="9">
        <v>-2.0020020020020302E-3</v>
      </c>
    </row>
    <row r="1563" spans="2:5" x14ac:dyDescent="0.25">
      <c r="B1563" s="190">
        <v>44762</v>
      </c>
      <c r="C1563" s="9">
        <v>49.2</v>
      </c>
      <c r="D1563" s="14">
        <f t="shared" si="24"/>
        <v>1.0288659793814434</v>
      </c>
      <c r="E1563" s="9">
        <v>-2.0283975659228055E-3</v>
      </c>
    </row>
    <row r="1564" spans="2:5" x14ac:dyDescent="0.25">
      <c r="B1564" s="190">
        <v>43579</v>
      </c>
      <c r="C1564" s="9">
        <v>24.25</v>
      </c>
      <c r="D1564" s="14">
        <f t="shared" si="24"/>
        <v>-0.66389466389466389</v>
      </c>
      <c r="E1564" s="9">
        <v>-2.0576131687243091E-3</v>
      </c>
    </row>
    <row r="1565" spans="2:5" x14ac:dyDescent="0.25">
      <c r="B1565" s="190">
        <v>45027</v>
      </c>
      <c r="C1565" s="9">
        <v>72.150000000000006</v>
      </c>
      <c r="D1565" s="14">
        <f t="shared" si="24"/>
        <v>-0.24686847599164918</v>
      </c>
      <c r="E1565" s="9">
        <v>-2.07468879668038E-3</v>
      </c>
    </row>
    <row r="1566" spans="2:5" x14ac:dyDescent="0.25">
      <c r="B1566" s="190">
        <v>42327</v>
      </c>
      <c r="C1566" s="9">
        <v>95.8</v>
      </c>
      <c r="D1566" s="14">
        <f t="shared" si="24"/>
        <v>0.35694050991501425</v>
      </c>
      <c r="E1566" s="9">
        <v>-2.0833333333333628E-3</v>
      </c>
    </row>
    <row r="1567" spans="2:5" x14ac:dyDescent="0.25">
      <c r="B1567" s="190">
        <v>42188</v>
      </c>
      <c r="C1567" s="9">
        <v>70.599999999999994</v>
      </c>
      <c r="D1567" s="14">
        <f t="shared" si="24"/>
        <v>2.0042553191489358</v>
      </c>
      <c r="E1567" s="9">
        <v>-2.1201413427562642E-3</v>
      </c>
    </row>
    <row r="1568" spans="2:5" x14ac:dyDescent="0.25">
      <c r="B1568" s="190">
        <v>41761</v>
      </c>
      <c r="C1568" s="9">
        <v>23.5</v>
      </c>
      <c r="D1568" s="14">
        <f t="shared" si="24"/>
        <v>-0.49946751863684774</v>
      </c>
      <c r="E1568" s="9">
        <v>-2.1231422505308159E-3</v>
      </c>
    </row>
    <row r="1569" spans="2:5" x14ac:dyDescent="0.25">
      <c r="B1569" s="190">
        <v>43115</v>
      </c>
      <c r="C1569" s="9">
        <v>46.95</v>
      </c>
      <c r="D1569" s="14">
        <f t="shared" si="24"/>
        <v>-0.71301955990220045</v>
      </c>
      <c r="E1569" s="9">
        <v>-2.1253985122209208E-3</v>
      </c>
    </row>
    <row r="1570" spans="2:5" x14ac:dyDescent="0.25">
      <c r="B1570" s="190">
        <v>45300</v>
      </c>
      <c r="C1570" s="9">
        <v>163.6</v>
      </c>
      <c r="D1570" s="14">
        <f t="shared" si="24"/>
        <v>1.3505747126436782</v>
      </c>
      <c r="E1570" s="9">
        <v>-2.1347971942665103E-3</v>
      </c>
    </row>
    <row r="1571" spans="2:5" x14ac:dyDescent="0.25">
      <c r="B1571" s="190">
        <v>45007</v>
      </c>
      <c r="C1571" s="9">
        <v>69.599999999999994</v>
      </c>
      <c r="D1571" s="14">
        <f t="shared" si="24"/>
        <v>-0.56770186335403727</v>
      </c>
      <c r="E1571" s="9">
        <v>-2.1505376344086837E-3</v>
      </c>
    </row>
    <row r="1572" spans="2:5" x14ac:dyDescent="0.25">
      <c r="B1572" s="190">
        <v>45387</v>
      </c>
      <c r="C1572" s="9">
        <v>161</v>
      </c>
      <c r="D1572" s="14">
        <f t="shared" si="24"/>
        <v>6.0305676855895198</v>
      </c>
      <c r="E1572" s="9">
        <v>-2.1691973969630886E-3</v>
      </c>
    </row>
    <row r="1573" spans="2:5" x14ac:dyDescent="0.25">
      <c r="B1573" s="190">
        <v>43523</v>
      </c>
      <c r="C1573" s="9">
        <v>22.9</v>
      </c>
      <c r="D1573" s="14">
        <f t="shared" si="24"/>
        <v>-0.89683290534756943</v>
      </c>
      <c r="E1573" s="9">
        <v>-2.1786492374727979E-3</v>
      </c>
    </row>
    <row r="1574" spans="2:5" x14ac:dyDescent="0.25">
      <c r="B1574" s="190">
        <v>45748</v>
      </c>
      <c r="C1574" s="9">
        <v>221.97</v>
      </c>
      <c r="D1574" s="14">
        <f t="shared" si="24"/>
        <v>2.3580937972768536</v>
      </c>
      <c r="E1574" s="9">
        <v>-2.2474940441407831E-3</v>
      </c>
    </row>
    <row r="1575" spans="2:5" x14ac:dyDescent="0.25">
      <c r="B1575" s="190">
        <v>44494</v>
      </c>
      <c r="C1575" s="9">
        <v>66.099999999999994</v>
      </c>
      <c r="D1575" s="14">
        <f t="shared" si="24"/>
        <v>0.50741163055872274</v>
      </c>
      <c r="E1575" s="9">
        <v>-2.2641509433963124E-3</v>
      </c>
    </row>
    <row r="1576" spans="2:5" x14ac:dyDescent="0.25">
      <c r="B1576" s="190">
        <v>42709</v>
      </c>
      <c r="C1576" s="9">
        <v>43.85</v>
      </c>
      <c r="D1576" s="14">
        <f t="shared" si="24"/>
        <v>-0.49684452094090648</v>
      </c>
      <c r="E1576" s="9">
        <v>-2.2753128555176656E-3</v>
      </c>
    </row>
    <row r="1577" spans="2:5" x14ac:dyDescent="0.25">
      <c r="B1577" s="190">
        <v>44376</v>
      </c>
      <c r="C1577" s="9">
        <v>87.15</v>
      </c>
      <c r="D1577" s="14">
        <f t="shared" si="24"/>
        <v>1.0034482758620691</v>
      </c>
      <c r="E1577" s="9">
        <v>-2.2896393817972371E-3</v>
      </c>
    </row>
    <row r="1578" spans="2:5" x14ac:dyDescent="0.25">
      <c r="B1578" s="190">
        <v>44743</v>
      </c>
      <c r="C1578" s="9">
        <v>43.5</v>
      </c>
      <c r="D1578" s="14">
        <f t="shared" si="24"/>
        <v>-0.71334431630971995</v>
      </c>
      <c r="E1578" s="9">
        <v>-2.2935779816514088E-3</v>
      </c>
    </row>
    <row r="1579" spans="2:5" x14ac:dyDescent="0.25">
      <c r="B1579" s="190">
        <v>45324</v>
      </c>
      <c r="C1579" s="9">
        <v>151.75</v>
      </c>
      <c r="D1579" s="14">
        <f t="shared" si="24"/>
        <v>2.504618937644342</v>
      </c>
      <c r="E1579" s="9">
        <v>-2.3011176857330329E-3</v>
      </c>
    </row>
    <row r="1580" spans="2:5" x14ac:dyDescent="0.25">
      <c r="B1580" s="190">
        <v>43004</v>
      </c>
      <c r="C1580" s="9">
        <v>43.3</v>
      </c>
      <c r="D1580" s="14">
        <f t="shared" si="24"/>
        <v>-0.598516458043579</v>
      </c>
      <c r="E1580" s="9">
        <v>-2.304147465437821E-3</v>
      </c>
    </row>
    <row r="1581" spans="2:5" x14ac:dyDescent="0.25">
      <c r="B1581" s="190">
        <v>45176</v>
      </c>
      <c r="C1581" s="9">
        <v>107.85</v>
      </c>
      <c r="D1581" s="14">
        <f t="shared" si="24"/>
        <v>1.5198598130841121</v>
      </c>
      <c r="E1581" s="9">
        <v>-2.3126734505087882E-3</v>
      </c>
    </row>
    <row r="1582" spans="2:5" x14ac:dyDescent="0.25">
      <c r="B1582" s="190">
        <v>42906</v>
      </c>
      <c r="C1582" s="9">
        <v>42.8</v>
      </c>
      <c r="D1582" s="14">
        <f t="shared" si="24"/>
        <v>1.1695906432747873E-3</v>
      </c>
      <c r="E1582" s="9">
        <v>-2.3310023310023644E-3</v>
      </c>
    </row>
    <row r="1583" spans="2:5" x14ac:dyDescent="0.25">
      <c r="B1583" s="190">
        <v>42930</v>
      </c>
      <c r="C1583" s="9">
        <v>42.75</v>
      </c>
      <c r="D1583" s="14">
        <f t="shared" si="24"/>
        <v>1.0357142857142858</v>
      </c>
      <c r="E1583" s="9">
        <v>-2.3337222870478745E-3</v>
      </c>
    </row>
    <row r="1584" spans="2:5" x14ac:dyDescent="0.25">
      <c r="B1584" s="190">
        <v>43643</v>
      </c>
      <c r="C1584" s="9">
        <v>21</v>
      </c>
      <c r="D1584" s="14">
        <f t="shared" si="24"/>
        <v>-0.66640190627482132</v>
      </c>
      <c r="E1584" s="9">
        <v>-2.3752969121140478E-3</v>
      </c>
    </row>
    <row r="1585" spans="2:5" x14ac:dyDescent="0.25">
      <c r="B1585" s="190">
        <v>42038</v>
      </c>
      <c r="C1585" s="9">
        <v>62.95</v>
      </c>
      <c r="D1585" s="14">
        <f t="shared" si="24"/>
        <v>-0.7096937834347905</v>
      </c>
      <c r="E1585" s="9">
        <v>-2.3771790808240663E-3</v>
      </c>
    </row>
    <row r="1586" spans="2:5" x14ac:dyDescent="0.25">
      <c r="B1586" s="190">
        <v>45737</v>
      </c>
      <c r="C1586" s="9">
        <v>216.84</v>
      </c>
      <c r="D1586" s="14">
        <f t="shared" si="24"/>
        <v>0.30595037340399911</v>
      </c>
      <c r="E1586" s="9">
        <v>-2.3923444976077022E-3</v>
      </c>
    </row>
    <row r="1587" spans="2:5" x14ac:dyDescent="0.25">
      <c r="B1587" s="190">
        <v>45477</v>
      </c>
      <c r="C1587" s="9">
        <v>166.04</v>
      </c>
      <c r="D1587" s="14">
        <f t="shared" si="24"/>
        <v>1.730921052631579</v>
      </c>
      <c r="E1587" s="9">
        <v>-2.4032684450853502E-3</v>
      </c>
    </row>
    <row r="1588" spans="2:5" x14ac:dyDescent="0.25">
      <c r="B1588" s="190">
        <v>44200</v>
      </c>
      <c r="C1588" s="9">
        <v>60.8</v>
      </c>
      <c r="D1588" s="14">
        <f t="shared" si="24"/>
        <v>1.0806317539484599E-2</v>
      </c>
      <c r="E1588" s="9">
        <v>-2.4610336341264263E-3</v>
      </c>
    </row>
    <row r="1589" spans="2:5" x14ac:dyDescent="0.25">
      <c r="B1589" s="190">
        <v>44581</v>
      </c>
      <c r="C1589" s="9">
        <v>60.15</v>
      </c>
      <c r="D1589" s="14">
        <f t="shared" si="24"/>
        <v>2.0610687022900764</v>
      </c>
      <c r="E1589" s="9">
        <v>-2.4875621890547029E-3</v>
      </c>
    </row>
    <row r="1590" spans="2:5" x14ac:dyDescent="0.25">
      <c r="B1590" s="190">
        <v>43854</v>
      </c>
      <c r="C1590" s="9">
        <v>19.649999999999999</v>
      </c>
      <c r="D1590" s="14">
        <f t="shared" si="24"/>
        <v>-0.66237113402061865</v>
      </c>
      <c r="E1590" s="9">
        <v>-2.5380710659898839E-3</v>
      </c>
    </row>
    <row r="1591" spans="2:5" x14ac:dyDescent="0.25">
      <c r="B1591" s="190">
        <v>42081</v>
      </c>
      <c r="C1591" s="9">
        <v>58.2</v>
      </c>
      <c r="D1591" s="14">
        <f t="shared" si="24"/>
        <v>0.50972762645914416</v>
      </c>
      <c r="E1591" s="9">
        <v>-2.5706940874035745E-3</v>
      </c>
    </row>
    <row r="1592" spans="2:5" x14ac:dyDescent="0.25">
      <c r="B1592" s="190">
        <v>43158</v>
      </c>
      <c r="C1592" s="9">
        <v>38.549999999999997</v>
      </c>
      <c r="D1592" s="14">
        <f t="shared" si="24"/>
        <v>-0.85682982990418177</v>
      </c>
      <c r="E1592" s="9">
        <v>-2.5873221216041768E-3</v>
      </c>
    </row>
    <row r="1593" spans="2:5" x14ac:dyDescent="0.25">
      <c r="B1593" s="190">
        <v>45694</v>
      </c>
      <c r="C1593" s="9">
        <v>269.26</v>
      </c>
      <c r="D1593" s="14">
        <f t="shared" si="24"/>
        <v>6.0028608582574767</v>
      </c>
      <c r="E1593" s="9">
        <v>-2.5929767372943721E-3</v>
      </c>
    </row>
    <row r="1594" spans="2:5" x14ac:dyDescent="0.25">
      <c r="B1594" s="190">
        <v>43348</v>
      </c>
      <c r="C1594" s="9">
        <v>38.450000000000003</v>
      </c>
      <c r="D1594" s="14">
        <f t="shared" si="24"/>
        <v>-0.33072236727589205</v>
      </c>
      <c r="E1594" s="9">
        <v>-2.5940337224382446E-3</v>
      </c>
    </row>
    <row r="1595" spans="2:5" x14ac:dyDescent="0.25">
      <c r="B1595" s="190">
        <v>44596</v>
      </c>
      <c r="C1595" s="9">
        <v>57.45</v>
      </c>
      <c r="D1595" s="14">
        <f t="shared" si="24"/>
        <v>-0.6931417583591496</v>
      </c>
      <c r="E1595" s="9">
        <v>-2.6041666666666418E-3</v>
      </c>
    </row>
    <row r="1596" spans="2:5" x14ac:dyDescent="0.25">
      <c r="B1596" s="190">
        <v>45496</v>
      </c>
      <c r="C1596" s="9">
        <v>187.22</v>
      </c>
      <c r="D1596" s="14">
        <f t="shared" si="24"/>
        <v>8.8020942408376968</v>
      </c>
      <c r="E1596" s="9">
        <v>-2.6104096744979442E-3</v>
      </c>
    </row>
    <row r="1597" spans="2:5" x14ac:dyDescent="0.25">
      <c r="B1597" s="190">
        <v>43879</v>
      </c>
      <c r="C1597" s="9">
        <v>19.100000000000001</v>
      </c>
      <c r="D1597" s="14">
        <f t="shared" si="24"/>
        <v>7.9155672823220131E-3</v>
      </c>
      <c r="E1597" s="9">
        <v>-2.610966057441105E-3</v>
      </c>
    </row>
    <row r="1598" spans="2:5" x14ac:dyDescent="0.25">
      <c r="B1598" s="190">
        <v>43657</v>
      </c>
      <c r="C1598" s="9">
        <v>18.95</v>
      </c>
      <c r="D1598" s="14">
        <f t="shared" si="24"/>
        <v>-0.6637089618456079</v>
      </c>
      <c r="E1598" s="9">
        <v>-2.6315789473684583E-3</v>
      </c>
    </row>
    <row r="1599" spans="2:5" x14ac:dyDescent="0.25">
      <c r="B1599" s="190">
        <v>44530</v>
      </c>
      <c r="C1599" s="9">
        <v>56.35</v>
      </c>
      <c r="D1599" s="14">
        <f t="shared" si="24"/>
        <v>0.55662983425414359</v>
      </c>
      <c r="E1599" s="9">
        <v>-2.654867256637143E-3</v>
      </c>
    </row>
    <row r="1600" spans="2:5" x14ac:dyDescent="0.25">
      <c r="B1600" s="190">
        <v>43355</v>
      </c>
      <c r="C1600" s="9">
        <v>36.200000000000003</v>
      </c>
      <c r="D1600" s="14">
        <f t="shared" si="24"/>
        <v>-0.32713754646840137</v>
      </c>
      <c r="E1600" s="9">
        <v>-2.754820936638962E-3</v>
      </c>
    </row>
    <row r="1601" spans="2:5" x14ac:dyDescent="0.25">
      <c r="B1601" s="190">
        <v>42663</v>
      </c>
      <c r="C1601" s="9">
        <v>53.8</v>
      </c>
      <c r="D1601" s="14">
        <f t="shared" si="24"/>
        <v>0</v>
      </c>
      <c r="E1601" s="9">
        <v>-2.7803521779426448E-3</v>
      </c>
    </row>
    <row r="1602" spans="2:5" x14ac:dyDescent="0.25">
      <c r="B1602" s="190">
        <v>41984</v>
      </c>
      <c r="C1602" s="9">
        <v>53.8</v>
      </c>
      <c r="D1602" s="14">
        <f t="shared" si="24"/>
        <v>-0.39753639417693171</v>
      </c>
      <c r="E1602" s="9">
        <v>-2.7803521779426448E-3</v>
      </c>
    </row>
    <row r="1603" spans="2:5" x14ac:dyDescent="0.25">
      <c r="B1603" s="190">
        <v>45084</v>
      </c>
      <c r="C1603" s="9">
        <v>89.3</v>
      </c>
      <c r="D1603" s="14">
        <f t="shared" si="24"/>
        <v>-0.44413320883909124</v>
      </c>
      <c r="E1603" s="9">
        <v>-2.7917364600781687E-3</v>
      </c>
    </row>
    <row r="1604" spans="2:5" x14ac:dyDescent="0.25">
      <c r="B1604" s="190">
        <v>45292</v>
      </c>
      <c r="C1604" s="9">
        <v>160.65</v>
      </c>
      <c r="D1604" s="14">
        <f t="shared" si="24"/>
        <v>0.80505617977528099</v>
      </c>
      <c r="E1604" s="9">
        <v>-2.7932960893854043E-3</v>
      </c>
    </row>
    <row r="1605" spans="2:5" x14ac:dyDescent="0.25">
      <c r="B1605" s="190">
        <v>45089</v>
      </c>
      <c r="C1605" s="9">
        <v>89</v>
      </c>
      <c r="D1605" s="14">
        <f t="shared" ref="D1605:D1668" si="25">(C1605-C1606)/C1606</f>
        <v>4.0140845070422539</v>
      </c>
      <c r="E1605" s="9">
        <v>-2.8011204481792717E-3</v>
      </c>
    </row>
    <row r="1606" spans="2:5" x14ac:dyDescent="0.25">
      <c r="B1606" s="190">
        <v>41653</v>
      </c>
      <c r="C1606" s="9">
        <v>17.75</v>
      </c>
      <c r="D1606" s="14">
        <f t="shared" si="25"/>
        <v>2.8248587570621872E-3</v>
      </c>
      <c r="E1606" s="9">
        <v>-2.8089887640449836E-3</v>
      </c>
    </row>
    <row r="1607" spans="2:5" x14ac:dyDescent="0.25">
      <c r="B1607" s="190">
        <v>41654</v>
      </c>
      <c r="C1607" s="9">
        <v>17.7</v>
      </c>
      <c r="D1607" s="14">
        <f t="shared" si="25"/>
        <v>-0.66413662239089177</v>
      </c>
      <c r="E1607" s="9">
        <v>-2.8169014084507443E-3</v>
      </c>
    </row>
    <row r="1608" spans="2:5" x14ac:dyDescent="0.25">
      <c r="B1608" s="190">
        <v>44818</v>
      </c>
      <c r="C1608" s="9">
        <v>52.7</v>
      </c>
      <c r="D1608" s="14">
        <f t="shared" si="25"/>
        <v>-0.49976269577598476</v>
      </c>
      <c r="E1608" s="9">
        <v>-2.838221381267712E-3</v>
      </c>
    </row>
    <row r="1609" spans="2:5" x14ac:dyDescent="0.25">
      <c r="B1609" s="190">
        <v>42289</v>
      </c>
      <c r="C1609" s="9">
        <v>105.35</v>
      </c>
      <c r="D1609" s="14">
        <f t="shared" si="25"/>
        <v>1.0298651252408477</v>
      </c>
      <c r="E1609" s="9">
        <v>-2.8395646000947596E-3</v>
      </c>
    </row>
    <row r="1610" spans="2:5" x14ac:dyDescent="0.25">
      <c r="B1610" s="190">
        <v>42871</v>
      </c>
      <c r="C1610" s="9">
        <v>51.9</v>
      </c>
      <c r="D1610" s="14">
        <f t="shared" si="25"/>
        <v>0.51976573938506587</v>
      </c>
      <c r="E1610" s="9">
        <v>-2.8818443804034311E-3</v>
      </c>
    </row>
    <row r="1611" spans="2:5" x14ac:dyDescent="0.25">
      <c r="B1611" s="190">
        <v>43209</v>
      </c>
      <c r="C1611" s="9">
        <v>34.15</v>
      </c>
      <c r="D1611" s="14">
        <f t="shared" si="25"/>
        <v>1.0207100591715976</v>
      </c>
      <c r="E1611" s="9">
        <v>-2.9197080291971217E-3</v>
      </c>
    </row>
    <row r="1612" spans="2:5" x14ac:dyDescent="0.25">
      <c r="B1612" s="190">
        <v>41704</v>
      </c>
      <c r="C1612" s="9">
        <v>16.899999999999999</v>
      </c>
      <c r="D1612" s="14">
        <f t="shared" si="25"/>
        <v>-0.66501486620416261</v>
      </c>
      <c r="E1612" s="9">
        <v>-2.9498525073746733E-3</v>
      </c>
    </row>
    <row r="1613" spans="2:5" x14ac:dyDescent="0.25">
      <c r="B1613" s="190">
        <v>44125</v>
      </c>
      <c r="C1613" s="9">
        <v>50.45</v>
      </c>
      <c r="D1613" s="14">
        <f t="shared" si="25"/>
        <v>-0.24925595238095238</v>
      </c>
      <c r="E1613" s="9">
        <v>-2.9644268774703278E-3</v>
      </c>
    </row>
    <row r="1614" spans="2:5" x14ac:dyDescent="0.25">
      <c r="B1614" s="190">
        <v>44490</v>
      </c>
      <c r="C1614" s="9">
        <v>67.2</v>
      </c>
      <c r="D1614" s="14">
        <f t="shared" si="25"/>
        <v>0.34939759036144591</v>
      </c>
      <c r="E1614" s="9">
        <v>-2.9673590504451456E-3</v>
      </c>
    </row>
    <row r="1615" spans="2:5" x14ac:dyDescent="0.25">
      <c r="B1615" s="190">
        <v>44781</v>
      </c>
      <c r="C1615" s="9">
        <v>49.8</v>
      </c>
      <c r="D1615" s="14">
        <f t="shared" si="25"/>
        <v>-0.24430955993930209</v>
      </c>
      <c r="E1615" s="9">
        <v>-3.0030030030031166E-3</v>
      </c>
    </row>
    <row r="1616" spans="2:5" x14ac:dyDescent="0.25">
      <c r="B1616" s="190">
        <v>44495</v>
      </c>
      <c r="C1616" s="9">
        <v>65.900000000000006</v>
      </c>
      <c r="D1616" s="14">
        <f t="shared" si="25"/>
        <v>-0.17932752179327513</v>
      </c>
      <c r="E1616" s="9">
        <v>-3.0257186081692686E-3</v>
      </c>
    </row>
    <row r="1617" spans="2:5" x14ac:dyDescent="0.25">
      <c r="B1617" s="190">
        <v>45050</v>
      </c>
      <c r="C1617" s="9">
        <v>80.3</v>
      </c>
      <c r="D1617" s="14">
        <f t="shared" si="25"/>
        <v>0.67816091954022972</v>
      </c>
      <c r="E1617" s="9">
        <v>-3.1036623215394167E-3</v>
      </c>
    </row>
    <row r="1618" spans="2:5" x14ac:dyDescent="0.25">
      <c r="B1618" s="190">
        <v>42468</v>
      </c>
      <c r="C1618" s="9">
        <v>47.85</v>
      </c>
      <c r="D1618" s="14">
        <f t="shared" si="25"/>
        <v>-0.24999999999999994</v>
      </c>
      <c r="E1618" s="9">
        <v>-3.1249999999999702E-3</v>
      </c>
    </row>
    <row r="1619" spans="2:5" x14ac:dyDescent="0.25">
      <c r="B1619" s="190">
        <v>42102</v>
      </c>
      <c r="C1619" s="9">
        <v>63.8</v>
      </c>
      <c r="D1619" s="14">
        <f t="shared" si="25"/>
        <v>3.1446540880502474E-3</v>
      </c>
      <c r="E1619" s="9">
        <v>-3.1250000000000444E-3</v>
      </c>
    </row>
    <row r="1620" spans="2:5" x14ac:dyDescent="0.25">
      <c r="B1620" s="190">
        <v>44902</v>
      </c>
      <c r="C1620" s="9">
        <v>63.6</v>
      </c>
      <c r="D1620" s="14">
        <f t="shared" si="25"/>
        <v>1.0352000000000001</v>
      </c>
      <c r="E1620" s="9">
        <v>-3.1347962382444476E-3</v>
      </c>
    </row>
    <row r="1621" spans="2:5" x14ac:dyDescent="0.25">
      <c r="B1621" s="190">
        <v>43228</v>
      </c>
      <c r="C1621" s="9">
        <v>31.25</v>
      </c>
      <c r="D1621" s="14">
        <f t="shared" si="25"/>
        <v>-0.59858702633269101</v>
      </c>
      <c r="E1621" s="9">
        <v>-3.1897926634769191E-3</v>
      </c>
    </row>
    <row r="1622" spans="2:5" x14ac:dyDescent="0.25">
      <c r="B1622" s="190">
        <v>45057</v>
      </c>
      <c r="C1622" s="9">
        <v>77.849999999999994</v>
      </c>
      <c r="D1622" s="14">
        <f t="shared" si="25"/>
        <v>0.67060085836909855</v>
      </c>
      <c r="E1622" s="9">
        <v>-3.2010243277848915E-3</v>
      </c>
    </row>
    <row r="1623" spans="2:5" x14ac:dyDescent="0.25">
      <c r="B1623" s="190">
        <v>42823</v>
      </c>
      <c r="C1623" s="9">
        <v>46.6</v>
      </c>
      <c r="D1623" s="14">
        <f t="shared" si="25"/>
        <v>1.6357688113413305E-2</v>
      </c>
      <c r="E1623" s="9">
        <v>-3.20855614973259E-3</v>
      </c>
    </row>
    <row r="1624" spans="2:5" x14ac:dyDescent="0.25">
      <c r="B1624" s="190">
        <v>44719</v>
      </c>
      <c r="C1624" s="9">
        <v>45.85</v>
      </c>
      <c r="D1624" s="14">
        <f t="shared" si="25"/>
        <v>-0.49615384615384611</v>
      </c>
      <c r="E1624" s="9">
        <v>-3.2608695652173603E-3</v>
      </c>
    </row>
    <row r="1625" spans="2:5" x14ac:dyDescent="0.25">
      <c r="B1625" s="190">
        <v>42200</v>
      </c>
      <c r="C1625" s="9">
        <v>91</v>
      </c>
      <c r="D1625" s="14">
        <f t="shared" si="25"/>
        <v>-0.13292043830395428</v>
      </c>
      <c r="E1625" s="9">
        <v>-3.285870755750243E-3</v>
      </c>
    </row>
    <row r="1626" spans="2:5" x14ac:dyDescent="0.25">
      <c r="B1626" s="190">
        <v>45183</v>
      </c>
      <c r="C1626" s="9">
        <v>104.95</v>
      </c>
      <c r="D1626" s="14">
        <f t="shared" si="25"/>
        <v>6.115254237288136</v>
      </c>
      <c r="E1626" s="9">
        <v>-3.3238366571699367E-3</v>
      </c>
    </row>
    <row r="1627" spans="2:5" x14ac:dyDescent="0.25">
      <c r="B1627" s="190">
        <v>43761</v>
      </c>
      <c r="C1627" s="9">
        <v>14.75</v>
      </c>
      <c r="D1627" s="14">
        <f t="shared" si="25"/>
        <v>-0.49915110356536502</v>
      </c>
      <c r="E1627" s="9">
        <v>-3.3783783783784263E-3</v>
      </c>
    </row>
    <row r="1628" spans="2:5" x14ac:dyDescent="0.25">
      <c r="B1628" s="190">
        <v>43433</v>
      </c>
      <c r="C1628" s="9">
        <v>29.45</v>
      </c>
      <c r="D1628" s="14">
        <f t="shared" si="25"/>
        <v>-0.49957519116397625</v>
      </c>
      <c r="E1628" s="9">
        <v>-3.3840947546531783E-3</v>
      </c>
    </row>
    <row r="1629" spans="2:5" x14ac:dyDescent="0.25">
      <c r="B1629" s="190">
        <v>44931</v>
      </c>
      <c r="C1629" s="9">
        <v>58.85</v>
      </c>
      <c r="D1629" s="14">
        <f t="shared" si="25"/>
        <v>1.0051107325383304</v>
      </c>
      <c r="E1629" s="9">
        <v>-3.3869602032175401E-3</v>
      </c>
    </row>
    <row r="1630" spans="2:5" x14ac:dyDescent="0.25">
      <c r="B1630" s="190">
        <v>43434</v>
      </c>
      <c r="C1630" s="9">
        <v>29.35</v>
      </c>
      <c r="D1630" s="14">
        <f t="shared" si="25"/>
        <v>1.7064846416382496E-3</v>
      </c>
      <c r="E1630" s="9">
        <v>-3.3955857385398257E-3</v>
      </c>
    </row>
    <row r="1631" spans="2:5" x14ac:dyDescent="0.25">
      <c r="B1631" s="190">
        <v>43374</v>
      </c>
      <c r="C1631" s="9">
        <v>29.3</v>
      </c>
      <c r="D1631" s="14">
        <f t="shared" si="25"/>
        <v>-0.33333333333333337</v>
      </c>
      <c r="E1631" s="9">
        <v>-3.4013605442176145E-3</v>
      </c>
    </row>
    <row r="1632" spans="2:5" x14ac:dyDescent="0.25">
      <c r="B1632" s="190">
        <v>42894</v>
      </c>
      <c r="C1632" s="9">
        <v>43.95</v>
      </c>
      <c r="D1632" s="14">
        <f t="shared" si="25"/>
        <v>2.0102739726027399</v>
      </c>
      <c r="E1632" s="9">
        <v>-3.4013605442176549E-3</v>
      </c>
    </row>
    <row r="1633" spans="2:5" x14ac:dyDescent="0.25">
      <c r="B1633" s="190">
        <v>43777</v>
      </c>
      <c r="C1633" s="9">
        <v>14.6</v>
      </c>
      <c r="D1633" s="14">
        <f t="shared" si="25"/>
        <v>-0.90886392009987516</v>
      </c>
      <c r="E1633" s="9">
        <v>-3.4129692832764991E-3</v>
      </c>
    </row>
    <row r="1634" spans="2:5" x14ac:dyDescent="0.25">
      <c r="B1634" s="190">
        <v>45307</v>
      </c>
      <c r="C1634" s="9">
        <v>160.19999999999999</v>
      </c>
      <c r="D1634" s="14">
        <f t="shared" si="25"/>
        <v>-0.20027955271565498</v>
      </c>
      <c r="E1634" s="9">
        <v>-3.4214618973562138E-3</v>
      </c>
    </row>
    <row r="1635" spans="2:5" x14ac:dyDescent="0.25">
      <c r="B1635" s="190">
        <v>45499</v>
      </c>
      <c r="C1635" s="9">
        <v>200.32</v>
      </c>
      <c r="D1635" s="14">
        <f t="shared" si="25"/>
        <v>12.815172413793103</v>
      </c>
      <c r="E1635" s="9">
        <v>-3.4326650415402106E-3</v>
      </c>
    </row>
    <row r="1636" spans="2:5" x14ac:dyDescent="0.25">
      <c r="B1636" s="190">
        <v>43901</v>
      </c>
      <c r="C1636" s="9">
        <v>14.5</v>
      </c>
      <c r="D1636" s="14">
        <f t="shared" si="25"/>
        <v>-0.79958534899792677</v>
      </c>
      <c r="E1636" s="9">
        <v>-3.4364261168385365E-3</v>
      </c>
    </row>
    <row r="1637" spans="2:5" x14ac:dyDescent="0.25">
      <c r="B1637" s="190">
        <v>45022</v>
      </c>
      <c r="C1637" s="9">
        <v>72.349999999999994</v>
      </c>
      <c r="D1637" s="14">
        <f t="shared" si="25"/>
        <v>0.67476851851851827</v>
      </c>
      <c r="E1637" s="9">
        <v>-3.4435261707988982E-3</v>
      </c>
    </row>
    <row r="1638" spans="2:5" x14ac:dyDescent="0.25">
      <c r="B1638" s="190">
        <v>43032</v>
      </c>
      <c r="C1638" s="9">
        <v>43.2</v>
      </c>
      <c r="D1638" s="14">
        <f t="shared" si="25"/>
        <v>1.1587485515644094E-3</v>
      </c>
      <c r="E1638" s="9">
        <v>-3.4602076124567146E-3</v>
      </c>
    </row>
    <row r="1639" spans="2:5" x14ac:dyDescent="0.25">
      <c r="B1639" s="190">
        <v>42902</v>
      </c>
      <c r="C1639" s="9">
        <v>43.15</v>
      </c>
      <c r="D1639" s="14">
        <f t="shared" si="25"/>
        <v>-0.24562937062937068</v>
      </c>
      <c r="E1639" s="9">
        <v>-3.4642032332563182E-3</v>
      </c>
    </row>
    <row r="1640" spans="2:5" x14ac:dyDescent="0.25">
      <c r="B1640" s="190">
        <v>44669</v>
      </c>
      <c r="C1640" s="9">
        <v>57.2</v>
      </c>
      <c r="D1640" s="14">
        <f t="shared" si="25"/>
        <v>7.0422535211268613E-3</v>
      </c>
      <c r="E1640" s="9">
        <v>-3.484320557491215E-3</v>
      </c>
    </row>
    <row r="1641" spans="2:5" x14ac:dyDescent="0.25">
      <c r="B1641" s="190">
        <v>44239</v>
      </c>
      <c r="C1641" s="9">
        <v>56.8</v>
      </c>
      <c r="D1641" s="14">
        <f t="shared" si="25"/>
        <v>-0.74157150006824701</v>
      </c>
      <c r="E1641" s="9">
        <v>-3.5087719298246113E-3</v>
      </c>
    </row>
    <row r="1642" spans="2:5" x14ac:dyDescent="0.25">
      <c r="B1642" s="190">
        <v>45525</v>
      </c>
      <c r="C1642" s="9">
        <v>219.79</v>
      </c>
      <c r="D1642" s="14">
        <f t="shared" si="25"/>
        <v>6.8217081850533807</v>
      </c>
      <c r="E1642" s="9">
        <v>-3.5362923334995747E-3</v>
      </c>
    </row>
    <row r="1643" spans="2:5" x14ac:dyDescent="0.25">
      <c r="B1643" s="190">
        <v>43312</v>
      </c>
      <c r="C1643" s="9">
        <v>28.1</v>
      </c>
      <c r="D1643" s="14">
        <f t="shared" si="25"/>
        <v>-0.83318492134164446</v>
      </c>
      <c r="E1643" s="9">
        <v>-3.5460992907800663E-3</v>
      </c>
    </row>
    <row r="1644" spans="2:5" x14ac:dyDescent="0.25">
      <c r="B1644" s="190">
        <v>45436</v>
      </c>
      <c r="C1644" s="9">
        <v>168.45</v>
      </c>
      <c r="D1644" s="14">
        <f t="shared" si="25"/>
        <v>0.20106951871657747</v>
      </c>
      <c r="E1644" s="9">
        <v>-3.5492457852707641E-3</v>
      </c>
    </row>
    <row r="1645" spans="2:5" x14ac:dyDescent="0.25">
      <c r="B1645" s="190">
        <v>45247</v>
      </c>
      <c r="C1645" s="9">
        <v>140.25</v>
      </c>
      <c r="D1645" s="14">
        <f t="shared" si="25"/>
        <v>0.67462686567164176</v>
      </c>
      <c r="E1645" s="9">
        <v>-3.552397868561279E-3</v>
      </c>
    </row>
    <row r="1646" spans="2:5" x14ac:dyDescent="0.25">
      <c r="B1646" s="190">
        <v>44414</v>
      </c>
      <c r="C1646" s="9">
        <v>83.75</v>
      </c>
      <c r="D1646" s="14">
        <f t="shared" si="25"/>
        <v>2.0071813285457809</v>
      </c>
      <c r="E1646" s="9">
        <v>-3.5693039857227502E-3</v>
      </c>
    </row>
    <row r="1647" spans="2:5" x14ac:dyDescent="0.25">
      <c r="B1647" s="190">
        <v>43397</v>
      </c>
      <c r="C1647" s="9">
        <v>27.85</v>
      </c>
      <c r="D1647" s="14">
        <f t="shared" si="25"/>
        <v>-0.33052884615384615</v>
      </c>
      <c r="E1647" s="9">
        <v>-3.5778175313058271E-3</v>
      </c>
    </row>
    <row r="1648" spans="2:5" x14ac:dyDescent="0.25">
      <c r="B1648" s="190">
        <v>42922</v>
      </c>
      <c r="C1648" s="9">
        <v>41.6</v>
      </c>
      <c r="D1648" s="14">
        <f t="shared" si="25"/>
        <v>-0.62471808750563829</v>
      </c>
      <c r="E1648" s="9">
        <v>-3.5928143712574512E-3</v>
      </c>
    </row>
    <row r="1649" spans="2:5" x14ac:dyDescent="0.25">
      <c r="B1649" s="190">
        <v>45217</v>
      </c>
      <c r="C1649" s="9">
        <v>110.85</v>
      </c>
      <c r="D1649" s="14">
        <f t="shared" si="25"/>
        <v>1.0009025270758123</v>
      </c>
      <c r="E1649" s="9">
        <v>-3.595505617977579E-3</v>
      </c>
    </row>
    <row r="1650" spans="2:5" x14ac:dyDescent="0.25">
      <c r="B1650" s="190">
        <v>44225</v>
      </c>
      <c r="C1650" s="9">
        <v>55.4</v>
      </c>
      <c r="D1650" s="14">
        <f t="shared" si="25"/>
        <v>1.003616636528029</v>
      </c>
      <c r="E1650" s="9">
        <v>-3.5971223021583243E-3</v>
      </c>
    </row>
    <row r="1651" spans="2:5" x14ac:dyDescent="0.25">
      <c r="B1651" s="190">
        <v>43474</v>
      </c>
      <c r="C1651" s="9">
        <v>27.65</v>
      </c>
      <c r="D1651" s="14">
        <f t="shared" si="25"/>
        <v>0</v>
      </c>
      <c r="E1651" s="9">
        <v>-3.6036036036036548E-3</v>
      </c>
    </row>
    <row r="1652" spans="2:5" x14ac:dyDescent="0.25">
      <c r="B1652" s="190">
        <v>43472</v>
      </c>
      <c r="C1652" s="9">
        <v>27.65</v>
      </c>
      <c r="D1652" s="14">
        <f t="shared" si="25"/>
        <v>-0.33131801692865787</v>
      </c>
      <c r="E1652" s="9">
        <v>-3.6036036036036548E-3</v>
      </c>
    </row>
    <row r="1653" spans="2:5" x14ac:dyDescent="0.25">
      <c r="B1653" s="190">
        <v>42600</v>
      </c>
      <c r="C1653" s="9">
        <v>41.35</v>
      </c>
      <c r="D1653" s="14">
        <f t="shared" si="25"/>
        <v>8.5365853658536939E-3</v>
      </c>
      <c r="E1653" s="9">
        <v>-3.614457831325267E-3</v>
      </c>
    </row>
    <row r="1654" spans="2:5" x14ac:dyDescent="0.25">
      <c r="B1654" s="190">
        <v>43062</v>
      </c>
      <c r="C1654" s="9">
        <v>41</v>
      </c>
      <c r="D1654" s="14">
        <f t="shared" si="25"/>
        <v>-0.57045573598742794</v>
      </c>
      <c r="E1654" s="9">
        <v>-3.6452004860266971E-3</v>
      </c>
    </row>
    <row r="1655" spans="2:5" x14ac:dyDescent="0.25">
      <c r="B1655" s="190">
        <v>42328</v>
      </c>
      <c r="C1655" s="9">
        <v>95.45</v>
      </c>
      <c r="D1655" s="14">
        <f t="shared" si="25"/>
        <v>6.0183823529411775</v>
      </c>
      <c r="E1655" s="9">
        <v>-3.6534446764091267E-3</v>
      </c>
    </row>
    <row r="1656" spans="2:5" x14ac:dyDescent="0.25">
      <c r="B1656" s="190">
        <v>43810</v>
      </c>
      <c r="C1656" s="9">
        <v>13.6</v>
      </c>
      <c r="D1656" s="14">
        <f t="shared" si="25"/>
        <v>-0.66666666666666663</v>
      </c>
      <c r="E1656" s="9">
        <v>-3.663003663003715E-3</v>
      </c>
    </row>
    <row r="1657" spans="2:5" x14ac:dyDescent="0.25">
      <c r="B1657" s="190">
        <v>42604</v>
      </c>
      <c r="C1657" s="9">
        <v>40.799999999999997</v>
      </c>
      <c r="D1657" s="14">
        <f t="shared" si="25"/>
        <v>1.4925373134328216E-2</v>
      </c>
      <c r="E1657" s="9">
        <v>-3.6630036630038013E-3</v>
      </c>
    </row>
    <row r="1658" spans="2:5" x14ac:dyDescent="0.25">
      <c r="B1658" s="190">
        <v>43097</v>
      </c>
      <c r="C1658" s="9">
        <v>40.200000000000003</v>
      </c>
      <c r="D1658" s="14">
        <f t="shared" si="25"/>
        <v>-0.39955190440627331</v>
      </c>
      <c r="E1658" s="9">
        <v>-3.7174721189590725E-3</v>
      </c>
    </row>
    <row r="1659" spans="2:5" x14ac:dyDescent="0.25">
      <c r="B1659" s="190">
        <v>41897</v>
      </c>
      <c r="C1659" s="9">
        <v>66.95</v>
      </c>
      <c r="D1659" s="14">
        <f t="shared" si="25"/>
        <v>4.033834586466166</v>
      </c>
      <c r="E1659" s="9">
        <v>-3.720238095238095E-3</v>
      </c>
    </row>
    <row r="1660" spans="2:5" x14ac:dyDescent="0.25">
      <c r="B1660" s="190">
        <v>43741</v>
      </c>
      <c r="C1660" s="9">
        <v>13.3</v>
      </c>
      <c r="D1660" s="14">
        <f t="shared" si="25"/>
        <v>-0.5</v>
      </c>
      <c r="E1660" s="9">
        <v>-3.7453183520598453E-3</v>
      </c>
    </row>
    <row r="1661" spans="2:5" x14ac:dyDescent="0.25">
      <c r="B1661" s="190">
        <v>43306</v>
      </c>
      <c r="C1661" s="9">
        <v>26.6</v>
      </c>
      <c r="D1661" s="14">
        <f t="shared" si="25"/>
        <v>-0.49668874172185429</v>
      </c>
      <c r="E1661" s="9">
        <v>-3.7453183520598453E-3</v>
      </c>
    </row>
    <row r="1662" spans="2:5" x14ac:dyDescent="0.25">
      <c r="B1662" s="190">
        <v>44817</v>
      </c>
      <c r="C1662" s="9">
        <v>52.85</v>
      </c>
      <c r="D1662" s="14">
        <f t="shared" si="25"/>
        <v>0</v>
      </c>
      <c r="E1662" s="9">
        <v>-3.7700282752119838E-3</v>
      </c>
    </row>
    <row r="1663" spans="2:5" x14ac:dyDescent="0.25">
      <c r="B1663" s="190">
        <v>44813</v>
      </c>
      <c r="C1663" s="9">
        <v>52.85</v>
      </c>
      <c r="D1663" s="14">
        <f t="shared" si="25"/>
        <v>-0.19924242424242422</v>
      </c>
      <c r="E1663" s="9">
        <v>-3.7700282752119838E-3</v>
      </c>
    </row>
    <row r="1664" spans="2:5" x14ac:dyDescent="0.25">
      <c r="B1664" s="190">
        <v>44945</v>
      </c>
      <c r="C1664" s="9">
        <v>66</v>
      </c>
      <c r="D1664" s="14">
        <f t="shared" si="25"/>
        <v>4</v>
      </c>
      <c r="E1664" s="9">
        <v>-3.7735849056603774E-3</v>
      </c>
    </row>
    <row r="1665" spans="2:5" x14ac:dyDescent="0.25">
      <c r="B1665" s="190">
        <v>41621</v>
      </c>
      <c r="C1665" s="9">
        <v>13.2</v>
      </c>
      <c r="D1665" s="14">
        <f t="shared" si="25"/>
        <v>-0.74928774928774933</v>
      </c>
      <c r="E1665" s="9">
        <v>-3.7735849056604312E-3</v>
      </c>
    </row>
    <row r="1666" spans="2:5" x14ac:dyDescent="0.25">
      <c r="B1666" s="190">
        <v>44790</v>
      </c>
      <c r="C1666" s="9">
        <v>52.65</v>
      </c>
      <c r="D1666" s="14">
        <f t="shared" si="25"/>
        <v>0.34654731457800503</v>
      </c>
      <c r="E1666" s="9">
        <v>-3.7842951750237056E-3</v>
      </c>
    </row>
    <row r="1667" spans="2:5" x14ac:dyDescent="0.25">
      <c r="B1667" s="190">
        <v>42984</v>
      </c>
      <c r="C1667" s="9">
        <v>39.1</v>
      </c>
      <c r="D1667" s="14">
        <f t="shared" si="25"/>
        <v>-0.24735322425409048</v>
      </c>
      <c r="E1667" s="9">
        <v>-3.8216560509553776E-3</v>
      </c>
    </row>
    <row r="1668" spans="2:5" x14ac:dyDescent="0.25">
      <c r="B1668" s="190">
        <v>44139</v>
      </c>
      <c r="C1668" s="9">
        <v>51.95</v>
      </c>
      <c r="D1668" s="14">
        <f t="shared" si="25"/>
        <v>1.9286403085824768E-3</v>
      </c>
      <c r="E1668" s="9">
        <v>-3.8350910834131493E-3</v>
      </c>
    </row>
    <row r="1669" spans="2:5" x14ac:dyDescent="0.25">
      <c r="B1669" s="190">
        <v>44120</v>
      </c>
      <c r="C1669" s="9">
        <v>51.85</v>
      </c>
      <c r="D1669" s="14">
        <f t="shared" ref="D1669:D1732" si="26">(C1669-C1670)/C1670</f>
        <v>0.34152652005174655</v>
      </c>
      <c r="E1669" s="9">
        <v>-3.842459173871196E-3</v>
      </c>
    </row>
    <row r="1670" spans="2:5" x14ac:dyDescent="0.25">
      <c r="B1670" s="190">
        <v>43157</v>
      </c>
      <c r="C1670" s="9">
        <v>38.65</v>
      </c>
      <c r="D1670" s="14">
        <f t="shared" si="26"/>
        <v>-0.76674713337356659</v>
      </c>
      <c r="E1670" s="9">
        <v>-3.8659793814432627E-3</v>
      </c>
    </row>
    <row r="1671" spans="2:5" x14ac:dyDescent="0.25">
      <c r="B1671" s="190">
        <v>45261</v>
      </c>
      <c r="C1671" s="9">
        <v>165.7</v>
      </c>
      <c r="D1671" s="14">
        <f t="shared" si="26"/>
        <v>3.3835978835978837</v>
      </c>
      <c r="E1671" s="9">
        <v>-3.9074241058010559E-3</v>
      </c>
    </row>
    <row r="1672" spans="2:5" x14ac:dyDescent="0.25">
      <c r="B1672" s="190">
        <v>43077</v>
      </c>
      <c r="C1672" s="9">
        <v>37.799999999999997</v>
      </c>
      <c r="D1672" s="14">
        <f t="shared" si="26"/>
        <v>1.3245033112582029E-3</v>
      </c>
      <c r="E1672" s="9">
        <v>-3.9525691699606241E-3</v>
      </c>
    </row>
    <row r="1673" spans="2:5" x14ac:dyDescent="0.25">
      <c r="B1673" s="190">
        <v>43151</v>
      </c>
      <c r="C1673" s="9">
        <v>37.75</v>
      </c>
      <c r="D1673" s="14">
        <f t="shared" si="26"/>
        <v>-0.39792663476874007</v>
      </c>
      <c r="E1673" s="9">
        <v>-3.9577836411609129E-3</v>
      </c>
    </row>
    <row r="1674" spans="2:5" x14ac:dyDescent="0.25">
      <c r="B1674" s="190">
        <v>42023</v>
      </c>
      <c r="C1674" s="9">
        <v>62.7</v>
      </c>
      <c r="D1674" s="14">
        <f t="shared" si="26"/>
        <v>0.68322147651006715</v>
      </c>
      <c r="E1674" s="9">
        <v>-3.9714058776806989E-3</v>
      </c>
    </row>
    <row r="1675" spans="2:5" x14ac:dyDescent="0.25">
      <c r="B1675" s="190">
        <v>42969</v>
      </c>
      <c r="C1675" s="9">
        <v>37.25</v>
      </c>
      <c r="D1675" s="14">
        <f t="shared" si="26"/>
        <v>0.50809716599190291</v>
      </c>
      <c r="E1675" s="9">
        <v>-4.0106951871657377E-3</v>
      </c>
    </row>
    <row r="1676" spans="2:5" x14ac:dyDescent="0.25">
      <c r="B1676" s="190">
        <v>43542</v>
      </c>
      <c r="C1676" s="9">
        <v>24.7</v>
      </c>
      <c r="D1676" s="14">
        <f t="shared" si="26"/>
        <v>-0.71412037037037035</v>
      </c>
      <c r="E1676" s="9">
        <v>-4.0322580645161862E-3</v>
      </c>
    </row>
    <row r="1677" spans="2:5" x14ac:dyDescent="0.25">
      <c r="B1677" s="190">
        <v>44400</v>
      </c>
      <c r="C1677" s="9">
        <v>86.4</v>
      </c>
      <c r="D1677" s="14">
        <f t="shared" si="26"/>
        <v>0.40032414910858999</v>
      </c>
      <c r="E1677" s="9">
        <v>-4.0345821325647761E-3</v>
      </c>
    </row>
    <row r="1678" spans="2:5" x14ac:dyDescent="0.25">
      <c r="B1678" s="190">
        <v>42003</v>
      </c>
      <c r="C1678" s="9">
        <v>61.7</v>
      </c>
      <c r="D1678" s="14">
        <f t="shared" si="26"/>
        <v>4.0683482506102524E-3</v>
      </c>
      <c r="E1678" s="9">
        <v>-4.0355125100887809E-3</v>
      </c>
    </row>
    <row r="1679" spans="2:5" x14ac:dyDescent="0.25">
      <c r="B1679" s="190">
        <v>42004</v>
      </c>
      <c r="C1679" s="9">
        <v>61.45</v>
      </c>
      <c r="D1679" s="14">
        <f t="shared" si="26"/>
        <v>-0.28463329452852154</v>
      </c>
      <c r="E1679" s="9">
        <v>-4.0518638573743921E-3</v>
      </c>
    </row>
    <row r="1680" spans="2:5" x14ac:dyDescent="0.25">
      <c r="B1680" s="190">
        <v>44378</v>
      </c>
      <c r="C1680" s="9">
        <v>85.9</v>
      </c>
      <c r="D1680" s="14">
        <f t="shared" si="26"/>
        <v>0.16711956521739146</v>
      </c>
      <c r="E1680" s="9">
        <v>-4.0579710144926879E-3</v>
      </c>
    </row>
    <row r="1681" spans="2:5" x14ac:dyDescent="0.25">
      <c r="B1681" s="190">
        <v>44348</v>
      </c>
      <c r="C1681" s="9">
        <v>73.599999999999994</v>
      </c>
      <c r="D1681" s="14">
        <f t="shared" si="26"/>
        <v>0.50974358974358958</v>
      </c>
      <c r="E1681" s="9">
        <v>-4.059539918809355E-3</v>
      </c>
    </row>
    <row r="1682" spans="2:5" x14ac:dyDescent="0.25">
      <c r="B1682" s="190">
        <v>44770</v>
      </c>
      <c r="C1682" s="9">
        <v>48.75</v>
      </c>
      <c r="D1682" s="14">
        <f t="shared" si="26"/>
        <v>-0.32851239669421484</v>
      </c>
      <c r="E1682" s="9">
        <v>-4.0858018386108856E-3</v>
      </c>
    </row>
    <row r="1683" spans="2:5" x14ac:dyDescent="0.25">
      <c r="B1683" s="190">
        <v>44350</v>
      </c>
      <c r="C1683" s="9">
        <v>72.599999999999994</v>
      </c>
      <c r="D1683" s="14">
        <f t="shared" si="26"/>
        <v>2.0062111801242235</v>
      </c>
      <c r="E1683" s="9">
        <v>-4.1152263374487153E-3</v>
      </c>
    </row>
    <row r="1684" spans="2:5" x14ac:dyDescent="0.25">
      <c r="B1684" s="190">
        <v>43580</v>
      </c>
      <c r="C1684" s="9">
        <v>24.15</v>
      </c>
      <c r="D1684" s="14">
        <f t="shared" si="26"/>
        <v>1.2578616352201137E-2</v>
      </c>
      <c r="E1684" s="9">
        <v>-4.1237113402062438E-3</v>
      </c>
    </row>
    <row r="1685" spans="2:5" x14ac:dyDescent="0.25">
      <c r="B1685" s="190">
        <v>43550</v>
      </c>
      <c r="C1685" s="9">
        <v>23.85</v>
      </c>
      <c r="D1685" s="14">
        <f t="shared" si="26"/>
        <v>-0.77689429373246033</v>
      </c>
      <c r="E1685" s="9">
        <v>-4.175365344467552E-3</v>
      </c>
    </row>
    <row r="1686" spans="2:5" x14ac:dyDescent="0.25">
      <c r="B1686" s="190">
        <v>42341</v>
      </c>
      <c r="C1686" s="9">
        <v>106.9</v>
      </c>
      <c r="D1686" s="14">
        <f t="shared" si="26"/>
        <v>2.0028089887640452</v>
      </c>
      <c r="E1686" s="9">
        <v>-4.1918956683743699E-3</v>
      </c>
    </row>
    <row r="1687" spans="2:5" x14ac:dyDescent="0.25">
      <c r="B1687" s="190">
        <v>43173</v>
      </c>
      <c r="C1687" s="9">
        <v>35.6</v>
      </c>
      <c r="D1687" s="14">
        <f t="shared" si="26"/>
        <v>-0.69881556683587132</v>
      </c>
      <c r="E1687" s="9">
        <v>-4.1958041958041559E-3</v>
      </c>
    </row>
    <row r="1688" spans="2:5" x14ac:dyDescent="0.25">
      <c r="B1688" s="190">
        <v>45149</v>
      </c>
      <c r="C1688" s="9">
        <v>118.2</v>
      </c>
      <c r="D1688" s="14">
        <f t="shared" si="26"/>
        <v>1.5310492505353319</v>
      </c>
      <c r="E1688" s="9">
        <v>-4.2122999157540014E-3</v>
      </c>
    </row>
    <row r="1689" spans="2:5" x14ac:dyDescent="0.25">
      <c r="B1689" s="190">
        <v>42473</v>
      </c>
      <c r="C1689" s="9">
        <v>46.7</v>
      </c>
      <c r="D1689" s="14">
        <f t="shared" si="26"/>
        <v>-0.54944524843222387</v>
      </c>
      <c r="E1689" s="9">
        <v>-4.2643923240937255E-3</v>
      </c>
    </row>
    <row r="1690" spans="2:5" x14ac:dyDescent="0.25">
      <c r="B1690" s="190">
        <v>42237</v>
      </c>
      <c r="C1690" s="9">
        <v>103.65</v>
      </c>
      <c r="D1690" s="14">
        <f t="shared" si="26"/>
        <v>1.2631004366812231</v>
      </c>
      <c r="E1690" s="9">
        <v>-4.3227665706050784E-3</v>
      </c>
    </row>
    <row r="1691" spans="2:5" x14ac:dyDescent="0.25">
      <c r="B1691" s="190">
        <v>42880</v>
      </c>
      <c r="C1691" s="9">
        <v>45.8</v>
      </c>
      <c r="D1691" s="14">
        <f t="shared" si="26"/>
        <v>1</v>
      </c>
      <c r="E1691" s="9">
        <v>-4.3478260869565834E-3</v>
      </c>
    </row>
    <row r="1692" spans="2:5" x14ac:dyDescent="0.25">
      <c r="B1692" s="190">
        <v>41771</v>
      </c>
      <c r="C1692" s="9">
        <v>22.9</v>
      </c>
      <c r="D1692" s="14">
        <f t="shared" si="26"/>
        <v>4.3859649122806078E-3</v>
      </c>
      <c r="E1692" s="9">
        <v>-4.3478260869565834E-3</v>
      </c>
    </row>
    <row r="1693" spans="2:5" x14ac:dyDescent="0.25">
      <c r="B1693" s="190">
        <v>43594</v>
      </c>
      <c r="C1693" s="9">
        <v>22.8</v>
      </c>
      <c r="D1693" s="14">
        <f t="shared" si="26"/>
        <v>-0.66470588235294126</v>
      </c>
      <c r="E1693" s="9">
        <v>-4.3668122270741428E-3</v>
      </c>
    </row>
    <row r="1694" spans="2:5" x14ac:dyDescent="0.25">
      <c r="B1694" s="190">
        <v>44467</v>
      </c>
      <c r="C1694" s="9">
        <v>68</v>
      </c>
      <c r="D1694" s="14">
        <f t="shared" si="26"/>
        <v>-0.56948401392845838</v>
      </c>
      <c r="E1694" s="9">
        <v>-4.3923865300145998E-3</v>
      </c>
    </row>
    <row r="1695" spans="2:5" x14ac:dyDescent="0.25">
      <c r="B1695" s="190">
        <v>45345</v>
      </c>
      <c r="C1695" s="9">
        <v>157.94999999999999</v>
      </c>
      <c r="D1695" s="14">
        <f t="shared" si="26"/>
        <v>2.5454545454545454</v>
      </c>
      <c r="E1695" s="9">
        <v>-4.4122281752285979E-3</v>
      </c>
    </row>
    <row r="1696" spans="2:5" x14ac:dyDescent="0.25">
      <c r="B1696" s="190">
        <v>44726</v>
      </c>
      <c r="C1696" s="9">
        <v>44.55</v>
      </c>
      <c r="D1696" s="14">
        <f t="shared" si="26"/>
        <v>-0.19657348963029767</v>
      </c>
      <c r="E1696" s="9">
        <v>-4.4692737430168236E-3</v>
      </c>
    </row>
    <row r="1697" spans="2:5" x14ac:dyDescent="0.25">
      <c r="B1697" s="190">
        <v>44244</v>
      </c>
      <c r="C1697" s="9">
        <v>55.45</v>
      </c>
      <c r="D1697" s="14">
        <f t="shared" si="26"/>
        <v>-0.49383842994066635</v>
      </c>
      <c r="E1697" s="9">
        <v>-4.4883303411131061E-3</v>
      </c>
    </row>
    <row r="1698" spans="2:5" x14ac:dyDescent="0.25">
      <c r="B1698" s="190">
        <v>45202</v>
      </c>
      <c r="C1698" s="9">
        <v>109.55</v>
      </c>
      <c r="D1698" s="14">
        <f t="shared" si="26"/>
        <v>-0.50704225352112675</v>
      </c>
      <c r="E1698" s="9">
        <v>-4.5433893684688779E-3</v>
      </c>
    </row>
    <row r="1699" spans="2:5" x14ac:dyDescent="0.25">
      <c r="B1699" s="190">
        <v>45782</v>
      </c>
      <c r="C1699" s="9">
        <v>222.23</v>
      </c>
      <c r="D1699" s="14">
        <f t="shared" si="26"/>
        <v>4.1323325635103929</v>
      </c>
      <c r="E1699" s="9">
        <v>-4.5688689809630914E-3</v>
      </c>
    </row>
    <row r="1700" spans="2:5" x14ac:dyDescent="0.25">
      <c r="B1700" s="190">
        <v>44746</v>
      </c>
      <c r="C1700" s="9">
        <v>43.3</v>
      </c>
      <c r="D1700" s="14">
        <f t="shared" si="26"/>
        <v>-0.19963031423290212</v>
      </c>
      <c r="E1700" s="9">
        <v>-4.5977011494253523E-3</v>
      </c>
    </row>
    <row r="1701" spans="2:5" x14ac:dyDescent="0.25">
      <c r="B1701" s="190">
        <v>41932</v>
      </c>
      <c r="C1701" s="9">
        <v>54.1</v>
      </c>
      <c r="D1701" s="14">
        <f t="shared" si="26"/>
        <v>0.67233384853168465</v>
      </c>
      <c r="E1701" s="9">
        <v>-4.5998160073597054E-3</v>
      </c>
    </row>
    <row r="1702" spans="2:5" x14ac:dyDescent="0.25">
      <c r="B1702" s="190">
        <v>41857</v>
      </c>
      <c r="C1702" s="9">
        <v>32.35</v>
      </c>
      <c r="D1702" s="14">
        <f t="shared" si="26"/>
        <v>-0.24941995359628769</v>
      </c>
      <c r="E1702" s="9">
        <v>-4.6153846153845716E-3</v>
      </c>
    </row>
    <row r="1703" spans="2:5" x14ac:dyDescent="0.25">
      <c r="B1703" s="190">
        <v>42713</v>
      </c>
      <c r="C1703" s="9">
        <v>43.1</v>
      </c>
      <c r="D1703" s="14">
        <f t="shared" si="26"/>
        <v>1.0187353629976581</v>
      </c>
      <c r="E1703" s="9">
        <v>-4.6189376443417033E-3</v>
      </c>
    </row>
    <row r="1704" spans="2:5" x14ac:dyDescent="0.25">
      <c r="B1704" s="190">
        <v>43629</v>
      </c>
      <c r="C1704" s="9">
        <v>21.35</v>
      </c>
      <c r="D1704" s="14">
        <f t="shared" si="26"/>
        <v>-0.49705535924617195</v>
      </c>
      <c r="E1704" s="9">
        <v>-4.6620046620045631E-3</v>
      </c>
    </row>
    <row r="1705" spans="2:5" x14ac:dyDescent="0.25">
      <c r="B1705" s="190">
        <v>44741</v>
      </c>
      <c r="C1705" s="9">
        <v>42.45</v>
      </c>
      <c r="D1705" s="14">
        <f t="shared" si="26"/>
        <v>0</v>
      </c>
      <c r="E1705" s="9">
        <v>-4.6893317702226432E-3</v>
      </c>
    </row>
    <row r="1706" spans="2:5" x14ac:dyDescent="0.25">
      <c r="B1706" s="190">
        <v>42937</v>
      </c>
      <c r="C1706" s="9">
        <v>42.45</v>
      </c>
      <c r="D1706" s="14">
        <f t="shared" si="26"/>
        <v>-0.59820160908660669</v>
      </c>
      <c r="E1706" s="9">
        <v>-4.6893317702226432E-3</v>
      </c>
    </row>
    <row r="1707" spans="2:5" x14ac:dyDescent="0.25">
      <c r="B1707" s="190">
        <v>42286</v>
      </c>
      <c r="C1707" s="9">
        <v>105.65</v>
      </c>
      <c r="D1707" s="14">
        <f t="shared" si="26"/>
        <v>4.0190023752969122</v>
      </c>
      <c r="E1707" s="9">
        <v>-4.7103155911446069E-3</v>
      </c>
    </row>
    <row r="1708" spans="2:5" x14ac:dyDescent="0.25">
      <c r="B1708" s="190">
        <v>43641</v>
      </c>
      <c r="C1708" s="9">
        <v>21.05</v>
      </c>
      <c r="D1708" s="14">
        <f t="shared" si="26"/>
        <v>-0.92530163236337826</v>
      </c>
      <c r="E1708" s="9">
        <v>-4.7281323877067551E-3</v>
      </c>
    </row>
    <row r="1709" spans="2:5" x14ac:dyDescent="0.25">
      <c r="B1709" s="190">
        <v>45583</v>
      </c>
      <c r="C1709" s="9">
        <v>281.8</v>
      </c>
      <c r="D1709" s="14">
        <f t="shared" si="26"/>
        <v>4.4192307692307695</v>
      </c>
      <c r="E1709" s="9">
        <v>-4.7677909235386406E-3</v>
      </c>
    </row>
    <row r="1710" spans="2:5" x14ac:dyDescent="0.25">
      <c r="B1710" s="190">
        <v>42657</v>
      </c>
      <c r="C1710" s="9">
        <v>52</v>
      </c>
      <c r="D1710" s="14">
        <f t="shared" si="26"/>
        <v>-0.16061339790153353</v>
      </c>
      <c r="E1710" s="9">
        <v>-4.7846889952153108E-3</v>
      </c>
    </row>
    <row r="1711" spans="2:5" x14ac:dyDescent="0.25">
      <c r="B1711" s="190">
        <v>41995</v>
      </c>
      <c r="C1711" s="9">
        <v>61.95</v>
      </c>
      <c r="D1711" s="14">
        <f t="shared" si="26"/>
        <v>4.86618004866187E-3</v>
      </c>
      <c r="E1711" s="9">
        <v>-4.8192771084336894E-3</v>
      </c>
    </row>
    <row r="1712" spans="2:5" x14ac:dyDescent="0.25">
      <c r="B1712" s="190">
        <v>44567</v>
      </c>
      <c r="C1712" s="9">
        <v>61.65</v>
      </c>
      <c r="D1712" s="14">
        <f t="shared" si="26"/>
        <v>2.0146699266503671</v>
      </c>
      <c r="E1712" s="9">
        <v>-4.8426150121066063E-3</v>
      </c>
    </row>
    <row r="1713" spans="2:5" x14ac:dyDescent="0.25">
      <c r="B1713" s="190">
        <v>43647</v>
      </c>
      <c r="C1713" s="9">
        <v>20.45</v>
      </c>
      <c r="D1713" s="14">
        <f t="shared" si="26"/>
        <v>-0.49754299754299758</v>
      </c>
      <c r="E1713" s="9">
        <v>-4.8661800486618691E-3</v>
      </c>
    </row>
    <row r="1714" spans="2:5" x14ac:dyDescent="0.25">
      <c r="B1714" s="190">
        <v>42739</v>
      </c>
      <c r="C1714" s="9">
        <v>40.700000000000003</v>
      </c>
      <c r="D1714" s="14">
        <f t="shared" si="26"/>
        <v>1.2300123001231062E-3</v>
      </c>
      <c r="E1714" s="9">
        <v>-4.8899755501221453E-3</v>
      </c>
    </row>
    <row r="1715" spans="2:5" x14ac:dyDescent="0.25">
      <c r="B1715" s="190">
        <v>42611</v>
      </c>
      <c r="C1715" s="9">
        <v>40.65</v>
      </c>
      <c r="D1715" s="14">
        <f t="shared" si="26"/>
        <v>-0.19664031620553366</v>
      </c>
      <c r="E1715" s="9">
        <v>-4.8959608323134113E-3</v>
      </c>
    </row>
    <row r="1716" spans="2:5" x14ac:dyDescent="0.25">
      <c r="B1716" s="190">
        <v>42440</v>
      </c>
      <c r="C1716" s="9">
        <v>50.6</v>
      </c>
      <c r="D1716" s="14">
        <f t="shared" si="26"/>
        <v>0.25092707045735468</v>
      </c>
      <c r="E1716" s="9">
        <v>-4.9164208456243851E-3</v>
      </c>
    </row>
    <row r="1717" spans="2:5" x14ac:dyDescent="0.25">
      <c r="B1717" s="190">
        <v>43068</v>
      </c>
      <c r="C1717" s="9">
        <v>40.450000000000003</v>
      </c>
      <c r="D1717" s="14">
        <f t="shared" si="26"/>
        <v>-0.49938118811881183</v>
      </c>
      <c r="E1717" s="9">
        <v>-4.9200492004919001E-3</v>
      </c>
    </row>
    <row r="1718" spans="2:5" x14ac:dyDescent="0.25">
      <c r="B1718" s="190">
        <v>45044</v>
      </c>
      <c r="C1718" s="9">
        <v>80.8</v>
      </c>
      <c r="D1718" s="14">
        <f t="shared" si="26"/>
        <v>-0.10767531750414136</v>
      </c>
      <c r="E1718" s="9">
        <v>-4.9261083743843059E-3</v>
      </c>
    </row>
    <row r="1719" spans="2:5" x14ac:dyDescent="0.25">
      <c r="B1719" s="190">
        <v>42201</v>
      </c>
      <c r="C1719" s="9">
        <v>90.55</v>
      </c>
      <c r="D1719" s="14">
        <f t="shared" si="26"/>
        <v>1.2694235588972431</v>
      </c>
      <c r="E1719" s="9">
        <v>-4.9450549450549761E-3</v>
      </c>
    </row>
    <row r="1720" spans="2:5" x14ac:dyDescent="0.25">
      <c r="B1720" s="190">
        <v>42978</v>
      </c>
      <c r="C1720" s="9">
        <v>39.9</v>
      </c>
      <c r="D1720" s="14">
        <f t="shared" si="26"/>
        <v>-0.19556451612903231</v>
      </c>
      <c r="E1720" s="9">
        <v>-4.9875311720698964E-3</v>
      </c>
    </row>
    <row r="1721" spans="2:5" x14ac:dyDescent="0.25">
      <c r="B1721" s="190">
        <v>42450</v>
      </c>
      <c r="C1721" s="9">
        <v>49.6</v>
      </c>
      <c r="D1721" s="14">
        <f t="shared" si="26"/>
        <v>0.25410872313527194</v>
      </c>
      <c r="E1721" s="9">
        <v>-5.0150451354062184E-3</v>
      </c>
    </row>
    <row r="1722" spans="2:5" x14ac:dyDescent="0.25">
      <c r="B1722" s="190">
        <v>42976</v>
      </c>
      <c r="C1722" s="9">
        <v>39.549999999999997</v>
      </c>
      <c r="D1722" s="14">
        <f t="shared" si="26"/>
        <v>1.2658227848100546E-3</v>
      </c>
      <c r="E1722" s="9">
        <v>-5.0314465408805749E-3</v>
      </c>
    </row>
    <row r="1723" spans="2:5" x14ac:dyDescent="0.25">
      <c r="B1723" s="190">
        <v>42733</v>
      </c>
      <c r="C1723" s="9">
        <v>39.5</v>
      </c>
      <c r="D1723" s="14">
        <f t="shared" si="26"/>
        <v>-0.19878296146044619</v>
      </c>
      <c r="E1723" s="9">
        <v>-5.0377833753149324E-3</v>
      </c>
    </row>
    <row r="1724" spans="2:5" x14ac:dyDescent="0.25">
      <c r="B1724" s="190">
        <v>44767</v>
      </c>
      <c r="C1724" s="9">
        <v>49.3</v>
      </c>
      <c r="D1724" s="14">
        <f t="shared" si="26"/>
        <v>5.0968399592252805E-3</v>
      </c>
      <c r="E1724" s="9">
        <v>-5.0454086781029266E-3</v>
      </c>
    </row>
    <row r="1725" spans="2:5" x14ac:dyDescent="0.25">
      <c r="B1725" s="190">
        <v>42874</v>
      </c>
      <c r="C1725" s="9">
        <v>49.05</v>
      </c>
      <c r="D1725" s="14">
        <f t="shared" si="26"/>
        <v>8.2219938335045956E-3</v>
      </c>
      <c r="E1725" s="9">
        <v>-5.0709939148073022E-3</v>
      </c>
    </row>
    <row r="1726" spans="2:5" x14ac:dyDescent="0.25">
      <c r="B1726" s="190">
        <v>42809</v>
      </c>
      <c r="C1726" s="9">
        <v>48.65</v>
      </c>
      <c r="D1726" s="14">
        <f t="shared" si="26"/>
        <v>-0.14947552447552453</v>
      </c>
      <c r="E1726" s="9">
        <v>-5.1124744376278121E-3</v>
      </c>
    </row>
    <row r="1727" spans="2:5" x14ac:dyDescent="0.25">
      <c r="B1727" s="190">
        <v>41978</v>
      </c>
      <c r="C1727" s="9">
        <v>57.2</v>
      </c>
      <c r="D1727" s="14">
        <f t="shared" si="26"/>
        <v>-0.62479501475893728</v>
      </c>
      <c r="E1727" s="9">
        <v>-5.2173913043477771E-3</v>
      </c>
    </row>
    <row r="1728" spans="2:5" x14ac:dyDescent="0.25">
      <c r="B1728" s="190">
        <v>45330</v>
      </c>
      <c r="C1728" s="9">
        <v>152.44999999999999</v>
      </c>
      <c r="D1728" s="14">
        <f t="shared" si="26"/>
        <v>1.6722173531989482</v>
      </c>
      <c r="E1728" s="9">
        <v>-5.2202283849919172E-3</v>
      </c>
    </row>
    <row r="1729" spans="2:5" x14ac:dyDescent="0.25">
      <c r="B1729" s="190">
        <v>42079</v>
      </c>
      <c r="C1729" s="9">
        <v>57.05</v>
      </c>
      <c r="D1729" s="14">
        <f t="shared" si="26"/>
        <v>0.50329380764163356</v>
      </c>
      <c r="E1729" s="9">
        <v>-5.2310374891020792E-3</v>
      </c>
    </row>
    <row r="1730" spans="2:5" x14ac:dyDescent="0.25">
      <c r="B1730" s="190">
        <v>43160</v>
      </c>
      <c r="C1730" s="9">
        <v>37.950000000000003</v>
      </c>
      <c r="D1730" s="14">
        <f t="shared" si="26"/>
        <v>-0.33304042179261856</v>
      </c>
      <c r="E1730" s="9">
        <v>-5.2424639580601765E-3</v>
      </c>
    </row>
    <row r="1731" spans="2:5" x14ac:dyDescent="0.25">
      <c r="B1731" s="190">
        <v>44670</v>
      </c>
      <c r="C1731" s="9">
        <v>56.9</v>
      </c>
      <c r="D1731" s="14">
        <f t="shared" si="26"/>
        <v>-0.7915369115222568</v>
      </c>
      <c r="E1731" s="9">
        <v>-5.2447552447553187E-3</v>
      </c>
    </row>
    <row r="1732" spans="2:5" x14ac:dyDescent="0.25">
      <c r="B1732" s="190">
        <v>45594</v>
      </c>
      <c r="C1732" s="9">
        <v>272.95</v>
      </c>
      <c r="D1732" s="14">
        <f t="shared" si="26"/>
        <v>28.037234042553191</v>
      </c>
      <c r="E1732" s="9">
        <v>-5.2842565597667228E-3</v>
      </c>
    </row>
    <row r="1733" spans="2:5" x14ac:dyDescent="0.25">
      <c r="B1733" s="190">
        <v>41572</v>
      </c>
      <c r="C1733" s="9">
        <v>9.4</v>
      </c>
      <c r="D1733" s="14">
        <f t="shared" ref="D1733:D1796" si="27">(C1733-C1734)/C1734</f>
        <v>-0.49732620320855614</v>
      </c>
      <c r="E1733" s="9">
        <v>-5.2910052910051788E-3</v>
      </c>
    </row>
    <row r="1734" spans="2:5" x14ac:dyDescent="0.25">
      <c r="B1734" s="190">
        <v>41661</v>
      </c>
      <c r="C1734" s="9">
        <v>18.7</v>
      </c>
      <c r="D1734" s="14">
        <f t="shared" si="27"/>
        <v>-0.33094812164579607</v>
      </c>
      <c r="E1734" s="9">
        <v>-5.3191489361702881E-3</v>
      </c>
    </row>
    <row r="1735" spans="2:5" x14ac:dyDescent="0.25">
      <c r="B1735" s="190">
        <v>43313</v>
      </c>
      <c r="C1735" s="9">
        <v>27.95</v>
      </c>
      <c r="D1735" s="14">
        <f t="shared" si="27"/>
        <v>-0.3969795037756203</v>
      </c>
      <c r="E1735" s="9">
        <v>-5.3380782918150222E-3</v>
      </c>
    </row>
    <row r="1736" spans="2:5" x14ac:dyDescent="0.25">
      <c r="B1736" s="190">
        <v>44837</v>
      </c>
      <c r="C1736" s="9">
        <v>46.35</v>
      </c>
      <c r="D1736" s="14">
        <f t="shared" si="27"/>
        <v>0</v>
      </c>
      <c r="E1736" s="9">
        <v>-5.3648068669527897E-3</v>
      </c>
    </row>
    <row r="1737" spans="2:5" x14ac:dyDescent="0.25">
      <c r="B1737" s="190">
        <v>42824</v>
      </c>
      <c r="C1737" s="9">
        <v>46.35</v>
      </c>
      <c r="D1737" s="14">
        <f t="shared" si="27"/>
        <v>0.66726618705035967</v>
      </c>
      <c r="E1737" s="9">
        <v>-5.3648068669527897E-3</v>
      </c>
    </row>
    <row r="1738" spans="2:5" x14ac:dyDescent="0.25">
      <c r="B1738" s="190">
        <v>43468</v>
      </c>
      <c r="C1738" s="9">
        <v>27.8</v>
      </c>
      <c r="D1738" s="14">
        <f t="shared" si="27"/>
        <v>1.8018018018018274E-3</v>
      </c>
      <c r="E1738" s="9">
        <v>-5.3667262969588044E-3</v>
      </c>
    </row>
    <row r="1739" spans="2:5" x14ac:dyDescent="0.25">
      <c r="B1739" s="190">
        <v>43293</v>
      </c>
      <c r="C1739" s="9">
        <v>27.75</v>
      </c>
      <c r="D1739" s="14">
        <f t="shared" si="27"/>
        <v>-0.3993506493506494</v>
      </c>
      <c r="E1739" s="9">
        <v>-5.3763440860214546E-3</v>
      </c>
    </row>
    <row r="1740" spans="2:5" x14ac:dyDescent="0.25">
      <c r="B1740" s="190">
        <v>42593</v>
      </c>
      <c r="C1740" s="9">
        <v>46.2</v>
      </c>
      <c r="D1740" s="14">
        <f t="shared" si="27"/>
        <v>4.0491803278688527</v>
      </c>
      <c r="E1740" s="9">
        <v>-5.3821313240043052E-3</v>
      </c>
    </row>
    <row r="1741" spans="2:5" x14ac:dyDescent="0.25">
      <c r="B1741" s="190">
        <v>41579</v>
      </c>
      <c r="C1741" s="9">
        <v>9.15</v>
      </c>
      <c r="D1741" s="14">
        <f t="shared" si="27"/>
        <v>-0.49863013698630138</v>
      </c>
      <c r="E1741" s="9">
        <v>-5.4347826086955367E-3</v>
      </c>
    </row>
    <row r="1742" spans="2:5" x14ac:dyDescent="0.25">
      <c r="B1742" s="190">
        <v>41689</v>
      </c>
      <c r="C1742" s="9">
        <v>18.25</v>
      </c>
      <c r="D1742" s="14">
        <f t="shared" si="27"/>
        <v>-0.59978070175438603</v>
      </c>
      <c r="E1742" s="9">
        <v>-5.449591280654028E-3</v>
      </c>
    </row>
    <row r="1743" spans="2:5" x14ac:dyDescent="0.25">
      <c r="B1743" s="190">
        <v>44084</v>
      </c>
      <c r="C1743" s="9">
        <v>45.6</v>
      </c>
      <c r="D1743" s="14">
        <f t="shared" si="27"/>
        <v>-0.37491432488005483</v>
      </c>
      <c r="E1743" s="9">
        <v>-5.4525627044711015E-3</v>
      </c>
    </row>
    <row r="1744" spans="2:5" x14ac:dyDescent="0.25">
      <c r="B1744" s="190">
        <v>44442</v>
      </c>
      <c r="C1744" s="9">
        <v>72.95</v>
      </c>
      <c r="D1744" s="14">
        <f t="shared" si="27"/>
        <v>0.15335968379446646</v>
      </c>
      <c r="E1744" s="9">
        <v>-5.4533060668028833E-3</v>
      </c>
    </row>
    <row r="1745" spans="2:5" x14ac:dyDescent="0.25">
      <c r="B1745" s="190">
        <v>44903</v>
      </c>
      <c r="C1745" s="9">
        <v>63.25</v>
      </c>
      <c r="D1745" s="14">
        <f t="shared" si="27"/>
        <v>1.3425925925925926</v>
      </c>
      <c r="E1745" s="9">
        <v>-5.5031446540880725E-3</v>
      </c>
    </row>
    <row r="1746" spans="2:5" x14ac:dyDescent="0.25">
      <c r="B1746" s="190">
        <v>43399</v>
      </c>
      <c r="C1746" s="9">
        <v>27</v>
      </c>
      <c r="D1746" s="14">
        <f t="shared" si="27"/>
        <v>-0.86417827858544194</v>
      </c>
      <c r="E1746" s="9">
        <v>-5.5248618784529864E-3</v>
      </c>
    </row>
    <row r="1747" spans="2:5" x14ac:dyDescent="0.25">
      <c r="B1747" s="190">
        <v>45721</v>
      </c>
      <c r="C1747" s="9">
        <v>198.79</v>
      </c>
      <c r="D1747" s="14">
        <f t="shared" si="27"/>
        <v>2.7507547169811319</v>
      </c>
      <c r="E1747" s="9">
        <v>-5.6025211345105529E-3</v>
      </c>
    </row>
    <row r="1748" spans="2:5" x14ac:dyDescent="0.25">
      <c r="B1748" s="190">
        <v>44274</v>
      </c>
      <c r="C1748" s="9">
        <v>53</v>
      </c>
      <c r="D1748" s="14">
        <f t="shared" si="27"/>
        <v>0.50997150997150986</v>
      </c>
      <c r="E1748" s="9">
        <v>-5.6285178236397219E-3</v>
      </c>
    </row>
    <row r="1749" spans="2:5" x14ac:dyDescent="0.25">
      <c r="B1749" s="190">
        <v>43201</v>
      </c>
      <c r="C1749" s="9">
        <v>35.1</v>
      </c>
      <c r="D1749" s="14">
        <f t="shared" si="27"/>
        <v>-0.66666666666666663</v>
      </c>
      <c r="E1749" s="9">
        <v>-5.6657223796032791E-3</v>
      </c>
    </row>
    <row r="1750" spans="2:5" x14ac:dyDescent="0.25">
      <c r="B1750" s="190">
        <v>45182</v>
      </c>
      <c r="C1750" s="9">
        <v>105.3</v>
      </c>
      <c r="D1750" s="14">
        <f t="shared" si="27"/>
        <v>1.0057142857142856</v>
      </c>
      <c r="E1750" s="9">
        <v>-5.6657223796034795E-3</v>
      </c>
    </row>
    <row r="1751" spans="2:5" x14ac:dyDescent="0.25">
      <c r="B1751" s="190">
        <v>44609</v>
      </c>
      <c r="C1751" s="9">
        <v>52.5</v>
      </c>
      <c r="D1751" s="14">
        <f t="shared" si="27"/>
        <v>0.20137299771167042</v>
      </c>
      <c r="E1751" s="9">
        <v>-5.6818181818181282E-3</v>
      </c>
    </row>
    <row r="1752" spans="2:5" x14ac:dyDescent="0.25">
      <c r="B1752" s="190">
        <v>42895</v>
      </c>
      <c r="C1752" s="9">
        <v>43.7</v>
      </c>
      <c r="D1752" s="14">
        <f t="shared" si="27"/>
        <v>0.25214899713467059</v>
      </c>
      <c r="E1752" s="9">
        <v>-5.6882821387940841E-3</v>
      </c>
    </row>
    <row r="1753" spans="2:5" x14ac:dyDescent="0.25">
      <c r="B1753" s="190">
        <v>43202</v>
      </c>
      <c r="C1753" s="9">
        <v>34.9</v>
      </c>
      <c r="D1753" s="14">
        <f t="shared" si="27"/>
        <v>-0.32949087415946204</v>
      </c>
      <c r="E1753" s="9">
        <v>-5.698005698005779E-3</v>
      </c>
    </row>
    <row r="1754" spans="2:5" x14ac:dyDescent="0.25">
      <c r="B1754" s="190">
        <v>41926</v>
      </c>
      <c r="C1754" s="9">
        <v>52.05</v>
      </c>
      <c r="D1754" s="14">
        <f t="shared" si="27"/>
        <v>-0.14037985136251033</v>
      </c>
      <c r="E1754" s="9">
        <v>-5.730659025788047E-3</v>
      </c>
    </row>
    <row r="1755" spans="2:5" x14ac:dyDescent="0.25">
      <c r="B1755" s="190">
        <v>44207</v>
      </c>
      <c r="C1755" s="9">
        <v>60.55</v>
      </c>
      <c r="D1755" s="14">
        <f t="shared" si="27"/>
        <v>5.8139534883719984E-3</v>
      </c>
      <c r="E1755" s="9">
        <v>-5.7471264367816325E-3</v>
      </c>
    </row>
    <row r="1756" spans="2:5" x14ac:dyDescent="0.25">
      <c r="B1756" s="190">
        <v>44208</v>
      </c>
      <c r="C1756" s="9">
        <v>60.2</v>
      </c>
      <c r="D1756" s="14">
        <f t="shared" si="27"/>
        <v>-0.62351469668542836</v>
      </c>
      <c r="E1756" s="9">
        <v>-5.7803468208091546E-3</v>
      </c>
    </row>
    <row r="1757" spans="2:5" x14ac:dyDescent="0.25">
      <c r="B1757" s="190">
        <v>45461</v>
      </c>
      <c r="C1757" s="9">
        <v>159.9</v>
      </c>
      <c r="D1757" s="14">
        <f t="shared" si="27"/>
        <v>2.1018428709990302</v>
      </c>
      <c r="E1757" s="9">
        <v>-5.7825032643164008E-3</v>
      </c>
    </row>
    <row r="1758" spans="2:5" x14ac:dyDescent="0.25">
      <c r="B1758" s="190">
        <v>44144</v>
      </c>
      <c r="C1758" s="9">
        <v>51.55</v>
      </c>
      <c r="D1758" s="14">
        <f t="shared" si="27"/>
        <v>0.20023282887077984</v>
      </c>
      <c r="E1758" s="9">
        <v>-5.7859209257474301E-3</v>
      </c>
    </row>
    <row r="1759" spans="2:5" x14ac:dyDescent="0.25">
      <c r="B1759" s="190">
        <v>42943</v>
      </c>
      <c r="C1759" s="9">
        <v>42.95</v>
      </c>
      <c r="D1759" s="14">
        <f t="shared" si="27"/>
        <v>1.1655011655012648E-3</v>
      </c>
      <c r="E1759" s="9">
        <v>-5.7870370370370367E-3</v>
      </c>
    </row>
    <row r="1760" spans="2:5" x14ac:dyDescent="0.25">
      <c r="B1760" s="190">
        <v>42905</v>
      </c>
      <c r="C1760" s="9">
        <v>42.9</v>
      </c>
      <c r="D1760" s="14">
        <f t="shared" si="27"/>
        <v>0</v>
      </c>
      <c r="E1760" s="9">
        <v>-5.7937427578215531E-3</v>
      </c>
    </row>
    <row r="1761" spans="2:5" x14ac:dyDescent="0.25">
      <c r="B1761" s="190">
        <v>42538</v>
      </c>
      <c r="C1761" s="9">
        <v>42.9</v>
      </c>
      <c r="D1761" s="14">
        <f t="shared" si="27"/>
        <v>-0.28559533721898417</v>
      </c>
      <c r="E1761" s="9">
        <v>-5.7937427578215531E-3</v>
      </c>
    </row>
    <row r="1762" spans="2:5" x14ac:dyDescent="0.25">
      <c r="B1762" s="190">
        <v>44179</v>
      </c>
      <c r="C1762" s="9">
        <v>60.05</v>
      </c>
      <c r="D1762" s="14">
        <f t="shared" si="27"/>
        <v>2.511695906432748</v>
      </c>
      <c r="E1762" s="9">
        <v>-5.7947019867549904E-3</v>
      </c>
    </row>
    <row r="1763" spans="2:5" x14ac:dyDescent="0.25">
      <c r="B1763" s="190">
        <v>41695</v>
      </c>
      <c r="C1763" s="9">
        <v>17.100000000000001</v>
      </c>
      <c r="D1763" s="14">
        <f t="shared" si="27"/>
        <v>-0.7128463476070529</v>
      </c>
      <c r="E1763" s="9">
        <v>-5.8139534883719689E-3</v>
      </c>
    </row>
    <row r="1764" spans="2:5" x14ac:dyDescent="0.25">
      <c r="B1764" s="190">
        <v>42181</v>
      </c>
      <c r="C1764" s="9">
        <v>59.55</v>
      </c>
      <c r="D1764" s="14">
        <f t="shared" si="27"/>
        <v>-0.63092655717384571</v>
      </c>
      <c r="E1764" s="9">
        <v>-5.843071786310541E-3</v>
      </c>
    </row>
    <row r="1765" spans="2:5" x14ac:dyDescent="0.25">
      <c r="B1765" s="190">
        <v>45386</v>
      </c>
      <c r="C1765" s="9">
        <v>161.35</v>
      </c>
      <c r="D1765" s="14">
        <f t="shared" si="27"/>
        <v>2.1824457593688358</v>
      </c>
      <c r="E1765" s="9">
        <v>-5.8533579790512446E-3</v>
      </c>
    </row>
    <row r="1766" spans="2:5" x14ac:dyDescent="0.25">
      <c r="B1766" s="190">
        <v>44874</v>
      </c>
      <c r="C1766" s="9">
        <v>50.7</v>
      </c>
      <c r="D1766" s="14">
        <f t="shared" si="27"/>
        <v>0</v>
      </c>
      <c r="E1766" s="9">
        <v>-5.882352941176415E-3</v>
      </c>
    </row>
    <row r="1767" spans="2:5" x14ac:dyDescent="0.25">
      <c r="B1767" s="190">
        <v>42502</v>
      </c>
      <c r="C1767" s="9">
        <v>50.7</v>
      </c>
      <c r="D1767" s="14">
        <f t="shared" si="27"/>
        <v>-0.1362862010221465</v>
      </c>
      <c r="E1767" s="9">
        <v>-5.882352941176415E-3</v>
      </c>
    </row>
    <row r="1768" spans="2:5" x14ac:dyDescent="0.25">
      <c r="B1768" s="190">
        <v>44538</v>
      </c>
      <c r="C1768" s="9">
        <v>58.7</v>
      </c>
      <c r="D1768" s="14">
        <f t="shared" si="27"/>
        <v>1.7064846416382496E-3</v>
      </c>
      <c r="E1768" s="9">
        <v>-5.9271803556307252E-3</v>
      </c>
    </row>
    <row r="1769" spans="2:5" x14ac:dyDescent="0.25">
      <c r="B1769" s="190">
        <v>41971</v>
      </c>
      <c r="C1769" s="9">
        <v>58.6</v>
      </c>
      <c r="D1769" s="14">
        <f t="shared" si="27"/>
        <v>-0.64941669159437632</v>
      </c>
      <c r="E1769" s="9">
        <v>-5.9372349448685562E-3</v>
      </c>
    </row>
    <row r="1770" spans="2:5" x14ac:dyDescent="0.25">
      <c r="B1770" s="190">
        <v>45407</v>
      </c>
      <c r="C1770" s="9">
        <v>167.15</v>
      </c>
      <c r="D1770" s="14">
        <f t="shared" si="27"/>
        <v>4.0044910179640718</v>
      </c>
      <c r="E1770" s="9">
        <v>-5.9470710674992561E-3</v>
      </c>
    </row>
    <row r="1771" spans="2:5" x14ac:dyDescent="0.25">
      <c r="B1771" s="190">
        <v>43216</v>
      </c>
      <c r="C1771" s="9">
        <v>33.4</v>
      </c>
      <c r="D1771" s="14">
        <f t="shared" si="27"/>
        <v>-0.19904076738609122</v>
      </c>
      <c r="E1771" s="9">
        <v>-5.9523809523810371E-3</v>
      </c>
    </row>
    <row r="1772" spans="2:5" x14ac:dyDescent="0.25">
      <c r="B1772" s="190">
        <v>42941</v>
      </c>
      <c r="C1772" s="9">
        <v>41.7</v>
      </c>
      <c r="D1772" s="14">
        <f t="shared" si="27"/>
        <v>0.25602409638554213</v>
      </c>
      <c r="E1772" s="9">
        <v>-5.9594755661501785E-3</v>
      </c>
    </row>
    <row r="1773" spans="2:5" x14ac:dyDescent="0.25">
      <c r="B1773" s="190">
        <v>43217</v>
      </c>
      <c r="C1773" s="9">
        <v>33.200000000000003</v>
      </c>
      <c r="D1773" s="14">
        <f t="shared" si="27"/>
        <v>-0.19999999999999993</v>
      </c>
      <c r="E1773" s="9">
        <v>-5.9880239520956812E-3</v>
      </c>
    </row>
    <row r="1774" spans="2:5" x14ac:dyDescent="0.25">
      <c r="B1774" s="190">
        <v>42920</v>
      </c>
      <c r="C1774" s="9">
        <v>41.5</v>
      </c>
      <c r="D1774" s="14">
        <f t="shared" si="27"/>
        <v>-0.58333333333333326</v>
      </c>
      <c r="E1774" s="9">
        <v>-5.9880239520958087E-3</v>
      </c>
    </row>
    <row r="1775" spans="2:5" x14ac:dyDescent="0.25">
      <c r="B1775" s="190">
        <v>42356</v>
      </c>
      <c r="C1775" s="9">
        <v>99.6</v>
      </c>
      <c r="D1775" s="14">
        <f t="shared" si="27"/>
        <v>0.50226244343891402</v>
      </c>
      <c r="E1775" s="9">
        <v>-5.9880239520958929E-3</v>
      </c>
    </row>
    <row r="1776" spans="2:5" x14ac:dyDescent="0.25">
      <c r="B1776" s="190">
        <v>44502</v>
      </c>
      <c r="C1776" s="9">
        <v>66.3</v>
      </c>
      <c r="D1776" s="14">
        <f t="shared" si="27"/>
        <v>3.7850113550340651E-3</v>
      </c>
      <c r="E1776" s="9">
        <v>-5.9970014992504596E-3</v>
      </c>
    </row>
    <row r="1777" spans="2:5" x14ac:dyDescent="0.25">
      <c r="B1777" s="190">
        <v>44498</v>
      </c>
      <c r="C1777" s="9">
        <v>66.05</v>
      </c>
      <c r="D1777" s="14">
        <f t="shared" si="27"/>
        <v>0.60510328068043739</v>
      </c>
      <c r="E1777" s="9">
        <v>-6.0195635816404167E-3</v>
      </c>
    </row>
    <row r="1778" spans="2:5" x14ac:dyDescent="0.25">
      <c r="B1778" s="190">
        <v>43061</v>
      </c>
      <c r="C1778" s="9">
        <v>41.15</v>
      </c>
      <c r="D1778" s="14">
        <f t="shared" si="27"/>
        <v>-0.79148720547251072</v>
      </c>
      <c r="E1778" s="9">
        <v>-6.038647342995169E-3</v>
      </c>
    </row>
    <row r="1779" spans="2:5" x14ac:dyDescent="0.25">
      <c r="B1779" s="190">
        <v>45512</v>
      </c>
      <c r="C1779" s="9">
        <v>197.35</v>
      </c>
      <c r="D1779" s="14">
        <f t="shared" si="27"/>
        <v>2.4321739130434783</v>
      </c>
      <c r="E1779" s="9">
        <v>-6.0438176781667944E-3</v>
      </c>
    </row>
    <row r="1780" spans="2:5" x14ac:dyDescent="0.25">
      <c r="B1780" s="190">
        <v>41977</v>
      </c>
      <c r="C1780" s="9">
        <v>57.5</v>
      </c>
      <c r="D1780" s="14">
        <f t="shared" si="27"/>
        <v>0.75038051750380508</v>
      </c>
      <c r="E1780" s="9">
        <v>-6.0501296456352879E-3</v>
      </c>
    </row>
    <row r="1781" spans="2:5" x14ac:dyDescent="0.25">
      <c r="B1781" s="190">
        <v>43367</v>
      </c>
      <c r="C1781" s="9">
        <v>32.85</v>
      </c>
      <c r="D1781" s="14">
        <f t="shared" si="27"/>
        <v>-0.19682151589242047</v>
      </c>
      <c r="E1781" s="9">
        <v>-6.0514372163387523E-3</v>
      </c>
    </row>
    <row r="1782" spans="2:5" x14ac:dyDescent="0.25">
      <c r="B1782" s="190">
        <v>42746</v>
      </c>
      <c r="C1782" s="9">
        <v>40.9</v>
      </c>
      <c r="D1782" s="14">
        <f t="shared" si="27"/>
        <v>-0.44315861130020429</v>
      </c>
      <c r="E1782" s="9">
        <v>-6.0753341433778859E-3</v>
      </c>
    </row>
    <row r="1783" spans="2:5" x14ac:dyDescent="0.25">
      <c r="B1783" s="190">
        <v>44341</v>
      </c>
      <c r="C1783" s="9">
        <v>73.45</v>
      </c>
      <c r="D1783" s="14">
        <f t="shared" si="27"/>
        <v>0.50051072522982631</v>
      </c>
      <c r="E1783" s="9">
        <v>-6.0893098782138404E-3</v>
      </c>
    </row>
    <row r="1784" spans="2:5" x14ac:dyDescent="0.25">
      <c r="B1784" s="190">
        <v>44769</v>
      </c>
      <c r="C1784" s="9">
        <v>48.95</v>
      </c>
      <c r="D1784" s="14">
        <f t="shared" si="27"/>
        <v>-0.14273204903677755</v>
      </c>
      <c r="E1784" s="9">
        <v>-6.0913705583755771E-3</v>
      </c>
    </row>
    <row r="1785" spans="2:5" x14ac:dyDescent="0.25">
      <c r="B1785" s="190">
        <v>44524</v>
      </c>
      <c r="C1785" s="9">
        <v>57.1</v>
      </c>
      <c r="D1785" s="14">
        <f t="shared" si="27"/>
        <v>0.40122699386503069</v>
      </c>
      <c r="E1785" s="9">
        <v>-6.0922541340296156E-3</v>
      </c>
    </row>
    <row r="1786" spans="2:5" x14ac:dyDescent="0.25">
      <c r="B1786" s="190">
        <v>43063</v>
      </c>
      <c r="C1786" s="9">
        <v>40.75</v>
      </c>
      <c r="D1786" s="14">
        <f t="shared" si="27"/>
        <v>0</v>
      </c>
      <c r="E1786" s="9">
        <v>-6.0975609756097563E-3</v>
      </c>
    </row>
    <row r="1787" spans="2:5" x14ac:dyDescent="0.25">
      <c r="B1787" s="190">
        <v>42726</v>
      </c>
      <c r="C1787" s="9">
        <v>40.75</v>
      </c>
      <c r="D1787" s="14">
        <f t="shared" si="27"/>
        <v>-0.53928773318258905</v>
      </c>
      <c r="E1787" s="9">
        <v>-6.0975609756097563E-3</v>
      </c>
    </row>
    <row r="1788" spans="2:5" x14ac:dyDescent="0.25">
      <c r="B1788" s="190">
        <v>42262</v>
      </c>
      <c r="C1788" s="9">
        <v>88.45</v>
      </c>
      <c r="D1788" s="14">
        <f t="shared" si="27"/>
        <v>1.2140175219023779</v>
      </c>
      <c r="E1788" s="9">
        <v>-6.1797752808988443E-3</v>
      </c>
    </row>
    <row r="1789" spans="2:5" x14ac:dyDescent="0.25">
      <c r="B1789" s="190">
        <v>43098</v>
      </c>
      <c r="C1789" s="9">
        <v>39.950000000000003</v>
      </c>
      <c r="D1789" s="14">
        <f t="shared" si="27"/>
        <v>-0.16597077244258865</v>
      </c>
      <c r="E1789" s="9">
        <v>-6.2189054726368154E-3</v>
      </c>
    </row>
    <row r="1790" spans="2:5" x14ac:dyDescent="0.25">
      <c r="B1790" s="190">
        <v>44634</v>
      </c>
      <c r="C1790" s="9">
        <v>47.9</v>
      </c>
      <c r="D1790" s="14">
        <f t="shared" si="27"/>
        <v>-0.24862745098039218</v>
      </c>
      <c r="E1790" s="9">
        <v>-6.2240663900415818E-3</v>
      </c>
    </row>
    <row r="1791" spans="2:5" x14ac:dyDescent="0.25">
      <c r="B1791" s="190">
        <v>42055</v>
      </c>
      <c r="C1791" s="9">
        <v>63.75</v>
      </c>
      <c r="D1791" s="14">
        <f t="shared" si="27"/>
        <v>1.0015698587127158</v>
      </c>
      <c r="E1791" s="9">
        <v>-6.2353858144973597E-3</v>
      </c>
    </row>
    <row r="1792" spans="2:5" x14ac:dyDescent="0.25">
      <c r="B1792" s="190">
        <v>43369</v>
      </c>
      <c r="C1792" s="9">
        <v>31.85</v>
      </c>
      <c r="D1792" s="14">
        <f t="shared" si="27"/>
        <v>-0.42818671454219032</v>
      </c>
      <c r="E1792" s="9">
        <v>-6.2402496099842669E-3</v>
      </c>
    </row>
    <row r="1793" spans="2:5" x14ac:dyDescent="0.25">
      <c r="B1793" s="190">
        <v>44243</v>
      </c>
      <c r="C1793" s="9">
        <v>55.7</v>
      </c>
      <c r="D1793" s="14">
        <f t="shared" si="27"/>
        <v>2.5253164556962027</v>
      </c>
      <c r="E1793" s="9">
        <v>-6.2444246208741188E-3</v>
      </c>
    </row>
    <row r="1794" spans="2:5" x14ac:dyDescent="0.25">
      <c r="B1794" s="190">
        <v>43721</v>
      </c>
      <c r="C1794" s="9">
        <v>15.8</v>
      </c>
      <c r="D1794" s="14">
        <f t="shared" si="27"/>
        <v>-0.77588652482269505</v>
      </c>
      <c r="E1794" s="9">
        <v>-6.2893081761006067E-3</v>
      </c>
    </row>
    <row r="1795" spans="2:5" x14ac:dyDescent="0.25">
      <c r="B1795" s="190">
        <v>44480</v>
      </c>
      <c r="C1795" s="9">
        <v>70.5</v>
      </c>
      <c r="D1795" s="14">
        <f t="shared" si="27"/>
        <v>-0.3064436792916872</v>
      </c>
      <c r="E1795" s="9">
        <v>-6.3424947145877776E-3</v>
      </c>
    </row>
    <row r="1796" spans="2:5" x14ac:dyDescent="0.25">
      <c r="B1796" s="190">
        <v>42300</v>
      </c>
      <c r="C1796" s="9">
        <v>101.65</v>
      </c>
      <c r="D1796" s="14">
        <f t="shared" si="27"/>
        <v>1.1907327586206899</v>
      </c>
      <c r="E1796" s="9">
        <v>-6.3538611925707872E-3</v>
      </c>
    </row>
    <row r="1797" spans="2:5" x14ac:dyDescent="0.25">
      <c r="B1797" s="190">
        <v>42478</v>
      </c>
      <c r="C1797" s="9">
        <v>46.4</v>
      </c>
      <c r="D1797" s="14">
        <f t="shared" ref="D1797:D1860" si="28">(C1797-C1798)/C1798</f>
        <v>-0.32899493853940714</v>
      </c>
      <c r="E1797" s="9">
        <v>-6.423982869379106E-3</v>
      </c>
    </row>
    <row r="1798" spans="2:5" x14ac:dyDescent="0.25">
      <c r="B1798" s="190">
        <v>44461</v>
      </c>
      <c r="C1798" s="9">
        <v>69.150000000000006</v>
      </c>
      <c r="D1798" s="14">
        <f t="shared" si="28"/>
        <v>-0.3046757164404223</v>
      </c>
      <c r="E1798" s="9">
        <v>-6.4655172413791472E-3</v>
      </c>
    </row>
    <row r="1799" spans="2:5" x14ac:dyDescent="0.25">
      <c r="B1799" s="190">
        <v>42304</v>
      </c>
      <c r="C1799" s="9">
        <v>99.45</v>
      </c>
      <c r="D1799" s="14">
        <f t="shared" si="28"/>
        <v>11.999999999999998</v>
      </c>
      <c r="E1799" s="9">
        <v>-6.4935064935064089E-3</v>
      </c>
    </row>
    <row r="1800" spans="2:5" x14ac:dyDescent="0.25">
      <c r="B1800" s="190">
        <v>41527</v>
      </c>
      <c r="C1800" s="9">
        <v>7.65</v>
      </c>
      <c r="D1800" s="14">
        <f t="shared" si="28"/>
        <v>-0.8320526893523601</v>
      </c>
      <c r="E1800" s="9">
        <v>-6.4935064935064705E-3</v>
      </c>
    </row>
    <row r="1801" spans="2:5" x14ac:dyDescent="0.25">
      <c r="B1801" s="190">
        <v>44720</v>
      </c>
      <c r="C1801" s="9">
        <v>45.55</v>
      </c>
      <c r="D1801" s="14">
        <f t="shared" si="28"/>
        <v>0.2018469656992084</v>
      </c>
      <c r="E1801" s="9">
        <v>-6.5430752453654144E-3</v>
      </c>
    </row>
    <row r="1802" spans="2:5" x14ac:dyDescent="0.25">
      <c r="B1802" s="190">
        <v>43150</v>
      </c>
      <c r="C1802" s="9">
        <v>37.9</v>
      </c>
      <c r="D1802" s="14">
        <f t="shared" si="28"/>
        <v>-0.37458745874587462</v>
      </c>
      <c r="E1802" s="9">
        <v>-6.5530799475753609E-3</v>
      </c>
    </row>
    <row r="1803" spans="2:5" x14ac:dyDescent="0.25">
      <c r="B1803" s="190">
        <v>44158</v>
      </c>
      <c r="C1803" s="9">
        <v>60.6</v>
      </c>
      <c r="D1803" s="14">
        <f t="shared" si="28"/>
        <v>3</v>
      </c>
      <c r="E1803" s="9">
        <v>-6.5573770491803044E-3</v>
      </c>
    </row>
    <row r="1804" spans="2:5" x14ac:dyDescent="0.25">
      <c r="B1804" s="190">
        <v>43788</v>
      </c>
      <c r="C1804" s="9">
        <v>15.15</v>
      </c>
      <c r="D1804" s="14">
        <f t="shared" si="28"/>
        <v>-0.49667774086378741</v>
      </c>
      <c r="E1804" s="9">
        <v>-6.5573770491803044E-3</v>
      </c>
    </row>
    <row r="1805" spans="2:5" x14ac:dyDescent="0.25">
      <c r="B1805" s="190">
        <v>43420</v>
      </c>
      <c r="C1805" s="9">
        <v>30.1</v>
      </c>
      <c r="D1805" s="14">
        <f t="shared" si="28"/>
        <v>-0.68969072164948464</v>
      </c>
      <c r="E1805" s="9">
        <v>-6.6006600660065773E-3</v>
      </c>
    </row>
    <row r="1806" spans="2:5" x14ac:dyDescent="0.25">
      <c r="B1806" s="190">
        <v>42310</v>
      </c>
      <c r="C1806" s="9">
        <v>97</v>
      </c>
      <c r="D1806" s="14">
        <f t="shared" si="28"/>
        <v>-0.31497175141242933</v>
      </c>
      <c r="E1806" s="9">
        <v>-6.656426011264779E-3</v>
      </c>
    </row>
    <row r="1807" spans="2:5" x14ac:dyDescent="0.25">
      <c r="B1807" s="190">
        <v>45370</v>
      </c>
      <c r="C1807" s="9">
        <v>141.6</v>
      </c>
      <c r="D1807" s="14">
        <f t="shared" si="28"/>
        <v>8.5033557046979862</v>
      </c>
      <c r="E1807" s="9">
        <v>-6.664328305857713E-3</v>
      </c>
    </row>
    <row r="1808" spans="2:5" x14ac:dyDescent="0.25">
      <c r="B1808" s="190">
        <v>43791</v>
      </c>
      <c r="C1808" s="9">
        <v>14.9</v>
      </c>
      <c r="D1808" s="14">
        <f t="shared" si="28"/>
        <v>-0.85666185666185657</v>
      </c>
      <c r="E1808" s="9">
        <v>-6.6666666666666428E-3</v>
      </c>
    </row>
    <row r="1809" spans="2:5" x14ac:dyDescent="0.25">
      <c r="B1809" s="190">
        <v>42216</v>
      </c>
      <c r="C1809" s="9">
        <v>103.95</v>
      </c>
      <c r="D1809" s="14">
        <f t="shared" si="28"/>
        <v>0.40853658536585374</v>
      </c>
      <c r="E1809" s="9">
        <v>-6.6889632107023679E-3</v>
      </c>
    </row>
    <row r="1810" spans="2:5" x14ac:dyDescent="0.25">
      <c r="B1810" s="190">
        <v>44336</v>
      </c>
      <c r="C1810" s="9">
        <v>73.8</v>
      </c>
      <c r="D1810" s="14">
        <f t="shared" si="28"/>
        <v>-0.3303085299455536</v>
      </c>
      <c r="E1810" s="9">
        <v>-6.7294751009421266E-3</v>
      </c>
    </row>
    <row r="1811" spans="2:5" x14ac:dyDescent="0.25">
      <c r="B1811" s="190">
        <v>45168</v>
      </c>
      <c r="C1811" s="9">
        <v>110.2</v>
      </c>
      <c r="D1811" s="14">
        <f t="shared" si="28"/>
        <v>6.5221843003412969</v>
      </c>
      <c r="E1811" s="9">
        <v>-6.7598017124831005E-3</v>
      </c>
    </row>
    <row r="1812" spans="2:5" x14ac:dyDescent="0.25">
      <c r="B1812" s="190">
        <v>43797</v>
      </c>
      <c r="C1812" s="9">
        <v>14.65</v>
      </c>
      <c r="D1812" s="14">
        <f t="shared" si="28"/>
        <v>0</v>
      </c>
      <c r="E1812" s="9">
        <v>-6.7796610169491281E-3</v>
      </c>
    </row>
    <row r="1813" spans="2:5" x14ac:dyDescent="0.25">
      <c r="B1813" s="190">
        <v>43776</v>
      </c>
      <c r="C1813" s="9">
        <v>14.65</v>
      </c>
      <c r="D1813" s="14">
        <f t="shared" si="28"/>
        <v>1.0068493150684932</v>
      </c>
      <c r="E1813" s="9">
        <v>-6.7796610169491281E-3</v>
      </c>
    </row>
    <row r="1814" spans="2:5" x14ac:dyDescent="0.25">
      <c r="B1814" s="190">
        <v>41512</v>
      </c>
      <c r="C1814" s="9">
        <v>7.3</v>
      </c>
      <c r="D1814" s="14">
        <f t="shared" si="28"/>
        <v>-0.96114334380156485</v>
      </c>
      <c r="E1814" s="9">
        <v>-6.8027210884353505E-3</v>
      </c>
    </row>
    <row r="1815" spans="2:5" x14ac:dyDescent="0.25">
      <c r="B1815" s="190">
        <v>45488</v>
      </c>
      <c r="C1815" s="9">
        <v>187.87</v>
      </c>
      <c r="D1815" s="14">
        <f t="shared" si="28"/>
        <v>-0.24933072281935512</v>
      </c>
      <c r="E1815" s="9">
        <v>-6.8196235990695287E-3</v>
      </c>
    </row>
    <row r="1816" spans="2:5" x14ac:dyDescent="0.25">
      <c r="B1816" s="190">
        <v>45805</v>
      </c>
      <c r="C1816" s="9">
        <v>250.27</v>
      </c>
      <c r="D1816" s="14">
        <f t="shared" si="28"/>
        <v>4.7799076212471139</v>
      </c>
      <c r="E1816" s="9">
        <v>-6.825667685225599E-3</v>
      </c>
    </row>
    <row r="1817" spans="2:5" x14ac:dyDescent="0.25">
      <c r="B1817" s="190">
        <v>42544</v>
      </c>
      <c r="C1817" s="9">
        <v>43.3</v>
      </c>
      <c r="D1817" s="14">
        <f t="shared" si="28"/>
        <v>1.1560693641617841E-3</v>
      </c>
      <c r="E1817" s="9">
        <v>-6.880733944954226E-3</v>
      </c>
    </row>
    <row r="1818" spans="2:5" x14ac:dyDescent="0.25">
      <c r="B1818" s="190">
        <v>42928</v>
      </c>
      <c r="C1818" s="9">
        <v>43.25</v>
      </c>
      <c r="D1818" s="14">
        <f t="shared" si="28"/>
        <v>-0.24388111888111891</v>
      </c>
      <c r="E1818" s="9">
        <v>-6.8886337543053316E-3</v>
      </c>
    </row>
    <row r="1819" spans="2:5" x14ac:dyDescent="0.25">
      <c r="B1819" s="190">
        <v>44271</v>
      </c>
      <c r="C1819" s="9">
        <v>57.2</v>
      </c>
      <c r="D1819" s="14">
        <f t="shared" si="28"/>
        <v>0.14514514514514515</v>
      </c>
      <c r="E1819" s="9">
        <v>-6.9444444444444198E-3</v>
      </c>
    </row>
    <row r="1820" spans="2:5" x14ac:dyDescent="0.25">
      <c r="B1820" s="190">
        <v>42795</v>
      </c>
      <c r="C1820" s="9">
        <v>49.95</v>
      </c>
      <c r="D1820" s="14">
        <f t="shared" si="28"/>
        <v>-0.49849397590361438</v>
      </c>
      <c r="E1820" s="9">
        <v>-6.9582504970177803E-3</v>
      </c>
    </row>
    <row r="1821" spans="2:5" x14ac:dyDescent="0.25">
      <c r="B1821" s="190">
        <v>42375</v>
      </c>
      <c r="C1821" s="9">
        <v>99.6</v>
      </c>
      <c r="D1821" s="14">
        <f t="shared" si="28"/>
        <v>1.3380281690140843</v>
      </c>
      <c r="E1821" s="9">
        <v>-6.9790628115653326E-3</v>
      </c>
    </row>
    <row r="1822" spans="2:5" x14ac:dyDescent="0.25">
      <c r="B1822" s="190">
        <v>42720</v>
      </c>
      <c r="C1822" s="9">
        <v>42.6</v>
      </c>
      <c r="D1822" s="14">
        <f t="shared" si="28"/>
        <v>-0.24534986713906112</v>
      </c>
      <c r="E1822" s="9">
        <v>-6.9930069930069271E-3</v>
      </c>
    </row>
    <row r="1823" spans="2:5" x14ac:dyDescent="0.25">
      <c r="B1823" s="190">
        <v>44218</v>
      </c>
      <c r="C1823" s="9">
        <v>56.45</v>
      </c>
      <c r="D1823" s="14">
        <f t="shared" si="28"/>
        <v>3.0035460992907805</v>
      </c>
      <c r="E1823" s="9">
        <v>-7.0360598065083305E-3</v>
      </c>
    </row>
    <row r="1824" spans="2:5" x14ac:dyDescent="0.25">
      <c r="B1824" s="190">
        <v>43735</v>
      </c>
      <c r="C1824" s="9">
        <v>14.1</v>
      </c>
      <c r="D1824" s="14">
        <f t="shared" si="28"/>
        <v>-0.5</v>
      </c>
      <c r="E1824" s="9">
        <v>-7.0422535211267356E-3</v>
      </c>
    </row>
    <row r="1825" spans="2:5" x14ac:dyDescent="0.25">
      <c r="B1825" s="190">
        <v>43447</v>
      </c>
      <c r="C1825" s="9">
        <v>28.2</v>
      </c>
      <c r="D1825" s="14">
        <f t="shared" si="28"/>
        <v>-0.49777382012466609</v>
      </c>
      <c r="E1825" s="9">
        <v>-7.0422535211267356E-3</v>
      </c>
    </row>
    <row r="1826" spans="2:5" x14ac:dyDescent="0.25">
      <c r="B1826" s="190">
        <v>44888</v>
      </c>
      <c r="C1826" s="9">
        <v>56.15</v>
      </c>
      <c r="D1826" s="14">
        <f t="shared" si="28"/>
        <v>-0.77771179730799678</v>
      </c>
      <c r="E1826" s="9">
        <v>-7.0733863837311867E-3</v>
      </c>
    </row>
    <row r="1827" spans="2:5" x14ac:dyDescent="0.25">
      <c r="B1827" s="190">
        <v>45681</v>
      </c>
      <c r="C1827" s="9">
        <v>252.6</v>
      </c>
      <c r="D1827" s="14">
        <f t="shared" si="28"/>
        <v>11.05727923627685</v>
      </c>
      <c r="E1827" s="9">
        <v>-7.0754716981132519E-3</v>
      </c>
    </row>
    <row r="1828" spans="2:5" x14ac:dyDescent="0.25">
      <c r="B1828" s="190">
        <v>43873</v>
      </c>
      <c r="C1828" s="9">
        <v>20.95</v>
      </c>
      <c r="D1828" s="14">
        <f t="shared" si="28"/>
        <v>-0.24910394265232974</v>
      </c>
      <c r="E1828" s="9">
        <v>-7.1090047393365932E-3</v>
      </c>
    </row>
    <row r="1829" spans="2:5" x14ac:dyDescent="0.25">
      <c r="B1829" s="190">
        <v>43458</v>
      </c>
      <c r="C1829" s="9">
        <v>27.9</v>
      </c>
      <c r="D1829" s="14">
        <f t="shared" si="28"/>
        <v>-0.90681362725450909</v>
      </c>
      <c r="E1829" s="9">
        <v>-7.1174377224200299E-3</v>
      </c>
    </row>
    <row r="1830" spans="2:5" x14ac:dyDescent="0.25">
      <c r="B1830" s="190">
        <v>45604</v>
      </c>
      <c r="C1830" s="9">
        <v>299.39999999999998</v>
      </c>
      <c r="D1830" s="14">
        <f t="shared" si="28"/>
        <v>1.0513874614594039</v>
      </c>
      <c r="E1830" s="9">
        <v>-7.1298292157188992E-3</v>
      </c>
    </row>
    <row r="1831" spans="2:5" x14ac:dyDescent="0.25">
      <c r="B1831" s="190">
        <v>45316</v>
      </c>
      <c r="C1831" s="9">
        <v>145.94999999999999</v>
      </c>
      <c r="D1831" s="14">
        <f t="shared" si="28"/>
        <v>0.40539239287433798</v>
      </c>
      <c r="E1831" s="9">
        <v>-7.1428571428572198E-3</v>
      </c>
    </row>
    <row r="1832" spans="2:5" x14ac:dyDescent="0.25">
      <c r="B1832" s="190">
        <v>42297</v>
      </c>
      <c r="C1832" s="9">
        <v>103.85</v>
      </c>
      <c r="D1832" s="14">
        <f t="shared" si="28"/>
        <v>1.1456611570247934</v>
      </c>
      <c r="E1832" s="9">
        <v>-7.1701720841300196E-3</v>
      </c>
    </row>
    <row r="1833" spans="2:5" x14ac:dyDescent="0.25">
      <c r="B1833" s="190">
        <v>42508</v>
      </c>
      <c r="C1833" s="9">
        <v>48.4</v>
      </c>
      <c r="D1833" s="14">
        <f t="shared" si="28"/>
        <v>2.52</v>
      </c>
      <c r="E1833" s="9">
        <v>-7.179487179487209E-3</v>
      </c>
    </row>
    <row r="1834" spans="2:5" x14ac:dyDescent="0.25">
      <c r="B1834" s="190">
        <v>41612</v>
      </c>
      <c r="C1834" s="9">
        <v>13.75</v>
      </c>
      <c r="D1834" s="14">
        <f t="shared" si="28"/>
        <v>-0.83159828536436009</v>
      </c>
      <c r="E1834" s="9">
        <v>-7.2202166064981692E-3</v>
      </c>
    </row>
    <row r="1835" spans="2:5" x14ac:dyDescent="0.25">
      <c r="B1835" s="190">
        <v>44411</v>
      </c>
      <c r="C1835" s="9">
        <v>81.650000000000006</v>
      </c>
      <c r="D1835" s="14">
        <f t="shared" si="28"/>
        <v>1.0160493827160495</v>
      </c>
      <c r="E1835" s="9">
        <v>-7.2948328267476515E-3</v>
      </c>
    </row>
    <row r="1836" spans="2:5" x14ac:dyDescent="0.25">
      <c r="B1836" s="190">
        <v>42605</v>
      </c>
      <c r="C1836" s="9">
        <v>40.5</v>
      </c>
      <c r="D1836" s="14">
        <f t="shared" si="28"/>
        <v>-0.81795298242459658</v>
      </c>
      <c r="E1836" s="9">
        <v>-7.3529411764705187E-3</v>
      </c>
    </row>
    <row r="1837" spans="2:5" x14ac:dyDescent="0.25">
      <c r="B1837" s="190">
        <v>45744</v>
      </c>
      <c r="C1837" s="9">
        <v>222.47</v>
      </c>
      <c r="D1837" s="14">
        <f t="shared" si="28"/>
        <v>0.45500327011118374</v>
      </c>
      <c r="E1837" s="9">
        <v>-7.4507004550726673E-3</v>
      </c>
    </row>
    <row r="1838" spans="2:5" x14ac:dyDescent="0.25">
      <c r="B1838" s="190">
        <v>45356</v>
      </c>
      <c r="C1838" s="9">
        <v>152.9</v>
      </c>
      <c r="D1838" s="14">
        <f t="shared" si="28"/>
        <v>6.683417085427136</v>
      </c>
      <c r="E1838" s="9">
        <v>-7.4651087309315521E-3</v>
      </c>
    </row>
    <row r="1839" spans="2:5" x14ac:dyDescent="0.25">
      <c r="B1839" s="190">
        <v>43649</v>
      </c>
      <c r="C1839" s="9">
        <v>19.899999999999999</v>
      </c>
      <c r="D1839" s="14">
        <f t="shared" si="28"/>
        <v>-0.66610738255033564</v>
      </c>
      <c r="E1839" s="9">
        <v>-7.4812967581048438E-3</v>
      </c>
    </row>
    <row r="1840" spans="2:5" x14ac:dyDescent="0.25">
      <c r="B1840" s="190">
        <v>42074</v>
      </c>
      <c r="C1840" s="9">
        <v>59.6</v>
      </c>
      <c r="D1840" s="14">
        <f t="shared" si="28"/>
        <v>0.28725701943844506</v>
      </c>
      <c r="E1840" s="9">
        <v>-7.4937552039965986E-3</v>
      </c>
    </row>
    <row r="1841" spans="2:5" x14ac:dyDescent="0.25">
      <c r="B1841" s="190">
        <v>42460</v>
      </c>
      <c r="C1841" s="9">
        <v>46.3</v>
      </c>
      <c r="D1841" s="14">
        <f t="shared" si="28"/>
        <v>0.16771752837326606</v>
      </c>
      <c r="E1841" s="9">
        <v>-7.5026795284030313E-3</v>
      </c>
    </row>
    <row r="1842" spans="2:5" x14ac:dyDescent="0.25">
      <c r="B1842" s="190">
        <v>43102</v>
      </c>
      <c r="C1842" s="9">
        <v>39.65</v>
      </c>
      <c r="D1842" s="14">
        <f t="shared" si="28"/>
        <v>-0.53760932944606421</v>
      </c>
      <c r="E1842" s="9">
        <v>-7.5093867334168774E-3</v>
      </c>
    </row>
    <row r="1843" spans="2:5" x14ac:dyDescent="0.25">
      <c r="B1843" s="190">
        <v>44403</v>
      </c>
      <c r="C1843" s="9">
        <v>85.75</v>
      </c>
      <c r="D1843" s="14">
        <f t="shared" si="28"/>
        <v>1.1763959390862946</v>
      </c>
      <c r="E1843" s="9">
        <v>-7.5231481481482137E-3</v>
      </c>
    </row>
    <row r="1844" spans="2:5" x14ac:dyDescent="0.25">
      <c r="B1844" s="190">
        <v>42755</v>
      </c>
      <c r="C1844" s="9">
        <v>39.4</v>
      </c>
      <c r="D1844" s="14">
        <f t="shared" si="28"/>
        <v>-0.14254624591947779</v>
      </c>
      <c r="E1844" s="9">
        <v>-7.5566750629723987E-3</v>
      </c>
    </row>
    <row r="1845" spans="2:5" x14ac:dyDescent="0.25">
      <c r="B1845" s="190">
        <v>43013</v>
      </c>
      <c r="C1845" s="9">
        <v>45.95</v>
      </c>
      <c r="D1845" s="14">
        <f t="shared" si="28"/>
        <v>0.40305343511450392</v>
      </c>
      <c r="E1845" s="9">
        <v>-7.5593952483800075E-3</v>
      </c>
    </row>
    <row r="1846" spans="2:5" x14ac:dyDescent="0.25">
      <c r="B1846" s="190">
        <v>43333</v>
      </c>
      <c r="C1846" s="9">
        <v>32.75</v>
      </c>
      <c r="D1846" s="14">
        <f t="shared" si="28"/>
        <v>-0.28571428571428575</v>
      </c>
      <c r="E1846" s="9">
        <v>-7.575757575757576E-3</v>
      </c>
    </row>
    <row r="1847" spans="2:5" x14ac:dyDescent="0.25">
      <c r="B1847" s="190">
        <v>42594</v>
      </c>
      <c r="C1847" s="9">
        <v>45.85</v>
      </c>
      <c r="D1847" s="14">
        <f t="shared" si="28"/>
        <v>-0.56145384983261593</v>
      </c>
      <c r="E1847" s="9">
        <v>-7.5757575757576063E-3</v>
      </c>
    </row>
    <row r="1848" spans="2:5" x14ac:dyDescent="0.25">
      <c r="B1848" s="190">
        <v>42290</v>
      </c>
      <c r="C1848" s="9">
        <v>104.55</v>
      </c>
      <c r="D1848" s="14">
        <f t="shared" si="28"/>
        <v>-0.35478894100222164</v>
      </c>
      <c r="E1848" s="9">
        <v>-7.5937351684859725E-3</v>
      </c>
    </row>
    <row r="1849" spans="2:5" x14ac:dyDescent="0.25">
      <c r="B1849" s="190">
        <v>45469</v>
      </c>
      <c r="C1849" s="9">
        <v>162.04</v>
      </c>
      <c r="D1849" s="14">
        <f t="shared" si="28"/>
        <v>1.7557823129251702</v>
      </c>
      <c r="E1849" s="9">
        <v>-7.5943165115140198E-3</v>
      </c>
    </row>
    <row r="1850" spans="2:5" x14ac:dyDescent="0.25">
      <c r="B1850" s="190">
        <v>44560</v>
      </c>
      <c r="C1850" s="9">
        <v>58.8</v>
      </c>
      <c r="D1850" s="14">
        <f t="shared" si="28"/>
        <v>0.29944751381215462</v>
      </c>
      <c r="E1850" s="9">
        <v>-7.5949367088608078E-3</v>
      </c>
    </row>
    <row r="1851" spans="2:5" x14ac:dyDescent="0.25">
      <c r="B1851" s="190">
        <v>43024</v>
      </c>
      <c r="C1851" s="9">
        <v>45.25</v>
      </c>
      <c r="D1851" s="14">
        <f t="shared" si="28"/>
        <v>-0.12306201550387599</v>
      </c>
      <c r="E1851" s="9">
        <v>-7.6754385964912589E-3</v>
      </c>
    </row>
    <row r="1852" spans="2:5" x14ac:dyDescent="0.25">
      <c r="B1852" s="190">
        <v>44131</v>
      </c>
      <c r="C1852" s="9">
        <v>51.6</v>
      </c>
      <c r="D1852" s="14">
        <f t="shared" si="28"/>
        <v>3.8910505836576431E-3</v>
      </c>
      <c r="E1852" s="9">
        <v>-7.692307692307665E-3</v>
      </c>
    </row>
    <row r="1853" spans="2:5" x14ac:dyDescent="0.25">
      <c r="B1853" s="190">
        <v>44798</v>
      </c>
      <c r="C1853" s="9">
        <v>51.4</v>
      </c>
      <c r="D1853" s="14">
        <f t="shared" si="28"/>
        <v>-0.11072664359861589</v>
      </c>
      <c r="E1853" s="9">
        <v>-7.7220077220076953E-3</v>
      </c>
    </row>
    <row r="1854" spans="2:5" x14ac:dyDescent="0.25">
      <c r="B1854" s="190">
        <v>41919</v>
      </c>
      <c r="C1854" s="9">
        <v>57.8</v>
      </c>
      <c r="D1854" s="14">
        <f t="shared" si="28"/>
        <v>1.2534113060428851</v>
      </c>
      <c r="E1854" s="9">
        <v>-7.7253218884120655E-3</v>
      </c>
    </row>
    <row r="1855" spans="2:5" x14ac:dyDescent="0.25">
      <c r="B1855" s="190">
        <v>43570</v>
      </c>
      <c r="C1855" s="9">
        <v>25.65</v>
      </c>
      <c r="D1855" s="14">
        <f t="shared" si="28"/>
        <v>0.3429319371727747</v>
      </c>
      <c r="E1855" s="9">
        <v>-7.7369439071567825E-3</v>
      </c>
    </row>
    <row r="1856" spans="2:5" x14ac:dyDescent="0.25">
      <c r="B1856" s="190">
        <v>43654</v>
      </c>
      <c r="C1856" s="9">
        <v>19.100000000000001</v>
      </c>
      <c r="D1856" s="14">
        <f t="shared" si="28"/>
        <v>-0.24950884086444</v>
      </c>
      <c r="E1856" s="9">
        <v>-7.7922077922077185E-3</v>
      </c>
    </row>
    <row r="1857" spans="2:5" x14ac:dyDescent="0.25">
      <c r="B1857" s="190">
        <v>43300</v>
      </c>
      <c r="C1857" s="9">
        <v>25.45</v>
      </c>
      <c r="D1857" s="14">
        <f t="shared" si="28"/>
        <v>-0.19462025316455703</v>
      </c>
      <c r="E1857" s="9">
        <v>-7.7972709551656647E-3</v>
      </c>
    </row>
    <row r="1858" spans="2:5" x14ac:dyDescent="0.25">
      <c r="B1858" s="190">
        <v>43418</v>
      </c>
      <c r="C1858" s="9">
        <v>31.6</v>
      </c>
      <c r="D1858" s="14">
        <f t="shared" si="28"/>
        <v>-0.37301587301587297</v>
      </c>
      <c r="E1858" s="9">
        <v>-7.8492935635792772E-3</v>
      </c>
    </row>
    <row r="1859" spans="2:5" x14ac:dyDescent="0.25">
      <c r="B1859" s="190">
        <v>44133</v>
      </c>
      <c r="C1859" s="9">
        <v>50.4</v>
      </c>
      <c r="D1859" s="14">
        <f t="shared" si="28"/>
        <v>0.14415437003405226</v>
      </c>
      <c r="E1859" s="9">
        <v>-7.8740157480314682E-3</v>
      </c>
    </row>
    <row r="1860" spans="2:5" x14ac:dyDescent="0.25">
      <c r="B1860" s="190">
        <v>43122</v>
      </c>
      <c r="C1860" s="9">
        <v>44.05</v>
      </c>
      <c r="D1860" s="14">
        <f t="shared" si="28"/>
        <v>-0.46116207951070337</v>
      </c>
      <c r="E1860" s="9">
        <v>-7.8828828828829151E-3</v>
      </c>
    </row>
    <row r="1861" spans="2:5" x14ac:dyDescent="0.25">
      <c r="B1861" s="190">
        <v>44407</v>
      </c>
      <c r="C1861" s="9">
        <v>81.75</v>
      </c>
      <c r="D1861" s="14">
        <f t="shared" ref="D1861:D1924" si="29">(C1861-C1862)/C1862</f>
        <v>-0.43347193347193352</v>
      </c>
      <c r="E1861" s="9">
        <v>-7.8883495145631744E-3</v>
      </c>
    </row>
    <row r="1862" spans="2:5" x14ac:dyDescent="0.25">
      <c r="B1862" s="190">
        <v>45377</v>
      </c>
      <c r="C1862" s="9">
        <v>144.30000000000001</v>
      </c>
      <c r="D1862" s="14">
        <f t="shared" si="29"/>
        <v>-0.11390850475898055</v>
      </c>
      <c r="E1862" s="9">
        <v>-7.9064970780335329E-3</v>
      </c>
    </row>
    <row r="1863" spans="2:5" x14ac:dyDescent="0.25">
      <c r="B1863" s="190">
        <v>45394</v>
      </c>
      <c r="C1863" s="9">
        <v>162.85</v>
      </c>
      <c r="D1863" s="14">
        <f t="shared" si="29"/>
        <v>5.5009980039920148</v>
      </c>
      <c r="E1863" s="9">
        <v>-7.9195857447457284E-3</v>
      </c>
    </row>
    <row r="1864" spans="2:5" x14ac:dyDescent="0.25">
      <c r="B1864" s="190">
        <v>43559</v>
      </c>
      <c r="C1864" s="9">
        <v>25.05</v>
      </c>
      <c r="D1864" s="14">
        <f t="shared" si="29"/>
        <v>-0.59952038369304561</v>
      </c>
      <c r="E1864" s="9">
        <v>-7.9207920792078931E-3</v>
      </c>
    </row>
    <row r="1865" spans="2:5" x14ac:dyDescent="0.25">
      <c r="B1865" s="190">
        <v>41892</v>
      </c>
      <c r="C1865" s="9">
        <v>62.55</v>
      </c>
      <c r="D1865" s="14">
        <f t="shared" si="29"/>
        <v>0.44624277456647393</v>
      </c>
      <c r="E1865" s="9">
        <v>-7.9302141157811257E-3</v>
      </c>
    </row>
    <row r="1866" spans="2:5" x14ac:dyDescent="0.25">
      <c r="B1866" s="190">
        <v>42535</v>
      </c>
      <c r="C1866" s="9">
        <v>43.25</v>
      </c>
      <c r="D1866" s="14">
        <f t="shared" si="29"/>
        <v>1.1574074074073416E-3</v>
      </c>
      <c r="E1866" s="9">
        <v>-8.0275229357798482E-3</v>
      </c>
    </row>
    <row r="1867" spans="2:5" x14ac:dyDescent="0.25">
      <c r="B1867" s="190">
        <v>42691</v>
      </c>
      <c r="C1867" s="9">
        <v>43.2</v>
      </c>
      <c r="D1867" s="14">
        <f t="shared" si="29"/>
        <v>-0.58739255014326641</v>
      </c>
      <c r="E1867" s="9">
        <v>-8.036739380022832E-3</v>
      </c>
    </row>
    <row r="1868" spans="2:5" x14ac:dyDescent="0.25">
      <c r="B1868" s="190">
        <v>42369</v>
      </c>
      <c r="C1868" s="9">
        <v>104.7</v>
      </c>
      <c r="D1868" s="14">
        <f t="shared" si="29"/>
        <v>1.1280487804878048</v>
      </c>
      <c r="E1868" s="9">
        <v>-8.0530554239696284E-3</v>
      </c>
    </row>
    <row r="1869" spans="2:5" x14ac:dyDescent="0.25">
      <c r="B1869" s="190">
        <v>42451</v>
      </c>
      <c r="C1869" s="9">
        <v>49.2</v>
      </c>
      <c r="D1869" s="14">
        <f t="shared" si="29"/>
        <v>-0.197389885807504</v>
      </c>
      <c r="E1869" s="9">
        <v>-8.0645161290322284E-3</v>
      </c>
    </row>
    <row r="1870" spans="2:5" x14ac:dyDescent="0.25">
      <c r="B1870" s="190">
        <v>44565</v>
      </c>
      <c r="C1870" s="9">
        <v>61.3</v>
      </c>
      <c r="D1870" s="14">
        <f t="shared" si="29"/>
        <v>1.4061207609594612E-2</v>
      </c>
      <c r="E1870" s="9">
        <v>-8.0906148867313926E-3</v>
      </c>
    </row>
    <row r="1871" spans="2:5" x14ac:dyDescent="0.25">
      <c r="B1871" s="190">
        <v>42390</v>
      </c>
      <c r="C1871" s="9">
        <v>60.45</v>
      </c>
      <c r="D1871" s="14">
        <f t="shared" si="29"/>
        <v>0.25155279503105604</v>
      </c>
      <c r="E1871" s="9">
        <v>-8.2034454470877767E-3</v>
      </c>
    </row>
    <row r="1872" spans="2:5" x14ac:dyDescent="0.25">
      <c r="B1872" s="190">
        <v>44755</v>
      </c>
      <c r="C1872" s="9">
        <v>48.3</v>
      </c>
      <c r="D1872" s="14">
        <f t="shared" si="29"/>
        <v>-0.19567027477102417</v>
      </c>
      <c r="E1872" s="9">
        <v>-8.2135523613964204E-3</v>
      </c>
    </row>
    <row r="1873" spans="2:5" x14ac:dyDescent="0.25">
      <c r="B1873" s="190">
        <v>44922</v>
      </c>
      <c r="C1873" s="9">
        <v>60.05</v>
      </c>
      <c r="D1873" s="14">
        <f t="shared" si="29"/>
        <v>-0.44217371110078968</v>
      </c>
      <c r="E1873" s="9">
        <v>-8.2576383154417832E-3</v>
      </c>
    </row>
    <row r="1874" spans="2:5" x14ac:dyDescent="0.25">
      <c r="B1874" s="190">
        <v>45204</v>
      </c>
      <c r="C1874" s="9">
        <v>107.65</v>
      </c>
      <c r="D1874" s="14">
        <f t="shared" si="29"/>
        <v>1.2734952481520592</v>
      </c>
      <c r="E1874" s="9">
        <v>-8.291110087517194E-3</v>
      </c>
    </row>
    <row r="1875" spans="2:5" x14ac:dyDescent="0.25">
      <c r="B1875" s="190">
        <v>42580</v>
      </c>
      <c r="C1875" s="9">
        <v>47.35</v>
      </c>
      <c r="D1875" s="14">
        <f t="shared" si="29"/>
        <v>2.1164021164021465E-3</v>
      </c>
      <c r="E1875" s="9">
        <v>-8.3769633507853099E-3</v>
      </c>
    </row>
    <row r="1876" spans="2:5" x14ac:dyDescent="0.25">
      <c r="B1876" s="190">
        <v>44097</v>
      </c>
      <c r="C1876" s="9">
        <v>47.25</v>
      </c>
      <c r="D1876" s="14">
        <f t="shared" si="29"/>
        <v>-0.70226843100189029</v>
      </c>
      <c r="E1876" s="9">
        <v>-8.3945435466946192E-3</v>
      </c>
    </row>
    <row r="1877" spans="2:5" x14ac:dyDescent="0.25">
      <c r="B1877" s="190">
        <v>45286</v>
      </c>
      <c r="C1877" s="9">
        <v>158.69999999999999</v>
      </c>
      <c r="D1877" s="14">
        <f t="shared" si="29"/>
        <v>1.0799475753604193</v>
      </c>
      <c r="E1877" s="9">
        <v>-8.4348641049673389E-3</v>
      </c>
    </row>
    <row r="1878" spans="2:5" x14ac:dyDescent="0.25">
      <c r="B1878" s="190">
        <v>45055</v>
      </c>
      <c r="C1878" s="9">
        <v>76.3</v>
      </c>
      <c r="D1878" s="14">
        <f t="shared" si="29"/>
        <v>0.87239263803680978</v>
      </c>
      <c r="E1878" s="9">
        <v>-8.4470435347629071E-3</v>
      </c>
    </row>
    <row r="1879" spans="2:5" x14ac:dyDescent="0.25">
      <c r="B1879" s="190">
        <v>42607</v>
      </c>
      <c r="C1879" s="9">
        <v>40.75</v>
      </c>
      <c r="D1879" s="14">
        <f t="shared" si="29"/>
        <v>6.0258620689655178</v>
      </c>
      <c r="E1879" s="9">
        <v>-8.5158150851581856E-3</v>
      </c>
    </row>
    <row r="1880" spans="2:5" x14ac:dyDescent="0.25">
      <c r="B1880" s="190">
        <v>41446</v>
      </c>
      <c r="C1880" s="9">
        <v>5.8</v>
      </c>
      <c r="D1880" s="14">
        <f t="shared" si="29"/>
        <v>-0.85696670776818751</v>
      </c>
      <c r="E1880" s="9">
        <v>-8.5470085470085166E-3</v>
      </c>
    </row>
    <row r="1881" spans="2:5" x14ac:dyDescent="0.25">
      <c r="B1881" s="190">
        <v>42914</v>
      </c>
      <c r="C1881" s="9">
        <v>40.549999999999997</v>
      </c>
      <c r="D1881" s="14">
        <f t="shared" si="29"/>
        <v>-0.53283410138248855</v>
      </c>
      <c r="E1881" s="9">
        <v>-8.5574572127139707E-3</v>
      </c>
    </row>
    <row r="1882" spans="2:5" x14ac:dyDescent="0.25">
      <c r="B1882" s="190">
        <v>42242</v>
      </c>
      <c r="C1882" s="9">
        <v>86.8</v>
      </c>
      <c r="D1882" s="14">
        <f t="shared" si="29"/>
        <v>1.1485148514851484</v>
      </c>
      <c r="E1882" s="9">
        <v>-8.5665334094802981E-3</v>
      </c>
    </row>
    <row r="1883" spans="2:5" x14ac:dyDescent="0.25">
      <c r="B1883" s="190">
        <v>42727</v>
      </c>
      <c r="C1883" s="9">
        <v>40.4</v>
      </c>
      <c r="D1883" s="14">
        <f t="shared" si="29"/>
        <v>-0.12173913043478264</v>
      </c>
      <c r="E1883" s="9">
        <v>-8.5889570552147593E-3</v>
      </c>
    </row>
    <row r="1884" spans="2:5" x14ac:dyDescent="0.25">
      <c r="B1884" s="190">
        <v>44718</v>
      </c>
      <c r="C1884" s="9">
        <v>46</v>
      </c>
      <c r="D1884" s="14">
        <f t="shared" si="29"/>
        <v>-0.46635730858468677</v>
      </c>
      <c r="E1884" s="9">
        <v>-8.6206896551723842E-3</v>
      </c>
    </row>
    <row r="1885" spans="2:5" x14ac:dyDescent="0.25">
      <c r="B1885" s="190">
        <v>44392</v>
      </c>
      <c r="C1885" s="9">
        <v>86.2</v>
      </c>
      <c r="D1885" s="14">
        <f t="shared" si="29"/>
        <v>-0.20552995391705067</v>
      </c>
      <c r="E1885" s="9">
        <v>-8.6256469235192635E-3</v>
      </c>
    </row>
    <row r="1886" spans="2:5" x14ac:dyDescent="0.25">
      <c r="B1886" s="190">
        <v>42227</v>
      </c>
      <c r="C1886" s="9">
        <v>108.5</v>
      </c>
      <c r="D1886" s="14">
        <f t="shared" si="29"/>
        <v>2.1818181818181821</v>
      </c>
      <c r="E1886" s="9">
        <v>-8.6797624486066958E-3</v>
      </c>
    </row>
    <row r="1887" spans="2:5" x14ac:dyDescent="0.25">
      <c r="B1887" s="190">
        <v>43194</v>
      </c>
      <c r="C1887" s="9">
        <v>34.1</v>
      </c>
      <c r="D1887" s="14">
        <f t="shared" si="29"/>
        <v>0.2007042253521128</v>
      </c>
      <c r="E1887" s="9">
        <v>-8.7209302325580579E-3</v>
      </c>
    </row>
    <row r="1888" spans="2:5" x14ac:dyDescent="0.25">
      <c r="B1888" s="190">
        <v>41802</v>
      </c>
      <c r="C1888" s="9">
        <v>28.4</v>
      </c>
      <c r="D1888" s="14">
        <f t="shared" si="29"/>
        <v>0.6705882352941176</v>
      </c>
      <c r="E1888" s="9">
        <v>-8.7260034904013961E-3</v>
      </c>
    </row>
    <row r="1889" spans="2:5" x14ac:dyDescent="0.25">
      <c r="B1889" s="190">
        <v>41710</v>
      </c>
      <c r="C1889" s="9">
        <v>17</v>
      </c>
      <c r="D1889" s="14">
        <f t="shared" si="29"/>
        <v>-0.66633954857703637</v>
      </c>
      <c r="E1889" s="9">
        <v>-8.7463556851311124E-3</v>
      </c>
    </row>
    <row r="1890" spans="2:5" x14ac:dyDescent="0.25">
      <c r="B1890" s="190">
        <v>44686</v>
      </c>
      <c r="C1890" s="9">
        <v>50.95</v>
      </c>
      <c r="D1890" s="14">
        <f t="shared" si="29"/>
        <v>8.0176991150442483</v>
      </c>
      <c r="E1890" s="9">
        <v>-8.7548638132294888E-3</v>
      </c>
    </row>
    <row r="1891" spans="2:5" x14ac:dyDescent="0.25">
      <c r="B1891" s="190">
        <v>41444</v>
      </c>
      <c r="C1891" s="9">
        <v>5.65</v>
      </c>
      <c r="D1891" s="14">
        <f t="shared" si="29"/>
        <v>-0.66666666666666663</v>
      </c>
      <c r="E1891" s="9">
        <v>-8.7719298245613718E-3</v>
      </c>
    </row>
    <row r="1892" spans="2:5" x14ac:dyDescent="0.25">
      <c r="B1892" s="190">
        <v>41703</v>
      </c>
      <c r="C1892" s="9">
        <v>16.95</v>
      </c>
      <c r="D1892" s="14">
        <f t="shared" si="29"/>
        <v>-0.93455598455598465</v>
      </c>
      <c r="E1892" s="9">
        <v>-8.7719298245615279E-3</v>
      </c>
    </row>
    <row r="1893" spans="2:5" x14ac:dyDescent="0.25">
      <c r="B1893" s="190">
        <v>45540</v>
      </c>
      <c r="C1893" s="9">
        <v>259</v>
      </c>
      <c r="D1893" s="14">
        <f t="shared" si="29"/>
        <v>4.1135241855873641</v>
      </c>
      <c r="E1893" s="9">
        <v>-8.8021431305013824E-3</v>
      </c>
    </row>
    <row r="1894" spans="2:5" x14ac:dyDescent="0.25">
      <c r="B1894" s="190">
        <v>44824</v>
      </c>
      <c r="C1894" s="9">
        <v>50.65</v>
      </c>
      <c r="D1894" s="14">
        <f t="shared" si="29"/>
        <v>1.2511111111111111</v>
      </c>
      <c r="E1894" s="9">
        <v>-8.8062622309198202E-3</v>
      </c>
    </row>
    <row r="1895" spans="2:5" x14ac:dyDescent="0.25">
      <c r="B1895" s="190">
        <v>43608</v>
      </c>
      <c r="C1895" s="9">
        <v>22.5</v>
      </c>
      <c r="D1895" s="14">
        <f t="shared" si="29"/>
        <v>-0.19499105545617171</v>
      </c>
      <c r="E1895" s="9">
        <v>-8.8105726872246392E-3</v>
      </c>
    </row>
    <row r="1896" spans="2:5" x14ac:dyDescent="0.25">
      <c r="B1896" s="190">
        <v>43467</v>
      </c>
      <c r="C1896" s="9">
        <v>27.95</v>
      </c>
      <c r="D1896" s="14">
        <f t="shared" si="29"/>
        <v>-0.66626865671641788</v>
      </c>
      <c r="E1896" s="9">
        <v>-8.8652482269503553E-3</v>
      </c>
    </row>
    <row r="1897" spans="2:5" x14ac:dyDescent="0.25">
      <c r="B1897" s="190">
        <v>42207</v>
      </c>
      <c r="C1897" s="9">
        <v>83.75</v>
      </c>
      <c r="D1897" s="14">
        <f t="shared" si="29"/>
        <v>1.1474358974358974</v>
      </c>
      <c r="E1897" s="9">
        <v>-8.8757396449704144E-3</v>
      </c>
    </row>
    <row r="1898" spans="2:5" x14ac:dyDescent="0.25">
      <c r="B1898" s="190">
        <v>43095</v>
      </c>
      <c r="C1898" s="9">
        <v>39</v>
      </c>
      <c r="D1898" s="14">
        <f t="shared" si="29"/>
        <v>-0.36170212765957449</v>
      </c>
      <c r="E1898" s="9">
        <v>-8.8945362134689055E-3</v>
      </c>
    </row>
    <row r="1899" spans="2:5" x14ac:dyDescent="0.25">
      <c r="B1899" s="190">
        <v>44568</v>
      </c>
      <c r="C1899" s="9">
        <v>61.1</v>
      </c>
      <c r="D1899" s="14">
        <f t="shared" si="29"/>
        <v>0.37612612612612623</v>
      </c>
      <c r="E1899" s="9">
        <v>-8.9213300892132547E-3</v>
      </c>
    </row>
    <row r="1900" spans="2:5" x14ac:dyDescent="0.25">
      <c r="B1900" s="190">
        <v>42523</v>
      </c>
      <c r="C1900" s="9">
        <v>44.4</v>
      </c>
      <c r="D1900" s="14">
        <f t="shared" si="29"/>
        <v>1.1273957158962156E-3</v>
      </c>
      <c r="E1900" s="9">
        <v>-8.9285714285713969E-3</v>
      </c>
    </row>
    <row r="1901" spans="2:5" x14ac:dyDescent="0.25">
      <c r="B1901" s="190">
        <v>43027</v>
      </c>
      <c r="C1901" s="9">
        <v>44.35</v>
      </c>
      <c r="D1901" s="14">
        <f t="shared" si="29"/>
        <v>1.0022573363431153</v>
      </c>
      <c r="E1901" s="9">
        <v>-8.9385474860334876E-3</v>
      </c>
    </row>
    <row r="1902" spans="2:5" x14ac:dyDescent="0.25">
      <c r="B1902" s="190">
        <v>43515</v>
      </c>
      <c r="C1902" s="9">
        <v>22.15</v>
      </c>
      <c r="D1902" s="14">
        <f t="shared" si="29"/>
        <v>-0.87084548104956261</v>
      </c>
      <c r="E1902" s="9">
        <v>-8.9485458612976656E-3</v>
      </c>
    </row>
    <row r="1903" spans="2:5" x14ac:dyDescent="0.25">
      <c r="B1903" s="190">
        <v>45296</v>
      </c>
      <c r="C1903" s="9">
        <v>171.5</v>
      </c>
      <c r="D1903" s="14">
        <f t="shared" si="29"/>
        <v>3.4315245478036176</v>
      </c>
      <c r="E1903" s="9">
        <v>-8.9569488587114207E-3</v>
      </c>
    </row>
    <row r="1904" spans="2:5" x14ac:dyDescent="0.25">
      <c r="B1904" s="190">
        <v>42780</v>
      </c>
      <c r="C1904" s="9">
        <v>38.700000000000003</v>
      </c>
      <c r="D1904" s="14">
        <f t="shared" si="29"/>
        <v>-0.41496598639455784</v>
      </c>
      <c r="E1904" s="9">
        <v>-8.9628681177975501E-3</v>
      </c>
    </row>
    <row r="1905" spans="2:5" x14ac:dyDescent="0.25">
      <c r="B1905" s="190">
        <v>45000</v>
      </c>
      <c r="C1905" s="9">
        <v>66.150000000000006</v>
      </c>
      <c r="D1905" s="14">
        <f t="shared" si="29"/>
        <v>1.001512859304085</v>
      </c>
      <c r="E1905" s="9">
        <v>-8.9887640449437343E-3</v>
      </c>
    </row>
    <row r="1906" spans="2:5" x14ac:dyDescent="0.25">
      <c r="B1906" s="190">
        <v>43222</v>
      </c>
      <c r="C1906" s="9">
        <v>33.049999999999997</v>
      </c>
      <c r="D1906" s="14">
        <f t="shared" si="29"/>
        <v>-0.24110218140068887</v>
      </c>
      <c r="E1906" s="9">
        <v>-8.9955022488756899E-3</v>
      </c>
    </row>
    <row r="1907" spans="2:5" x14ac:dyDescent="0.25">
      <c r="B1907" s="190">
        <v>42625</v>
      </c>
      <c r="C1907" s="9">
        <v>43.55</v>
      </c>
      <c r="D1907" s="14">
        <f t="shared" si="29"/>
        <v>0.60110294117647056</v>
      </c>
      <c r="E1907" s="9">
        <v>-9.1012514220706626E-3</v>
      </c>
    </row>
    <row r="1908" spans="2:5" x14ac:dyDescent="0.25">
      <c r="B1908" s="190">
        <v>43486</v>
      </c>
      <c r="C1908" s="9">
        <v>27.2</v>
      </c>
      <c r="D1908" s="14">
        <f t="shared" si="29"/>
        <v>0</v>
      </c>
      <c r="E1908" s="9">
        <v>-9.1074681238615673E-3</v>
      </c>
    </row>
    <row r="1909" spans="2:5" x14ac:dyDescent="0.25">
      <c r="B1909" s="190">
        <v>43235</v>
      </c>
      <c r="C1909" s="9">
        <v>27.2</v>
      </c>
      <c r="D1909" s="14">
        <f t="shared" si="29"/>
        <v>-0.44433094994892752</v>
      </c>
      <c r="E1909" s="9">
        <v>-9.1074681238615673E-3</v>
      </c>
    </row>
    <row r="1910" spans="2:5" x14ac:dyDescent="0.25">
      <c r="B1910" s="190">
        <v>41878</v>
      </c>
      <c r="C1910" s="9">
        <v>48.95</v>
      </c>
      <c r="D1910" s="14">
        <f t="shared" si="29"/>
        <v>1.0224948875256496E-3</v>
      </c>
      <c r="E1910" s="9">
        <v>-9.1093117408906025E-3</v>
      </c>
    </row>
    <row r="1911" spans="2:5" x14ac:dyDescent="0.25">
      <c r="B1911" s="190">
        <v>44854</v>
      </c>
      <c r="C1911" s="9">
        <v>48.9</v>
      </c>
      <c r="D1911" s="14">
        <f t="shared" si="29"/>
        <v>-0.54951635191156145</v>
      </c>
      <c r="E1911" s="9">
        <v>-9.1185410334347072E-3</v>
      </c>
    </row>
    <row r="1912" spans="2:5" x14ac:dyDescent="0.25">
      <c r="B1912" s="190">
        <v>45203</v>
      </c>
      <c r="C1912" s="9">
        <v>108.55</v>
      </c>
      <c r="D1912" s="14">
        <f t="shared" si="29"/>
        <v>1.2266666666666666</v>
      </c>
      <c r="E1912" s="9">
        <v>-9.1282519397535376E-3</v>
      </c>
    </row>
    <row r="1913" spans="2:5" x14ac:dyDescent="0.25">
      <c r="B1913" s="190">
        <v>42507</v>
      </c>
      <c r="C1913" s="9">
        <v>48.75</v>
      </c>
      <c r="D1913" s="14">
        <f t="shared" si="29"/>
        <v>-0.52462213554363724</v>
      </c>
      <c r="E1913" s="9">
        <v>-9.1463414634146908E-3</v>
      </c>
    </row>
    <row r="1914" spans="2:5" x14ac:dyDescent="0.25">
      <c r="B1914" s="190">
        <v>42276</v>
      </c>
      <c r="C1914" s="9">
        <v>102.55</v>
      </c>
      <c r="D1914" s="14">
        <f t="shared" si="29"/>
        <v>1.7201591511936336</v>
      </c>
      <c r="E1914" s="9">
        <v>-9.1787439613526846E-3</v>
      </c>
    </row>
    <row r="1915" spans="2:5" x14ac:dyDescent="0.25">
      <c r="B1915" s="190">
        <v>42766</v>
      </c>
      <c r="C1915" s="9">
        <v>37.700000000000003</v>
      </c>
      <c r="D1915" s="14">
        <f t="shared" si="29"/>
        <v>-0.46027201145311375</v>
      </c>
      <c r="E1915" s="9">
        <v>-9.1984231274637139E-3</v>
      </c>
    </row>
    <row r="1916" spans="2:5" x14ac:dyDescent="0.25">
      <c r="B1916" s="190">
        <v>44481</v>
      </c>
      <c r="C1916" s="9">
        <v>69.849999999999994</v>
      </c>
      <c r="D1916" s="14">
        <f t="shared" si="29"/>
        <v>7.1633237822345502E-4</v>
      </c>
      <c r="E1916" s="9">
        <v>-9.2198581560284498E-3</v>
      </c>
    </row>
    <row r="1917" spans="2:5" x14ac:dyDescent="0.25">
      <c r="B1917" s="190">
        <v>44433</v>
      </c>
      <c r="C1917" s="9">
        <v>69.8</v>
      </c>
      <c r="D1917" s="14">
        <f t="shared" si="29"/>
        <v>-0.18553092182030345</v>
      </c>
      <c r="E1917" s="9">
        <v>-9.2264017033357789E-3</v>
      </c>
    </row>
    <row r="1918" spans="2:5" x14ac:dyDescent="0.25">
      <c r="B1918" s="190">
        <v>44364</v>
      </c>
      <c r="C1918" s="9">
        <v>85.7</v>
      </c>
      <c r="D1918" s="14">
        <f t="shared" si="29"/>
        <v>1</v>
      </c>
      <c r="E1918" s="9">
        <v>-9.2485549132947653E-3</v>
      </c>
    </row>
    <row r="1919" spans="2:5" x14ac:dyDescent="0.25">
      <c r="B1919" s="190">
        <v>42929</v>
      </c>
      <c r="C1919" s="9">
        <v>42.85</v>
      </c>
      <c r="D1919" s="14">
        <f t="shared" si="29"/>
        <v>-0.42828552368245498</v>
      </c>
      <c r="E1919" s="9">
        <v>-9.2485549132947653E-3</v>
      </c>
    </row>
    <row r="1920" spans="2:5" x14ac:dyDescent="0.25">
      <c r="B1920" s="190">
        <v>44343</v>
      </c>
      <c r="C1920" s="9">
        <v>74.95</v>
      </c>
      <c r="D1920" s="14">
        <f t="shared" si="29"/>
        <v>0.7511682242990656</v>
      </c>
      <c r="E1920" s="9">
        <v>-9.2531394580304405E-3</v>
      </c>
    </row>
    <row r="1921" spans="2:5" x14ac:dyDescent="0.25">
      <c r="B1921" s="190">
        <v>42692</v>
      </c>
      <c r="C1921" s="9">
        <v>42.8</v>
      </c>
      <c r="D1921" s="14">
        <f t="shared" si="29"/>
        <v>-0.81061946902654858</v>
      </c>
      <c r="E1921" s="9">
        <v>-9.2592592592593906E-3</v>
      </c>
    </row>
    <row r="1922" spans="2:5" x14ac:dyDescent="0.25">
      <c r="B1922" s="190">
        <v>45741</v>
      </c>
      <c r="C1922" s="9">
        <v>226</v>
      </c>
      <c r="D1922" s="14">
        <f t="shared" si="29"/>
        <v>9.6103286384976521</v>
      </c>
      <c r="E1922" s="9">
        <v>-9.2933543748904279E-3</v>
      </c>
    </row>
    <row r="1923" spans="2:5" x14ac:dyDescent="0.25">
      <c r="B1923" s="190">
        <v>43601</v>
      </c>
      <c r="C1923" s="9">
        <v>21.3</v>
      </c>
      <c r="D1923" s="14">
        <f t="shared" si="29"/>
        <v>-0.69152787834902252</v>
      </c>
      <c r="E1923" s="9">
        <v>-9.3023255813953157E-3</v>
      </c>
    </row>
    <row r="1924" spans="2:5" x14ac:dyDescent="0.25">
      <c r="B1924" s="190">
        <v>44463</v>
      </c>
      <c r="C1924" s="9">
        <v>69.05</v>
      </c>
      <c r="D1924" s="14">
        <f t="shared" si="29"/>
        <v>0.18439108061749573</v>
      </c>
      <c r="E1924" s="9">
        <v>-9.3256814921091197E-3</v>
      </c>
    </row>
    <row r="1925" spans="2:5" x14ac:dyDescent="0.25">
      <c r="B1925" s="190">
        <v>44932</v>
      </c>
      <c r="C1925" s="9">
        <v>58.3</v>
      </c>
      <c r="D1925" s="14">
        <f t="shared" ref="D1925:D1988" si="30">(C1925-C1926)/C1926</f>
        <v>0.10103871576959385</v>
      </c>
      <c r="E1925" s="9">
        <v>-9.3457943925234366E-3</v>
      </c>
    </row>
    <row r="1926" spans="2:5" x14ac:dyDescent="0.25">
      <c r="B1926" s="190">
        <v>44810</v>
      </c>
      <c r="C1926" s="9">
        <v>52.95</v>
      </c>
      <c r="D1926" s="14">
        <f t="shared" si="30"/>
        <v>8.5714285714286256E-3</v>
      </c>
      <c r="E1926" s="9">
        <v>-9.3545369504209538E-3</v>
      </c>
    </row>
    <row r="1927" spans="2:5" x14ac:dyDescent="0.25">
      <c r="B1927" s="190">
        <v>44277</v>
      </c>
      <c r="C1927" s="9">
        <v>52.5</v>
      </c>
      <c r="D1927" s="14">
        <f t="shared" si="30"/>
        <v>0.43442622950819665</v>
      </c>
      <c r="E1927" s="9">
        <v>-9.433962264150943E-3</v>
      </c>
    </row>
    <row r="1928" spans="2:5" x14ac:dyDescent="0.25">
      <c r="B1928" s="190">
        <v>43081</v>
      </c>
      <c r="C1928" s="9">
        <v>36.6</v>
      </c>
      <c r="D1928" s="14">
        <f t="shared" si="30"/>
        <v>-0.76605944391179293</v>
      </c>
      <c r="E1928" s="9">
        <v>-9.4722598105548422E-3</v>
      </c>
    </row>
    <row r="1929" spans="2:5" x14ac:dyDescent="0.25">
      <c r="B1929" s="190">
        <v>45311</v>
      </c>
      <c r="C1929" s="9">
        <v>156.44999999999999</v>
      </c>
      <c r="D1929" s="14">
        <f t="shared" si="30"/>
        <v>1.1460905349794235</v>
      </c>
      <c r="E1929" s="9">
        <v>-9.4966761633428314E-3</v>
      </c>
    </row>
    <row r="1930" spans="2:5" x14ac:dyDescent="0.25">
      <c r="B1930" s="190">
        <v>44349</v>
      </c>
      <c r="C1930" s="9">
        <v>72.900000000000006</v>
      </c>
      <c r="D1930" s="14">
        <f t="shared" si="30"/>
        <v>1.347826086956522</v>
      </c>
      <c r="E1930" s="9">
        <v>-9.5108695652172375E-3</v>
      </c>
    </row>
    <row r="1931" spans="2:5" x14ac:dyDescent="0.25">
      <c r="B1931" s="190">
        <v>43377</v>
      </c>
      <c r="C1931" s="9">
        <v>31.05</v>
      </c>
      <c r="D1931" s="14">
        <f t="shared" si="30"/>
        <v>-0.33153928955866524</v>
      </c>
      <c r="E1931" s="9">
        <v>-9.5693779904306442E-3</v>
      </c>
    </row>
    <row r="1932" spans="2:5" x14ac:dyDescent="0.25">
      <c r="B1932" s="190">
        <v>44832</v>
      </c>
      <c r="C1932" s="9">
        <v>46.45</v>
      </c>
      <c r="D1932" s="14">
        <f t="shared" si="30"/>
        <v>-0.17860300618921299</v>
      </c>
      <c r="E1932" s="9">
        <v>-9.5948827292109962E-3</v>
      </c>
    </row>
    <row r="1933" spans="2:5" x14ac:dyDescent="0.25">
      <c r="B1933" s="190">
        <v>44887</v>
      </c>
      <c r="C1933" s="9">
        <v>56.55</v>
      </c>
      <c r="D1933" s="14">
        <f t="shared" si="30"/>
        <v>0</v>
      </c>
      <c r="E1933" s="9">
        <v>-9.6322241681261692E-3</v>
      </c>
    </row>
    <row r="1934" spans="2:5" x14ac:dyDescent="0.25">
      <c r="B1934" s="190">
        <v>42648</v>
      </c>
      <c r="C1934" s="9">
        <v>56.55</v>
      </c>
      <c r="D1934" s="14">
        <f t="shared" si="30"/>
        <v>0.38095238095238076</v>
      </c>
      <c r="E1934" s="9">
        <v>-9.6322241681261692E-3</v>
      </c>
    </row>
    <row r="1935" spans="2:5" x14ac:dyDescent="0.25">
      <c r="B1935" s="190">
        <v>42601</v>
      </c>
      <c r="C1935" s="9">
        <v>40.950000000000003</v>
      </c>
      <c r="D1935" s="14">
        <f t="shared" si="30"/>
        <v>-0.10978260869565211</v>
      </c>
      <c r="E1935" s="9">
        <v>-9.6735187424425283E-3</v>
      </c>
    </row>
    <row r="1936" spans="2:5" x14ac:dyDescent="0.25">
      <c r="B1936" s="190">
        <v>42879</v>
      </c>
      <c r="C1936" s="9">
        <v>46</v>
      </c>
      <c r="D1936" s="14">
        <f t="shared" si="30"/>
        <v>-0.18003565062388593</v>
      </c>
      <c r="E1936" s="9">
        <v>-9.687836383207811E-3</v>
      </c>
    </row>
    <row r="1937" spans="2:5" x14ac:dyDescent="0.25">
      <c r="B1937" s="190">
        <v>44592</v>
      </c>
      <c r="C1937" s="9">
        <v>56.1</v>
      </c>
      <c r="D1937" s="14">
        <f t="shared" si="30"/>
        <v>-0.66636931311329173</v>
      </c>
      <c r="E1937" s="9">
        <v>-9.7087378640776205E-3</v>
      </c>
    </row>
    <row r="1938" spans="2:5" x14ac:dyDescent="0.25">
      <c r="B1938" s="190">
        <v>45406</v>
      </c>
      <c r="C1938" s="9">
        <v>168.15</v>
      </c>
      <c r="D1938" s="14">
        <f t="shared" si="30"/>
        <v>-0.20473893303064697</v>
      </c>
      <c r="E1938" s="9">
        <v>-9.7173144876325415E-3</v>
      </c>
    </row>
    <row r="1939" spans="2:5" x14ac:dyDescent="0.25">
      <c r="B1939" s="190">
        <v>45764</v>
      </c>
      <c r="C1939" s="9">
        <v>211.44</v>
      </c>
      <c r="D1939" s="14">
        <f t="shared" si="30"/>
        <v>4.2014760147601473</v>
      </c>
      <c r="E1939" s="9">
        <v>-9.7414762083177803E-3</v>
      </c>
    </row>
    <row r="1940" spans="2:5" x14ac:dyDescent="0.25">
      <c r="B1940" s="190">
        <v>43067</v>
      </c>
      <c r="C1940" s="9">
        <v>40.65</v>
      </c>
      <c r="D1940" s="14">
        <f t="shared" si="30"/>
        <v>-0.49938423645320201</v>
      </c>
      <c r="E1940" s="9">
        <v>-9.7442143727161663E-3</v>
      </c>
    </row>
    <row r="1941" spans="2:5" x14ac:dyDescent="0.25">
      <c r="B1941" s="190">
        <v>45043</v>
      </c>
      <c r="C1941" s="9">
        <v>81.2</v>
      </c>
      <c r="D1941" s="14">
        <f t="shared" si="30"/>
        <v>0.33552631578947378</v>
      </c>
      <c r="E1941" s="9">
        <v>-9.7560975609755751E-3</v>
      </c>
    </row>
    <row r="1942" spans="2:5" x14ac:dyDescent="0.25">
      <c r="B1942" s="190">
        <v>44546</v>
      </c>
      <c r="C1942" s="9">
        <v>60.8</v>
      </c>
      <c r="D1942" s="14">
        <f t="shared" si="30"/>
        <v>1.4031620553359683</v>
      </c>
      <c r="E1942" s="9">
        <v>-9.7719869706840625E-3</v>
      </c>
    </row>
    <row r="1943" spans="2:5" x14ac:dyDescent="0.25">
      <c r="B1943" s="190">
        <v>43497</v>
      </c>
      <c r="C1943" s="9">
        <v>25.3</v>
      </c>
      <c r="D1943" s="14">
        <f t="shared" si="30"/>
        <v>1.9801980198020084E-3</v>
      </c>
      <c r="E1943" s="9">
        <v>-9.7847358121330719E-3</v>
      </c>
    </row>
    <row r="1944" spans="2:5" x14ac:dyDescent="0.25">
      <c r="B1944" s="190">
        <v>43495</v>
      </c>
      <c r="C1944" s="9">
        <v>25.25</v>
      </c>
      <c r="D1944" s="14">
        <f t="shared" si="30"/>
        <v>-0.84784573666767094</v>
      </c>
      <c r="E1944" s="9">
        <v>-9.8039215686274508E-3</v>
      </c>
    </row>
    <row r="1945" spans="2:5" x14ac:dyDescent="0.25">
      <c r="B1945" s="190">
        <v>45415</v>
      </c>
      <c r="C1945" s="9">
        <v>165.95</v>
      </c>
      <c r="D1945" s="14">
        <f t="shared" si="30"/>
        <v>2.3057768924302784</v>
      </c>
      <c r="E1945" s="9">
        <v>-9.8448687350835666E-3</v>
      </c>
    </row>
    <row r="1946" spans="2:5" x14ac:dyDescent="0.25">
      <c r="B1946" s="190">
        <v>44607</v>
      </c>
      <c r="C1946" s="9">
        <v>50.2</v>
      </c>
      <c r="D1946" s="14">
        <f t="shared" si="30"/>
        <v>5.005005005005005E-3</v>
      </c>
      <c r="E1946" s="9">
        <v>-9.8619329388560158E-3</v>
      </c>
    </row>
    <row r="1947" spans="2:5" x14ac:dyDescent="0.25">
      <c r="B1947" s="190">
        <v>44126</v>
      </c>
      <c r="C1947" s="9">
        <v>49.95</v>
      </c>
      <c r="D1947" s="14">
        <f t="shared" si="30"/>
        <v>0.25187969924812043</v>
      </c>
      <c r="E1947" s="9">
        <v>-9.9108027750247768E-3</v>
      </c>
    </row>
    <row r="1948" spans="2:5" x14ac:dyDescent="0.25">
      <c r="B1948" s="190">
        <v>43132</v>
      </c>
      <c r="C1948" s="9">
        <v>39.9</v>
      </c>
      <c r="D1948" s="14">
        <f t="shared" si="30"/>
        <v>-0.33221757322175732</v>
      </c>
      <c r="E1948" s="9">
        <v>-9.9255583126550521E-3</v>
      </c>
    </row>
    <row r="1949" spans="2:5" x14ac:dyDescent="0.25">
      <c r="B1949" s="190">
        <v>42117</v>
      </c>
      <c r="C1949" s="9">
        <v>59.75</v>
      </c>
      <c r="D1949" s="14">
        <f t="shared" si="30"/>
        <v>5.0050251256281406</v>
      </c>
      <c r="E1949" s="9">
        <v>-9.9420049710025084E-3</v>
      </c>
    </row>
    <row r="1950" spans="2:5" x14ac:dyDescent="0.25">
      <c r="B1950" s="190">
        <v>41561</v>
      </c>
      <c r="C1950" s="9">
        <v>9.9499999999999993</v>
      </c>
      <c r="D1950" s="14">
        <f t="shared" si="30"/>
        <v>-0.66610738255033564</v>
      </c>
      <c r="E1950" s="9">
        <v>-9.9502487562190458E-3</v>
      </c>
    </row>
    <row r="1951" spans="2:5" x14ac:dyDescent="0.25">
      <c r="B1951" s="190">
        <v>43409</v>
      </c>
      <c r="C1951" s="9">
        <v>29.8</v>
      </c>
      <c r="D1951" s="14">
        <f t="shared" si="30"/>
        <v>-0.24747474747474749</v>
      </c>
      <c r="E1951" s="9">
        <v>-9.9667774086378974E-3</v>
      </c>
    </row>
    <row r="1952" spans="2:5" x14ac:dyDescent="0.25">
      <c r="B1952" s="190">
        <v>42752</v>
      </c>
      <c r="C1952" s="9">
        <v>39.6</v>
      </c>
      <c r="D1952" s="14">
        <f t="shared" si="30"/>
        <v>-0.19838056680161939</v>
      </c>
      <c r="E1952" s="9">
        <v>-9.9999999999999638E-3</v>
      </c>
    </row>
    <row r="1953" spans="2:5" x14ac:dyDescent="0.25">
      <c r="B1953" s="190">
        <v>42803</v>
      </c>
      <c r="C1953" s="9">
        <v>49.4</v>
      </c>
      <c r="D1953" s="14">
        <f t="shared" si="30"/>
        <v>4.0650406504064169E-3</v>
      </c>
      <c r="E1953" s="9">
        <v>-1.002004008016032E-2</v>
      </c>
    </row>
    <row r="1954" spans="2:5" x14ac:dyDescent="0.25">
      <c r="B1954" s="190">
        <v>44776</v>
      </c>
      <c r="C1954" s="9">
        <v>49.2</v>
      </c>
      <c r="D1954" s="14">
        <f t="shared" si="30"/>
        <v>0</v>
      </c>
      <c r="E1954" s="9">
        <v>-1.0060362173038229E-2</v>
      </c>
    </row>
    <row r="1955" spans="2:5" x14ac:dyDescent="0.25">
      <c r="B1955" s="190">
        <v>42506</v>
      </c>
      <c r="C1955" s="9">
        <v>49.2</v>
      </c>
      <c r="D1955" s="14">
        <f t="shared" si="30"/>
        <v>0.43649635036496359</v>
      </c>
      <c r="E1955" s="9">
        <v>-1.0060362173038229E-2</v>
      </c>
    </row>
    <row r="1956" spans="2:5" x14ac:dyDescent="0.25">
      <c r="B1956" s="190">
        <v>43208</v>
      </c>
      <c r="C1956" s="9">
        <v>34.25</v>
      </c>
      <c r="D1956" s="14">
        <f t="shared" si="30"/>
        <v>-0.61079545454545459</v>
      </c>
      <c r="E1956" s="9">
        <v>-1.0115606936416225E-2</v>
      </c>
    </row>
    <row r="1957" spans="2:5" x14ac:dyDescent="0.25">
      <c r="B1957" s="190">
        <v>44389</v>
      </c>
      <c r="C1957" s="9">
        <v>88</v>
      </c>
      <c r="D1957" s="14">
        <f t="shared" si="30"/>
        <v>0.63873370577281186</v>
      </c>
      <c r="E1957" s="9">
        <v>-1.0123734533183415E-2</v>
      </c>
    </row>
    <row r="1958" spans="2:5" x14ac:dyDescent="0.25">
      <c r="B1958" s="190">
        <v>44883</v>
      </c>
      <c r="C1958" s="9">
        <v>53.7</v>
      </c>
      <c r="D1958" s="14">
        <f t="shared" si="30"/>
        <v>9.3196644920790796E-4</v>
      </c>
      <c r="E1958" s="9">
        <v>-1.0138248847926214E-2</v>
      </c>
    </row>
    <row r="1959" spans="2:5" x14ac:dyDescent="0.25">
      <c r="B1959" s="190">
        <v>42838</v>
      </c>
      <c r="C1959" s="9">
        <v>53.65</v>
      </c>
      <c r="D1959" s="14">
        <f t="shared" si="30"/>
        <v>0.37564102564102558</v>
      </c>
      <c r="E1959" s="9">
        <v>-1.0147601476014838E-2</v>
      </c>
    </row>
    <row r="1960" spans="2:5" x14ac:dyDescent="0.25">
      <c r="B1960" s="190">
        <v>42758</v>
      </c>
      <c r="C1960" s="9">
        <v>39</v>
      </c>
      <c r="D1960" s="14">
        <f t="shared" si="30"/>
        <v>-0.32758620689655171</v>
      </c>
      <c r="E1960" s="9">
        <v>-1.0152284263959355E-2</v>
      </c>
    </row>
    <row r="1961" spans="2:5" x14ac:dyDescent="0.25">
      <c r="B1961" s="190">
        <v>44237</v>
      </c>
      <c r="C1961" s="9">
        <v>58</v>
      </c>
      <c r="D1961" s="14">
        <f t="shared" si="30"/>
        <v>1</v>
      </c>
      <c r="E1961" s="9">
        <v>-1.0238907849829375E-2</v>
      </c>
    </row>
    <row r="1962" spans="2:5" x14ac:dyDescent="0.25">
      <c r="B1962" s="190">
        <v>43276</v>
      </c>
      <c r="C1962" s="9">
        <v>29</v>
      </c>
      <c r="D1962" s="14">
        <f t="shared" si="30"/>
        <v>-0.84491149259318676</v>
      </c>
      <c r="E1962" s="9">
        <v>-1.0238907849829375E-2</v>
      </c>
    </row>
    <row r="1963" spans="2:5" x14ac:dyDescent="0.25">
      <c r="B1963" s="190">
        <v>45482</v>
      </c>
      <c r="C1963" s="9">
        <v>186.99</v>
      </c>
      <c r="D1963" s="14">
        <f t="shared" si="30"/>
        <v>1.1567474048442907</v>
      </c>
      <c r="E1963" s="9">
        <v>-1.0268353358386691E-2</v>
      </c>
    </row>
    <row r="1964" spans="2:5" x14ac:dyDescent="0.25">
      <c r="B1964" s="190">
        <v>44385</v>
      </c>
      <c r="C1964" s="9">
        <v>86.7</v>
      </c>
      <c r="D1964" s="14">
        <f t="shared" si="30"/>
        <v>0.28635014836795247</v>
      </c>
      <c r="E1964" s="9">
        <v>-1.027397260273963E-2</v>
      </c>
    </row>
    <row r="1965" spans="2:5" x14ac:dyDescent="0.25">
      <c r="B1965" s="190">
        <v>44489</v>
      </c>
      <c r="C1965" s="9">
        <v>67.400000000000006</v>
      </c>
      <c r="D1965" s="14">
        <f t="shared" si="30"/>
        <v>1.3362218370883883</v>
      </c>
      <c r="E1965" s="9">
        <v>-1.0279001468428615E-2</v>
      </c>
    </row>
    <row r="1966" spans="2:5" x14ac:dyDescent="0.25">
      <c r="B1966" s="190">
        <v>41813</v>
      </c>
      <c r="C1966" s="9">
        <v>28.85</v>
      </c>
      <c r="D1966" s="14">
        <f t="shared" si="30"/>
        <v>-0.33217592592592593</v>
      </c>
      <c r="E1966" s="9">
        <v>-1.0291595197255478E-2</v>
      </c>
    </row>
    <row r="1967" spans="2:5" x14ac:dyDescent="0.25">
      <c r="B1967" s="190">
        <v>42899</v>
      </c>
      <c r="C1967" s="9">
        <v>43.2</v>
      </c>
      <c r="D1967" s="14">
        <f t="shared" si="30"/>
        <v>-0.30769230769230765</v>
      </c>
      <c r="E1967" s="9">
        <v>-1.0309278350515367E-2</v>
      </c>
    </row>
    <row r="1968" spans="2:5" x14ac:dyDescent="0.25">
      <c r="B1968" s="190">
        <v>44966</v>
      </c>
      <c r="C1968" s="9">
        <v>62.4</v>
      </c>
      <c r="D1968" s="14">
        <f t="shared" si="30"/>
        <v>-0.27652173913043482</v>
      </c>
      <c r="E1968" s="9">
        <v>-1.0309278350515441E-2</v>
      </c>
    </row>
    <row r="1969" spans="2:5" x14ac:dyDescent="0.25">
      <c r="B1969" s="190">
        <v>44377</v>
      </c>
      <c r="C1969" s="9">
        <v>86.25</v>
      </c>
      <c r="D1969" s="14">
        <f t="shared" si="30"/>
        <v>2.6012526096033404</v>
      </c>
      <c r="E1969" s="9">
        <v>-1.0327022375215211E-2</v>
      </c>
    </row>
    <row r="1970" spans="2:5" x14ac:dyDescent="0.25">
      <c r="B1970" s="190">
        <v>41739</v>
      </c>
      <c r="C1970" s="9">
        <v>23.95</v>
      </c>
      <c r="D1970" s="14">
        <f t="shared" si="30"/>
        <v>-0.37467362924281983</v>
      </c>
      <c r="E1970" s="9">
        <v>-1.0330578512396695E-2</v>
      </c>
    </row>
    <row r="1971" spans="2:5" x14ac:dyDescent="0.25">
      <c r="B1971" s="190">
        <v>43353</v>
      </c>
      <c r="C1971" s="9">
        <v>38.299999999999997</v>
      </c>
      <c r="D1971" s="14">
        <f t="shared" si="30"/>
        <v>-0.76543361097501228</v>
      </c>
      <c r="E1971" s="9">
        <v>-1.0335917312661645E-2</v>
      </c>
    </row>
    <row r="1972" spans="2:5" x14ac:dyDescent="0.25">
      <c r="B1972" s="190">
        <v>45468</v>
      </c>
      <c r="C1972" s="9">
        <v>163.28</v>
      </c>
      <c r="D1972" s="14">
        <f t="shared" si="30"/>
        <v>6.9688559975331198E-3</v>
      </c>
      <c r="E1972" s="9">
        <v>-1.0364264500878888E-2</v>
      </c>
    </row>
    <row r="1973" spans="2:5" x14ac:dyDescent="0.25">
      <c r="B1973" s="190">
        <v>45275</v>
      </c>
      <c r="C1973" s="9">
        <v>162.15</v>
      </c>
      <c r="D1973" s="14">
        <f t="shared" si="30"/>
        <v>3.2503276539973789</v>
      </c>
      <c r="E1973" s="9">
        <v>-1.0375343301800358E-2</v>
      </c>
    </row>
    <row r="1974" spans="2:5" x14ac:dyDescent="0.25">
      <c r="B1974" s="190">
        <v>43159</v>
      </c>
      <c r="C1974" s="9">
        <v>38.15</v>
      </c>
      <c r="D1974" s="14">
        <f t="shared" si="30"/>
        <v>-0.19852941176470593</v>
      </c>
      <c r="E1974" s="9">
        <v>-1.037613488975353E-2</v>
      </c>
    </row>
    <row r="1975" spans="2:5" x14ac:dyDescent="0.25">
      <c r="B1975" s="190">
        <v>44624</v>
      </c>
      <c r="C1975" s="9">
        <v>47.6</v>
      </c>
      <c r="D1975" s="14">
        <f t="shared" si="30"/>
        <v>1.5052631578947369</v>
      </c>
      <c r="E1975" s="9">
        <v>-1.0395010395010394E-2</v>
      </c>
    </row>
    <row r="1976" spans="2:5" x14ac:dyDescent="0.25">
      <c r="B1976" s="190">
        <v>43656</v>
      </c>
      <c r="C1976" s="9">
        <v>19</v>
      </c>
      <c r="D1976" s="14">
        <f t="shared" si="30"/>
        <v>-0.76412166356300437</v>
      </c>
      <c r="E1976" s="9">
        <v>-1.041666666666663E-2</v>
      </c>
    </row>
    <row r="1977" spans="2:5" x14ac:dyDescent="0.25">
      <c r="B1977" s="190">
        <v>45049</v>
      </c>
      <c r="C1977" s="9">
        <v>80.55</v>
      </c>
      <c r="D1977" s="14">
        <f t="shared" si="30"/>
        <v>1.1281373844121532</v>
      </c>
      <c r="E1977" s="9">
        <v>-1.0442260442260546E-2</v>
      </c>
    </row>
    <row r="1978" spans="2:5" x14ac:dyDescent="0.25">
      <c r="B1978" s="190">
        <v>43165</v>
      </c>
      <c r="C1978" s="9">
        <v>37.85</v>
      </c>
      <c r="D1978" s="14">
        <f t="shared" si="30"/>
        <v>-0.38304808475957619</v>
      </c>
      <c r="E1978" s="9">
        <v>-1.0457516339869244E-2</v>
      </c>
    </row>
    <row r="1979" spans="2:5" x14ac:dyDescent="0.25">
      <c r="B1979" s="190">
        <v>41904</v>
      </c>
      <c r="C1979" s="9">
        <v>61.35</v>
      </c>
      <c r="D1979" s="14">
        <f t="shared" si="30"/>
        <v>-0.61763789342474296</v>
      </c>
      <c r="E1979" s="9">
        <v>-1.0483870967741912E-2</v>
      </c>
    </row>
    <row r="1980" spans="2:5" x14ac:dyDescent="0.25">
      <c r="B1980" s="190">
        <v>45278</v>
      </c>
      <c r="C1980" s="9">
        <v>160.44999999999999</v>
      </c>
      <c r="D1980" s="14">
        <f t="shared" si="30"/>
        <v>7.5119363395225456</v>
      </c>
      <c r="E1980" s="9">
        <v>-1.0484119642306611E-2</v>
      </c>
    </row>
    <row r="1981" spans="2:5" x14ac:dyDescent="0.25">
      <c r="B1981" s="190">
        <v>43957</v>
      </c>
      <c r="C1981" s="9">
        <v>18.850000000000001</v>
      </c>
      <c r="D1981" s="14">
        <f t="shared" si="30"/>
        <v>-0.7777122641509433</v>
      </c>
      <c r="E1981" s="9">
        <v>-1.0498687664041956E-2</v>
      </c>
    </row>
    <row r="1982" spans="2:5" x14ac:dyDescent="0.25">
      <c r="B1982" s="190">
        <v>44365</v>
      </c>
      <c r="C1982" s="9">
        <v>84.8</v>
      </c>
      <c r="D1982" s="14">
        <f t="shared" si="30"/>
        <v>0.80425531914893611</v>
      </c>
      <c r="E1982" s="9">
        <v>-1.0501750291715352E-2</v>
      </c>
    </row>
    <row r="1983" spans="2:5" x14ac:dyDescent="0.25">
      <c r="B1983" s="190">
        <v>42682</v>
      </c>
      <c r="C1983" s="9">
        <v>47</v>
      </c>
      <c r="D1983" s="14">
        <f t="shared" si="30"/>
        <v>-0.44080904223676382</v>
      </c>
      <c r="E1983" s="9">
        <v>-1.0526315789473684E-2</v>
      </c>
    </row>
    <row r="1984" spans="2:5" x14ac:dyDescent="0.25">
      <c r="B1984" s="190">
        <v>44413</v>
      </c>
      <c r="C1984" s="9">
        <v>84.05</v>
      </c>
      <c r="D1984" s="14">
        <f t="shared" si="30"/>
        <v>5.0035714285714281</v>
      </c>
      <c r="E1984" s="9">
        <v>-1.0594467333725788E-2</v>
      </c>
    </row>
    <row r="1985" spans="2:5" x14ac:dyDescent="0.25">
      <c r="B1985" s="190">
        <v>43804</v>
      </c>
      <c r="C1985" s="9">
        <v>14</v>
      </c>
      <c r="D1985" s="14">
        <f t="shared" si="30"/>
        <v>0.50537634408602139</v>
      </c>
      <c r="E1985" s="9">
        <v>-1.0600706713780944E-2</v>
      </c>
    </row>
    <row r="1986" spans="2:5" x14ac:dyDescent="0.25">
      <c r="B1986" s="190">
        <v>41575</v>
      </c>
      <c r="C1986" s="9">
        <v>9.3000000000000007</v>
      </c>
      <c r="D1986" s="14">
        <f t="shared" si="30"/>
        <v>-0.6</v>
      </c>
      <c r="E1986" s="9">
        <v>-1.0638297872340387E-2</v>
      </c>
    </row>
    <row r="1987" spans="2:5" x14ac:dyDescent="0.25">
      <c r="B1987" s="190">
        <v>41731</v>
      </c>
      <c r="C1987" s="9">
        <v>23.25</v>
      </c>
      <c r="D1987" s="14">
        <f t="shared" si="30"/>
        <v>-0.16366906474820145</v>
      </c>
      <c r="E1987" s="9">
        <v>-1.0638297872340425E-2</v>
      </c>
    </row>
    <row r="1988" spans="2:5" x14ac:dyDescent="0.25">
      <c r="B1988" s="190">
        <v>43476</v>
      </c>
      <c r="C1988" s="9">
        <v>27.8</v>
      </c>
      <c r="D1988" s="14">
        <f t="shared" si="30"/>
        <v>0.20086393088552926</v>
      </c>
      <c r="E1988" s="9">
        <v>-1.0676156583629918E-2</v>
      </c>
    </row>
    <row r="1989" spans="2:5" x14ac:dyDescent="0.25">
      <c r="B1989" s="190">
        <v>41754</v>
      </c>
      <c r="C1989" s="9">
        <v>23.15</v>
      </c>
      <c r="D1989" s="14">
        <f t="shared" ref="D1989:D2052" si="31">(C1989-C1990)/C1990</f>
        <v>-0.6151288445552785</v>
      </c>
      <c r="E1989" s="9">
        <v>-1.0683760683760684E-2</v>
      </c>
    </row>
    <row r="1990" spans="2:5" x14ac:dyDescent="0.25">
      <c r="B1990" s="190">
        <v>44201</v>
      </c>
      <c r="C1990" s="9">
        <v>60.15</v>
      </c>
      <c r="D1990" s="14">
        <f t="shared" si="31"/>
        <v>-0.18606224627875514</v>
      </c>
      <c r="E1990" s="9">
        <v>-1.0690789473684188E-2</v>
      </c>
    </row>
    <row r="1991" spans="2:5" x14ac:dyDescent="0.25">
      <c r="B1991" s="190">
        <v>44340</v>
      </c>
      <c r="C1991" s="9">
        <v>73.900000000000006</v>
      </c>
      <c r="D1991" s="14">
        <f t="shared" si="31"/>
        <v>0.60130010834236203</v>
      </c>
      <c r="E1991" s="9">
        <v>-1.0709504685408261E-2</v>
      </c>
    </row>
    <row r="1992" spans="2:5" x14ac:dyDescent="0.25">
      <c r="B1992" s="190">
        <v>42569</v>
      </c>
      <c r="C1992" s="9">
        <v>46.15</v>
      </c>
      <c r="D1992" s="14">
        <f t="shared" si="31"/>
        <v>-0.58083560399636691</v>
      </c>
      <c r="E1992" s="9">
        <v>-1.0718113612004287E-2</v>
      </c>
    </row>
    <row r="1993" spans="2:5" x14ac:dyDescent="0.25">
      <c r="B1993" s="190">
        <v>45215</v>
      </c>
      <c r="C1993" s="9">
        <v>110.1</v>
      </c>
      <c r="D1993" s="14">
        <f t="shared" si="31"/>
        <v>3.8078602620087332</v>
      </c>
      <c r="E1993" s="9">
        <v>-1.0781671159029676E-2</v>
      </c>
    </row>
    <row r="1994" spans="2:5" x14ac:dyDescent="0.25">
      <c r="B1994" s="190">
        <v>43593</v>
      </c>
      <c r="C1994" s="9">
        <v>22.9</v>
      </c>
      <c r="D1994" s="14">
        <f t="shared" si="31"/>
        <v>-0.76145833333333324</v>
      </c>
      <c r="E1994" s="9">
        <v>-1.0799136069114472E-2</v>
      </c>
    </row>
    <row r="1995" spans="2:5" x14ac:dyDescent="0.25">
      <c r="B1995" s="190">
        <v>42326</v>
      </c>
      <c r="C1995" s="9">
        <v>96</v>
      </c>
      <c r="D1995" s="14">
        <f t="shared" si="31"/>
        <v>0.75022789425706471</v>
      </c>
      <c r="E1995" s="9">
        <v>-1.081916537867076E-2</v>
      </c>
    </row>
    <row r="1996" spans="2:5" x14ac:dyDescent="0.25">
      <c r="B1996" s="190">
        <v>44245</v>
      </c>
      <c r="C1996" s="9">
        <v>54.85</v>
      </c>
      <c r="D1996" s="14">
        <f t="shared" si="31"/>
        <v>0.20153340635268352</v>
      </c>
      <c r="E1996" s="9">
        <v>-1.082055906221824E-2</v>
      </c>
    </row>
    <row r="1997" spans="2:5" x14ac:dyDescent="0.25">
      <c r="B1997" s="190">
        <v>42570</v>
      </c>
      <c r="C1997" s="9">
        <v>45.65</v>
      </c>
      <c r="D1997" s="14">
        <f t="shared" si="31"/>
        <v>-0.2288851351351352</v>
      </c>
      <c r="E1997" s="9">
        <v>-1.0834236186348862E-2</v>
      </c>
    </row>
    <row r="1998" spans="2:5" x14ac:dyDescent="0.25">
      <c r="B1998" s="190">
        <v>44894</v>
      </c>
      <c r="C1998" s="9">
        <v>59.2</v>
      </c>
      <c r="D1998" s="14">
        <f t="shared" si="31"/>
        <v>-0.13323572474377737</v>
      </c>
      <c r="E1998" s="9">
        <v>-1.0860484544695048E-2</v>
      </c>
    </row>
    <row r="1999" spans="2:5" x14ac:dyDescent="0.25">
      <c r="B1999" s="190">
        <v>44466</v>
      </c>
      <c r="C1999" s="9">
        <v>68.3</v>
      </c>
      <c r="D1999" s="14">
        <f t="shared" si="31"/>
        <v>1.1444270015698585</v>
      </c>
      <c r="E1999" s="9">
        <v>-1.0861694424330196E-2</v>
      </c>
    </row>
    <row r="2000" spans="2:5" x14ac:dyDescent="0.25">
      <c r="B2000" s="190">
        <v>43224</v>
      </c>
      <c r="C2000" s="9">
        <v>31.85</v>
      </c>
      <c r="D2000" s="14">
        <f t="shared" si="31"/>
        <v>-0.22127139364303172</v>
      </c>
      <c r="E2000" s="9">
        <v>-1.0869565217391347E-2</v>
      </c>
    </row>
    <row r="2001" spans="2:5" x14ac:dyDescent="0.25">
      <c r="B2001" s="190">
        <v>43145</v>
      </c>
      <c r="C2001" s="9">
        <v>40.9</v>
      </c>
      <c r="D2001" s="14">
        <f t="shared" si="31"/>
        <v>-0.3073666384419983</v>
      </c>
      <c r="E2001" s="9">
        <v>-1.0882708585247952E-2</v>
      </c>
    </row>
    <row r="2002" spans="2:5" x14ac:dyDescent="0.25">
      <c r="B2002" s="190">
        <v>44537</v>
      </c>
      <c r="C2002" s="9">
        <v>59.05</v>
      </c>
      <c r="D2002" s="14">
        <f t="shared" si="31"/>
        <v>4.2517006802721092E-3</v>
      </c>
      <c r="E2002" s="9">
        <v>-1.0887772194304953E-2</v>
      </c>
    </row>
    <row r="2003" spans="2:5" x14ac:dyDescent="0.25">
      <c r="B2003" s="190">
        <v>44515</v>
      </c>
      <c r="C2003" s="9">
        <v>58.8</v>
      </c>
      <c r="D2003" s="14">
        <f t="shared" si="31"/>
        <v>-0.13017751479289938</v>
      </c>
      <c r="E2003" s="9">
        <v>-1.0933557611438278E-2</v>
      </c>
    </row>
    <row r="2004" spans="2:5" x14ac:dyDescent="0.25">
      <c r="B2004" s="190">
        <v>44431</v>
      </c>
      <c r="C2004" s="9">
        <v>67.599999999999994</v>
      </c>
      <c r="D2004" s="14">
        <f t="shared" si="31"/>
        <v>3.7119524870081666E-3</v>
      </c>
      <c r="E2004" s="9">
        <v>-1.0972933430870521E-2</v>
      </c>
    </row>
    <row r="2005" spans="2:5" x14ac:dyDescent="0.25">
      <c r="B2005" s="190">
        <v>44987</v>
      </c>
      <c r="C2005" s="9">
        <v>67.349999999999994</v>
      </c>
      <c r="D2005" s="14">
        <f t="shared" si="31"/>
        <v>0.36474164133738585</v>
      </c>
      <c r="E2005" s="9">
        <v>-1.1013215859030838E-2</v>
      </c>
    </row>
    <row r="2006" spans="2:5" x14ac:dyDescent="0.25">
      <c r="B2006" s="190">
        <v>44827</v>
      </c>
      <c r="C2006" s="9">
        <v>49.35</v>
      </c>
      <c r="D2006" s="14">
        <f t="shared" si="31"/>
        <v>0.22304832713754646</v>
      </c>
      <c r="E2006" s="9">
        <v>-1.1022044088176296E-2</v>
      </c>
    </row>
    <row r="2007" spans="2:5" x14ac:dyDescent="0.25">
      <c r="B2007" s="190">
        <v>42614</v>
      </c>
      <c r="C2007" s="9">
        <v>40.35</v>
      </c>
      <c r="D2007" s="14">
        <f t="shared" si="31"/>
        <v>-9.8324022346368681E-2</v>
      </c>
      <c r="E2007" s="9">
        <v>-1.1029411764705779E-2</v>
      </c>
    </row>
    <row r="2008" spans="2:5" x14ac:dyDescent="0.25">
      <c r="B2008" s="190">
        <v>43026</v>
      </c>
      <c r="C2008" s="9">
        <v>44.75</v>
      </c>
      <c r="D2008" s="14">
        <f t="shared" si="31"/>
        <v>-0.52342917997870075</v>
      </c>
      <c r="E2008" s="9">
        <v>-1.1049723756906077E-2</v>
      </c>
    </row>
    <row r="2009" spans="2:5" x14ac:dyDescent="0.25">
      <c r="B2009" s="190">
        <v>42352</v>
      </c>
      <c r="C2009" s="9">
        <v>93.9</v>
      </c>
      <c r="D2009" s="14">
        <f t="shared" si="31"/>
        <v>-0.53028862988344749</v>
      </c>
      <c r="E2009" s="9">
        <v>-1.1058451816745625E-2</v>
      </c>
    </row>
    <row r="2010" spans="2:5" x14ac:dyDescent="0.25">
      <c r="B2010" s="190">
        <v>45720</v>
      </c>
      <c r="C2010" s="9">
        <v>199.91</v>
      </c>
      <c r="D2010" s="14">
        <f t="shared" si="31"/>
        <v>0.21157575757575756</v>
      </c>
      <c r="E2010" s="9">
        <v>-1.1080880534256784E-2</v>
      </c>
    </row>
    <row r="2011" spans="2:5" x14ac:dyDescent="0.25">
      <c r="B2011" s="190">
        <v>45433</v>
      </c>
      <c r="C2011" s="9">
        <v>165</v>
      </c>
      <c r="D2011" s="14">
        <f t="shared" si="31"/>
        <v>8.2696629213483135</v>
      </c>
      <c r="E2011" s="9">
        <v>-1.10878034162421E-2</v>
      </c>
    </row>
    <row r="2012" spans="2:5" x14ac:dyDescent="0.25">
      <c r="B2012" s="190">
        <v>41652</v>
      </c>
      <c r="C2012" s="9">
        <v>17.8</v>
      </c>
      <c r="D2012" s="14">
        <f t="shared" si="31"/>
        <v>-0.94906281299184425</v>
      </c>
      <c r="E2012" s="9">
        <v>-1.1111111111111072E-2</v>
      </c>
    </row>
    <row r="2013" spans="2:5" x14ac:dyDescent="0.25">
      <c r="B2013" s="190">
        <v>45629</v>
      </c>
      <c r="C2013" s="9">
        <v>349.45</v>
      </c>
      <c r="D2013" s="14">
        <f t="shared" si="31"/>
        <v>8.8994334277620393</v>
      </c>
      <c r="E2013" s="9">
        <v>-1.1177136389360466E-2</v>
      </c>
    </row>
    <row r="2014" spans="2:5" x14ac:dyDescent="0.25">
      <c r="B2014" s="190">
        <v>44008</v>
      </c>
      <c r="C2014" s="9">
        <v>35.299999999999997</v>
      </c>
      <c r="D2014" s="14">
        <f t="shared" si="31"/>
        <v>-0.88844999209985775</v>
      </c>
      <c r="E2014" s="9">
        <v>-1.1204481792717245E-2</v>
      </c>
    </row>
    <row r="2015" spans="2:5" x14ac:dyDescent="0.25">
      <c r="B2015" s="190">
        <v>45645</v>
      </c>
      <c r="C2015" s="9">
        <v>316.45</v>
      </c>
      <c r="D2015" s="14">
        <f t="shared" si="31"/>
        <v>11.03231939163498</v>
      </c>
      <c r="E2015" s="9">
        <v>-1.1248242462115365E-2</v>
      </c>
    </row>
    <row r="2016" spans="2:5" x14ac:dyDescent="0.25">
      <c r="B2016" s="190">
        <v>43307</v>
      </c>
      <c r="C2016" s="9">
        <v>26.3</v>
      </c>
      <c r="D2016" s="14">
        <f t="shared" si="31"/>
        <v>-0.81214285714285717</v>
      </c>
      <c r="E2016" s="9">
        <v>-1.127819548872183E-2</v>
      </c>
    </row>
    <row r="2017" spans="2:5" x14ac:dyDescent="0.25">
      <c r="B2017" s="190">
        <v>45371</v>
      </c>
      <c r="C2017" s="9">
        <v>140</v>
      </c>
      <c r="D2017" s="14">
        <f t="shared" si="31"/>
        <v>0.60919540229885061</v>
      </c>
      <c r="E2017" s="9">
        <v>-1.1299435028248548E-2</v>
      </c>
    </row>
    <row r="2018" spans="2:5" x14ac:dyDescent="0.25">
      <c r="B2018" s="190">
        <v>44390</v>
      </c>
      <c r="C2018" s="9">
        <v>87</v>
      </c>
      <c r="D2018" s="14">
        <f t="shared" si="31"/>
        <v>2.3397312859884836</v>
      </c>
      <c r="E2018" s="9">
        <v>-1.1363636363636364E-2</v>
      </c>
    </row>
    <row r="2019" spans="2:5" x14ac:dyDescent="0.25">
      <c r="B2019" s="190">
        <v>43283</v>
      </c>
      <c r="C2019" s="9">
        <v>26.05</v>
      </c>
      <c r="D2019" s="14">
        <f t="shared" si="31"/>
        <v>0.20046082949308763</v>
      </c>
      <c r="E2019" s="9">
        <v>-1.1385199240986743E-2</v>
      </c>
    </row>
    <row r="2020" spans="2:5" x14ac:dyDescent="0.25">
      <c r="B2020" s="190">
        <v>43627</v>
      </c>
      <c r="C2020" s="9">
        <v>21.7</v>
      </c>
      <c r="D2020" s="14">
        <f t="shared" si="31"/>
        <v>-0.49710312862108924</v>
      </c>
      <c r="E2020" s="9">
        <v>-1.1389521640091117E-2</v>
      </c>
    </row>
    <row r="2021" spans="2:5" x14ac:dyDescent="0.25">
      <c r="B2021" s="190">
        <v>42537</v>
      </c>
      <c r="C2021" s="9">
        <v>43.15</v>
      </c>
      <c r="D2021" s="14">
        <f t="shared" si="31"/>
        <v>-0.71366954213669531</v>
      </c>
      <c r="E2021" s="9">
        <v>-1.1454753722794961E-2</v>
      </c>
    </row>
    <row r="2022" spans="2:5" x14ac:dyDescent="0.25">
      <c r="B2022" s="190">
        <v>45331</v>
      </c>
      <c r="C2022" s="9">
        <v>150.69999999999999</v>
      </c>
      <c r="D2022" s="14">
        <f t="shared" si="31"/>
        <v>2.189417989417989</v>
      </c>
      <c r="E2022" s="9">
        <v>-1.1479173499508036E-2</v>
      </c>
    </row>
    <row r="2023" spans="2:5" x14ac:dyDescent="0.25">
      <c r="B2023" s="190">
        <v>43047</v>
      </c>
      <c r="C2023" s="9">
        <v>47.25</v>
      </c>
      <c r="D2023" s="14">
        <f t="shared" si="31"/>
        <v>1.2027972027972029</v>
      </c>
      <c r="E2023" s="9">
        <v>-1.1506276150627557E-2</v>
      </c>
    </row>
    <row r="2024" spans="2:5" x14ac:dyDescent="0.25">
      <c r="B2024" s="190">
        <v>43628</v>
      </c>
      <c r="C2024" s="9">
        <v>21.45</v>
      </c>
      <c r="D2024" s="14">
        <f t="shared" si="31"/>
        <v>-0.91798891225387125</v>
      </c>
      <c r="E2024" s="9">
        <v>-1.1520737327188941E-2</v>
      </c>
    </row>
    <row r="2025" spans="2:5" x14ac:dyDescent="0.25">
      <c r="B2025" s="190">
        <v>45674</v>
      </c>
      <c r="C2025" s="9">
        <v>261.55</v>
      </c>
      <c r="D2025" s="14">
        <f t="shared" si="31"/>
        <v>14.250728862973762</v>
      </c>
      <c r="E2025" s="9">
        <v>-1.1526832955404426E-2</v>
      </c>
    </row>
    <row r="2026" spans="2:5" x14ac:dyDescent="0.25">
      <c r="B2026" s="190">
        <v>41709</v>
      </c>
      <c r="C2026" s="9">
        <v>17.149999999999999</v>
      </c>
      <c r="D2026" s="14">
        <f t="shared" si="31"/>
        <v>-0.69126912691269127</v>
      </c>
      <c r="E2026" s="9">
        <v>-1.1527377521613995E-2</v>
      </c>
    </row>
    <row r="2027" spans="2:5" x14ac:dyDescent="0.25">
      <c r="B2027" s="190">
        <v>42086</v>
      </c>
      <c r="C2027" s="9">
        <v>55.55</v>
      </c>
      <c r="D2027" s="14">
        <f t="shared" si="31"/>
        <v>-0.23060941828254855</v>
      </c>
      <c r="E2027" s="9">
        <v>-1.1565836298932484E-2</v>
      </c>
    </row>
    <row r="2028" spans="2:5" x14ac:dyDescent="0.25">
      <c r="B2028" s="190">
        <v>45070</v>
      </c>
      <c r="C2028" s="9">
        <v>72.2</v>
      </c>
      <c r="D2028" s="14">
        <f t="shared" si="31"/>
        <v>0.2165122156697557</v>
      </c>
      <c r="E2028" s="9">
        <v>-1.1635865845311353E-2</v>
      </c>
    </row>
    <row r="2029" spans="2:5" x14ac:dyDescent="0.25">
      <c r="B2029" s="190">
        <v>44923</v>
      </c>
      <c r="C2029" s="9">
        <v>59.35</v>
      </c>
      <c r="D2029" s="14">
        <f t="shared" si="31"/>
        <v>0.75073746312684375</v>
      </c>
      <c r="E2029" s="9">
        <v>-1.1656952539550304E-2</v>
      </c>
    </row>
    <row r="2030" spans="2:5" x14ac:dyDescent="0.25">
      <c r="B2030" s="190">
        <v>44001</v>
      </c>
      <c r="C2030" s="9">
        <v>33.9</v>
      </c>
      <c r="D2030" s="14">
        <f t="shared" si="31"/>
        <v>-0.69195820081781012</v>
      </c>
      <c r="E2030" s="9">
        <v>-1.1661807580174887E-2</v>
      </c>
    </row>
    <row r="2031" spans="2:5" x14ac:dyDescent="0.25">
      <c r="B2031" s="190">
        <v>45173</v>
      </c>
      <c r="C2031" s="9">
        <v>110.05</v>
      </c>
      <c r="D2031" s="14">
        <f t="shared" si="31"/>
        <v>1.6016548463356974</v>
      </c>
      <c r="E2031" s="9">
        <v>-1.1674898967220451E-2</v>
      </c>
    </row>
    <row r="2032" spans="2:5" x14ac:dyDescent="0.25">
      <c r="B2032" s="190">
        <v>42949</v>
      </c>
      <c r="C2032" s="9">
        <v>42.3</v>
      </c>
      <c r="D2032" s="14">
        <f t="shared" si="31"/>
        <v>1.1834319526626547E-3</v>
      </c>
      <c r="E2032" s="9">
        <v>-1.1682242990654207E-2</v>
      </c>
    </row>
    <row r="2033" spans="2:5" x14ac:dyDescent="0.25">
      <c r="B2033" s="190">
        <v>42933</v>
      </c>
      <c r="C2033" s="9">
        <v>42.25</v>
      </c>
      <c r="D2033" s="14">
        <f t="shared" si="31"/>
        <v>-0.28510998307952623</v>
      </c>
      <c r="E2033" s="9">
        <v>-1.1695906432748537E-2</v>
      </c>
    </row>
    <row r="2034" spans="2:5" x14ac:dyDescent="0.25">
      <c r="B2034" s="190">
        <v>44517</v>
      </c>
      <c r="C2034" s="9">
        <v>59.1</v>
      </c>
      <c r="D2034" s="14">
        <f t="shared" si="31"/>
        <v>0</v>
      </c>
      <c r="E2034" s="9">
        <v>-1.1705685618729027E-2</v>
      </c>
    </row>
    <row r="2035" spans="2:5" x14ac:dyDescent="0.25">
      <c r="B2035" s="190">
        <v>41912</v>
      </c>
      <c r="C2035" s="9">
        <v>59.1</v>
      </c>
      <c r="D2035" s="14">
        <f t="shared" si="31"/>
        <v>-0.17630662020905921</v>
      </c>
      <c r="E2035" s="9">
        <v>-1.1705685618729027E-2</v>
      </c>
    </row>
    <row r="2036" spans="2:5" x14ac:dyDescent="0.25">
      <c r="B2036" s="190">
        <v>44351</v>
      </c>
      <c r="C2036" s="9">
        <v>71.75</v>
      </c>
      <c r="D2036" s="14">
        <f t="shared" si="31"/>
        <v>2.4004739336492888</v>
      </c>
      <c r="E2036" s="9">
        <v>-1.1707988980716176E-2</v>
      </c>
    </row>
    <row r="2037" spans="2:5" x14ac:dyDescent="0.25">
      <c r="B2037" s="190">
        <v>43630</v>
      </c>
      <c r="C2037" s="9">
        <v>21.1</v>
      </c>
      <c r="D2037" s="14">
        <f t="shared" si="31"/>
        <v>-0.66666666666666663</v>
      </c>
      <c r="E2037" s="9">
        <v>-1.1709601873536299E-2</v>
      </c>
    </row>
    <row r="2038" spans="2:5" x14ac:dyDescent="0.25">
      <c r="B2038" s="190">
        <v>44573</v>
      </c>
      <c r="C2038" s="9">
        <v>63.3</v>
      </c>
      <c r="D2038" s="14">
        <f t="shared" si="31"/>
        <v>-0.61402439024390243</v>
      </c>
      <c r="E2038" s="9">
        <v>-1.1709601873536301E-2</v>
      </c>
    </row>
    <row r="2039" spans="2:5" x14ac:dyDescent="0.25">
      <c r="B2039" s="190">
        <v>45418</v>
      </c>
      <c r="C2039" s="9">
        <v>164</v>
      </c>
      <c r="D2039" s="14">
        <f t="shared" si="31"/>
        <v>1.7867459643160579</v>
      </c>
      <c r="E2039" s="9">
        <v>-1.1750527267249103E-2</v>
      </c>
    </row>
    <row r="2040" spans="2:5" x14ac:dyDescent="0.25">
      <c r="B2040" s="190">
        <v>42184</v>
      </c>
      <c r="C2040" s="9">
        <v>58.85</v>
      </c>
      <c r="D2040" s="14">
        <f t="shared" si="31"/>
        <v>3.6706349206349209</v>
      </c>
      <c r="E2040" s="9">
        <v>-1.1754827875734605E-2</v>
      </c>
    </row>
    <row r="2041" spans="2:5" x14ac:dyDescent="0.25">
      <c r="B2041" s="190">
        <v>43752</v>
      </c>
      <c r="C2041" s="9">
        <v>12.6</v>
      </c>
      <c r="D2041" s="14">
        <f t="shared" si="31"/>
        <v>-0.92105263157894746</v>
      </c>
      <c r="E2041" s="9">
        <v>-1.1764705882352969E-2</v>
      </c>
    </row>
    <row r="2042" spans="2:5" x14ac:dyDescent="0.25">
      <c r="B2042" s="190">
        <v>45342</v>
      </c>
      <c r="C2042" s="9">
        <v>159.6</v>
      </c>
      <c r="D2042" s="14">
        <f t="shared" si="31"/>
        <v>2.8045292014302738</v>
      </c>
      <c r="E2042" s="9">
        <v>-1.1764705882352976E-2</v>
      </c>
    </row>
    <row r="2043" spans="2:5" x14ac:dyDescent="0.25">
      <c r="B2043" s="190">
        <v>42940</v>
      </c>
      <c r="C2043" s="9">
        <v>41.95</v>
      </c>
      <c r="D2043" s="14">
        <f t="shared" si="31"/>
        <v>0.11125827814569544</v>
      </c>
      <c r="E2043" s="9">
        <v>-1.1778563015312131E-2</v>
      </c>
    </row>
    <row r="2044" spans="2:5" x14ac:dyDescent="0.25">
      <c r="B2044" s="190">
        <v>43137</v>
      </c>
      <c r="C2044" s="9">
        <v>37.75</v>
      </c>
      <c r="D2044" s="14">
        <f t="shared" si="31"/>
        <v>-0.47054698457222999</v>
      </c>
      <c r="E2044" s="9">
        <v>-1.1780104712041958E-2</v>
      </c>
    </row>
    <row r="2045" spans="2:5" x14ac:dyDescent="0.25">
      <c r="B2045" s="190">
        <v>44447</v>
      </c>
      <c r="C2045" s="9">
        <v>71.3</v>
      </c>
      <c r="D2045" s="14">
        <f t="shared" si="31"/>
        <v>-0.63439647215670192</v>
      </c>
      <c r="E2045" s="9">
        <v>-1.1781011781011898E-2</v>
      </c>
    </row>
    <row r="2046" spans="2:5" x14ac:dyDescent="0.25">
      <c r="B2046" s="190">
        <v>45513</v>
      </c>
      <c r="C2046" s="9">
        <v>195.02</v>
      </c>
      <c r="D2046" s="14">
        <f t="shared" si="31"/>
        <v>1.7486962649753348</v>
      </c>
      <c r="E2046" s="9">
        <v>-1.1806435267291533E-2</v>
      </c>
    </row>
    <row r="2047" spans="2:5" x14ac:dyDescent="0.25">
      <c r="B2047" s="190">
        <v>44477</v>
      </c>
      <c r="C2047" s="9">
        <v>70.95</v>
      </c>
      <c r="D2047" s="14">
        <f t="shared" si="31"/>
        <v>0.70348139255702291</v>
      </c>
      <c r="E2047" s="9">
        <v>-1.1838440111420535E-2</v>
      </c>
    </row>
    <row r="2048" spans="2:5" x14ac:dyDescent="0.25">
      <c r="B2048" s="190">
        <v>43053</v>
      </c>
      <c r="C2048" s="9">
        <v>41.65</v>
      </c>
      <c r="D2048" s="14">
        <f t="shared" si="31"/>
        <v>-8.9617486338797847E-2</v>
      </c>
      <c r="E2048" s="9">
        <v>-1.1862396204033215E-2</v>
      </c>
    </row>
    <row r="2049" spans="2:5" x14ac:dyDescent="0.25">
      <c r="B2049" s="190">
        <v>42461</v>
      </c>
      <c r="C2049" s="9">
        <v>45.75</v>
      </c>
      <c r="D2049" s="14">
        <f t="shared" si="31"/>
        <v>0.57216494845360821</v>
      </c>
      <c r="E2049" s="9">
        <v>-1.1879049676025858E-2</v>
      </c>
    </row>
    <row r="2050" spans="2:5" x14ac:dyDescent="0.25">
      <c r="B2050" s="190">
        <v>41821</v>
      </c>
      <c r="C2050" s="9">
        <v>29.1</v>
      </c>
      <c r="D2050" s="14">
        <f t="shared" si="31"/>
        <v>-0.46061167747914739</v>
      </c>
      <c r="E2050" s="9">
        <v>-1.1884550084889572E-2</v>
      </c>
    </row>
    <row r="2051" spans="2:5" x14ac:dyDescent="0.25">
      <c r="B2051" s="190">
        <v>42662</v>
      </c>
      <c r="C2051" s="9">
        <v>53.95</v>
      </c>
      <c r="D2051" s="14">
        <f t="shared" si="31"/>
        <v>-0.81409372846312889</v>
      </c>
      <c r="E2051" s="9">
        <v>-1.1904761904761878E-2</v>
      </c>
    </row>
    <row r="2052" spans="2:5" x14ac:dyDescent="0.25">
      <c r="B2052" s="190">
        <v>45652</v>
      </c>
      <c r="C2052" s="9">
        <v>290.2</v>
      </c>
      <c r="D2052" s="14">
        <f t="shared" si="31"/>
        <v>5.3780219780219776</v>
      </c>
      <c r="E2052" s="9">
        <v>-1.1916922029281581E-2</v>
      </c>
    </row>
    <row r="2053" spans="2:5" x14ac:dyDescent="0.25">
      <c r="B2053" s="190">
        <v>44693</v>
      </c>
      <c r="C2053" s="9">
        <v>45.5</v>
      </c>
      <c r="D2053" s="14">
        <f t="shared" ref="D2053:D2116" si="32">(C2053-C2054)/C2054</f>
        <v>0.10036275695284155</v>
      </c>
      <c r="E2053" s="9">
        <v>-1.1943539630835987E-2</v>
      </c>
    </row>
    <row r="2054" spans="2:5" x14ac:dyDescent="0.25">
      <c r="B2054" s="190">
        <v>44734</v>
      </c>
      <c r="C2054" s="9">
        <v>41.35</v>
      </c>
      <c r="D2054" s="14">
        <f t="shared" si="32"/>
        <v>-0.86853818274305328</v>
      </c>
      <c r="E2054" s="9">
        <v>-1.1947431302270011E-2</v>
      </c>
    </row>
    <row r="2055" spans="2:5" x14ac:dyDescent="0.25">
      <c r="B2055" s="190">
        <v>45558</v>
      </c>
      <c r="C2055" s="9">
        <v>314.54000000000002</v>
      </c>
      <c r="D2055" s="14">
        <f t="shared" si="32"/>
        <v>18.063030303030303</v>
      </c>
      <c r="E2055" s="9">
        <v>-1.1967959792681018E-2</v>
      </c>
    </row>
    <row r="2056" spans="2:5" x14ac:dyDescent="0.25">
      <c r="B2056" s="190">
        <v>43829</v>
      </c>
      <c r="C2056" s="9">
        <v>16.5</v>
      </c>
      <c r="D2056" s="14">
        <f t="shared" si="32"/>
        <v>-0.66666666666666663</v>
      </c>
      <c r="E2056" s="9">
        <v>-1.1976047904191574E-2</v>
      </c>
    </row>
    <row r="2057" spans="2:5" x14ac:dyDescent="0.25">
      <c r="B2057" s="190">
        <v>44753</v>
      </c>
      <c r="C2057" s="9">
        <v>49.5</v>
      </c>
      <c r="D2057" s="14">
        <f t="shared" si="32"/>
        <v>1</v>
      </c>
      <c r="E2057" s="9">
        <v>-1.1976047904191645E-2</v>
      </c>
    </row>
    <row r="2058" spans="2:5" x14ac:dyDescent="0.25">
      <c r="B2058" s="190">
        <v>43544</v>
      </c>
      <c r="C2058" s="9">
        <v>24.75</v>
      </c>
      <c r="D2058" s="14">
        <f t="shared" si="32"/>
        <v>-0.39338235294117641</v>
      </c>
      <c r="E2058" s="9">
        <v>-1.1976047904191645E-2</v>
      </c>
    </row>
    <row r="2059" spans="2:5" x14ac:dyDescent="0.25">
      <c r="B2059" s="190">
        <v>42613</v>
      </c>
      <c r="C2059" s="9">
        <v>40.799999999999997</v>
      </c>
      <c r="D2059" s="14">
        <f t="shared" si="32"/>
        <v>-0.40997830802603047</v>
      </c>
      <c r="E2059" s="9">
        <v>-1.2106537530266345E-2</v>
      </c>
    </row>
    <row r="2060" spans="2:5" x14ac:dyDescent="0.25">
      <c r="B2060" s="190">
        <v>44487</v>
      </c>
      <c r="C2060" s="9">
        <v>69.150000000000006</v>
      </c>
      <c r="D2060" s="14">
        <f t="shared" si="32"/>
        <v>-0.34486025580293694</v>
      </c>
      <c r="E2060" s="9">
        <v>-1.2142857142857061E-2</v>
      </c>
    </row>
    <row r="2061" spans="2:5" x14ac:dyDescent="0.25">
      <c r="B2061" s="190">
        <v>42368</v>
      </c>
      <c r="C2061" s="9">
        <v>105.55</v>
      </c>
      <c r="D2061" s="14">
        <f t="shared" si="32"/>
        <v>1.3639417693169094</v>
      </c>
      <c r="E2061" s="9">
        <v>-1.2166588675713592E-2</v>
      </c>
    </row>
    <row r="2062" spans="2:5" x14ac:dyDescent="0.25">
      <c r="B2062" s="190">
        <v>43125</v>
      </c>
      <c r="C2062" s="9">
        <v>44.65</v>
      </c>
      <c r="D2062" s="14">
        <f t="shared" si="32"/>
        <v>-8.3162217659137658E-2</v>
      </c>
      <c r="E2062" s="9">
        <v>-1.2168141592920447E-2</v>
      </c>
    </row>
    <row r="2063" spans="2:5" x14ac:dyDescent="0.25">
      <c r="B2063" s="190">
        <v>42800</v>
      </c>
      <c r="C2063" s="9">
        <v>48.7</v>
      </c>
      <c r="D2063" s="14">
        <f t="shared" si="32"/>
        <v>-0.19504132231404955</v>
      </c>
      <c r="E2063" s="9">
        <v>-1.2170385395537411E-2</v>
      </c>
    </row>
    <row r="2064" spans="2:5" x14ac:dyDescent="0.25">
      <c r="B2064" s="190">
        <v>44915</v>
      </c>
      <c r="C2064" s="9">
        <v>60.5</v>
      </c>
      <c r="D2064" s="14">
        <f t="shared" si="32"/>
        <v>7.3646850044365539E-2</v>
      </c>
      <c r="E2064" s="9">
        <v>-1.2244897959183673E-2</v>
      </c>
    </row>
    <row r="2065" spans="2:5" x14ac:dyDescent="0.25">
      <c r="B2065" s="190">
        <v>44588</v>
      </c>
      <c r="C2065" s="9">
        <v>56.35</v>
      </c>
      <c r="D2065" s="14">
        <f t="shared" si="32"/>
        <v>1.3333333333333335</v>
      </c>
      <c r="E2065" s="9">
        <v>-1.2269938650306674E-2</v>
      </c>
    </row>
    <row r="2066" spans="2:5" x14ac:dyDescent="0.25">
      <c r="B2066" s="190">
        <v>41786</v>
      </c>
      <c r="C2066" s="9">
        <v>24.15</v>
      </c>
      <c r="D2066" s="14">
        <f t="shared" si="32"/>
        <v>-0.59816971713810319</v>
      </c>
      <c r="E2066" s="9">
        <v>-1.2269938650306778E-2</v>
      </c>
    </row>
    <row r="2067" spans="2:5" x14ac:dyDescent="0.25">
      <c r="B2067" s="190">
        <v>41957</v>
      </c>
      <c r="C2067" s="9">
        <v>60.1</v>
      </c>
      <c r="D2067" s="14">
        <f t="shared" si="32"/>
        <v>8.3263946711081209E-4</v>
      </c>
      <c r="E2067" s="9">
        <v>-1.2325390304026294E-2</v>
      </c>
    </row>
    <row r="2068" spans="2:5" x14ac:dyDescent="0.25">
      <c r="B2068" s="190">
        <v>42073</v>
      </c>
      <c r="C2068" s="9">
        <v>60.05</v>
      </c>
      <c r="D2068" s="14">
        <f t="shared" si="32"/>
        <v>-0.46407853636769303</v>
      </c>
      <c r="E2068" s="9">
        <v>-1.2335526315789474E-2</v>
      </c>
    </row>
    <row r="2069" spans="2:5" x14ac:dyDescent="0.25">
      <c r="B2069" s="190">
        <v>45162</v>
      </c>
      <c r="C2069" s="9">
        <v>112.05</v>
      </c>
      <c r="D2069" s="14">
        <f t="shared" si="32"/>
        <v>1.1548076923076922</v>
      </c>
      <c r="E2069" s="9">
        <v>-1.2340237990304148E-2</v>
      </c>
    </row>
    <row r="2070" spans="2:5" x14ac:dyDescent="0.25">
      <c r="B2070" s="190">
        <v>44130</v>
      </c>
      <c r="C2070" s="9">
        <v>52</v>
      </c>
      <c r="D2070" s="14">
        <f t="shared" si="32"/>
        <v>-0.27576601671309187</v>
      </c>
      <c r="E2070" s="9">
        <v>-1.2345679012345652E-2</v>
      </c>
    </row>
    <row r="2071" spans="2:5" x14ac:dyDescent="0.25">
      <c r="B2071" s="190">
        <v>44476</v>
      </c>
      <c r="C2071" s="9">
        <v>71.8</v>
      </c>
      <c r="D2071" s="14">
        <f t="shared" si="32"/>
        <v>-0.24973876698014635</v>
      </c>
      <c r="E2071" s="9">
        <v>-1.2379642365887285E-2</v>
      </c>
    </row>
    <row r="2072" spans="2:5" x14ac:dyDescent="0.25">
      <c r="B2072" s="190">
        <v>42324</v>
      </c>
      <c r="C2072" s="9">
        <v>95.7</v>
      </c>
      <c r="D2072" s="14">
        <f t="shared" si="32"/>
        <v>-0.5265891664605491</v>
      </c>
      <c r="E2072" s="9">
        <v>-1.2383900928792598E-2</v>
      </c>
    </row>
    <row r="2073" spans="2:5" x14ac:dyDescent="0.25">
      <c r="B2073" s="190">
        <v>45719</v>
      </c>
      <c r="C2073" s="9">
        <v>202.15</v>
      </c>
      <c r="D2073" s="14">
        <f t="shared" si="32"/>
        <v>4.6466480446927383</v>
      </c>
      <c r="E2073" s="9">
        <v>-1.2409008744931321E-2</v>
      </c>
    </row>
    <row r="2074" spans="2:5" x14ac:dyDescent="0.25">
      <c r="B2074" s="190">
        <v>43167</v>
      </c>
      <c r="C2074" s="9">
        <v>35.799999999999997</v>
      </c>
      <c r="D2074" s="14">
        <f t="shared" si="32"/>
        <v>-0.77328858210372997</v>
      </c>
      <c r="E2074" s="9">
        <v>-1.2413793103448353E-2</v>
      </c>
    </row>
    <row r="2075" spans="2:5" x14ac:dyDescent="0.25">
      <c r="B2075" s="190">
        <v>45462</v>
      </c>
      <c r="C2075" s="9">
        <v>157.91</v>
      </c>
      <c r="D2075" s="14">
        <f t="shared" si="32"/>
        <v>1.6561816652649284</v>
      </c>
      <c r="E2075" s="9">
        <v>-1.2445278298936891E-2</v>
      </c>
    </row>
    <row r="2076" spans="2:5" x14ac:dyDescent="0.25">
      <c r="B2076" s="190">
        <v>44209</v>
      </c>
      <c r="C2076" s="9">
        <v>59.45</v>
      </c>
      <c r="D2076" s="14">
        <f t="shared" si="32"/>
        <v>14.050632911392404</v>
      </c>
      <c r="E2076" s="9">
        <v>-1.2458471760797342E-2</v>
      </c>
    </row>
    <row r="2077" spans="2:5" x14ac:dyDescent="0.25">
      <c r="B2077" s="190">
        <v>41379</v>
      </c>
      <c r="C2077" s="9">
        <v>3.95</v>
      </c>
      <c r="D2077" s="14">
        <f t="shared" si="32"/>
        <v>0</v>
      </c>
      <c r="E2077" s="9">
        <v>-1.2499999999999956E-2</v>
      </c>
    </row>
    <row r="2078" spans="2:5" x14ac:dyDescent="0.25">
      <c r="B2078" s="190">
        <v>41344</v>
      </c>
      <c r="C2078" s="9">
        <v>3.95</v>
      </c>
      <c r="D2078" s="14">
        <f t="shared" si="32"/>
        <v>-0.79898218829516543</v>
      </c>
      <c r="E2078" s="9">
        <v>-1.2499999999999956E-2</v>
      </c>
    </row>
    <row r="2079" spans="2:5" x14ac:dyDescent="0.25">
      <c r="B2079" s="190">
        <v>43973</v>
      </c>
      <c r="C2079" s="9">
        <v>19.649999999999999</v>
      </c>
      <c r="D2079" s="14">
        <f t="shared" si="32"/>
        <v>-0.92144713172096737</v>
      </c>
      <c r="E2079" s="9">
        <v>-1.2562814070351759E-2</v>
      </c>
    </row>
    <row r="2080" spans="2:5" x14ac:dyDescent="0.25">
      <c r="B2080" s="190">
        <v>45818</v>
      </c>
      <c r="C2080" s="9">
        <v>250.15</v>
      </c>
      <c r="D2080" s="14">
        <f t="shared" si="32"/>
        <v>1.7887402452619843</v>
      </c>
      <c r="E2080" s="9">
        <v>-1.2630747977106725E-2</v>
      </c>
    </row>
    <row r="2081" spans="2:5" x14ac:dyDescent="0.25">
      <c r="B2081" s="190">
        <v>44369</v>
      </c>
      <c r="C2081" s="9">
        <v>89.7</v>
      </c>
      <c r="D2081" s="14">
        <f t="shared" si="32"/>
        <v>2.8333333333333339</v>
      </c>
      <c r="E2081" s="9">
        <v>-1.2658227848101172E-2</v>
      </c>
    </row>
    <row r="2082" spans="2:5" x14ac:dyDescent="0.25">
      <c r="B2082" s="190">
        <v>41752</v>
      </c>
      <c r="C2082" s="9">
        <v>23.4</v>
      </c>
      <c r="D2082" s="14">
        <f t="shared" si="32"/>
        <v>5</v>
      </c>
      <c r="E2082" s="9">
        <v>-1.2658227848101297E-2</v>
      </c>
    </row>
    <row r="2083" spans="2:5" x14ac:dyDescent="0.25">
      <c r="B2083" s="190">
        <v>41409</v>
      </c>
      <c r="C2083" s="9">
        <v>3.9</v>
      </c>
      <c r="D2083" s="14">
        <f t="shared" si="32"/>
        <v>0</v>
      </c>
      <c r="E2083" s="9">
        <v>-1.2658227848101333E-2</v>
      </c>
    </row>
    <row r="2084" spans="2:5" x14ac:dyDescent="0.25">
      <c r="B2084" s="190">
        <v>41365</v>
      </c>
      <c r="C2084" s="9">
        <v>3.9</v>
      </c>
      <c r="D2084" s="14">
        <f t="shared" si="32"/>
        <v>0</v>
      </c>
      <c r="E2084" s="9">
        <v>-1.2658227848101333E-2</v>
      </c>
    </row>
    <row r="2085" spans="2:5" x14ac:dyDescent="0.25">
      <c r="B2085" s="190">
        <v>41354</v>
      </c>
      <c r="C2085" s="9">
        <v>3.9</v>
      </c>
      <c r="D2085" s="14">
        <f t="shared" si="32"/>
        <v>0</v>
      </c>
      <c r="E2085" s="9">
        <v>-1.2658227848101333E-2</v>
      </c>
    </row>
    <row r="2086" spans="2:5" x14ac:dyDescent="0.25">
      <c r="B2086" s="190">
        <v>41345</v>
      </c>
      <c r="C2086" s="9">
        <v>3.9</v>
      </c>
      <c r="D2086" s="14">
        <f t="shared" si="32"/>
        <v>-0.91657754010695192</v>
      </c>
      <c r="E2086" s="9">
        <v>-1.2658227848101333E-2</v>
      </c>
    </row>
    <row r="2087" spans="2:5" x14ac:dyDescent="0.25">
      <c r="B2087" s="190">
        <v>42583</v>
      </c>
      <c r="C2087" s="9">
        <v>46.75</v>
      </c>
      <c r="D2087" s="14">
        <f t="shared" si="32"/>
        <v>1.0706638115631083E-3</v>
      </c>
      <c r="E2087" s="9">
        <v>-1.2671594508975743E-2</v>
      </c>
    </row>
    <row r="2088" spans="2:5" x14ac:dyDescent="0.25">
      <c r="B2088" s="190">
        <v>42485</v>
      </c>
      <c r="C2088" s="9">
        <v>46.7</v>
      </c>
      <c r="D2088" s="14">
        <f t="shared" si="32"/>
        <v>-0.8646376811594203</v>
      </c>
      <c r="E2088" s="9">
        <v>-1.2684989429175356E-2</v>
      </c>
    </row>
    <row r="2089" spans="2:5" x14ac:dyDescent="0.25">
      <c r="B2089" s="190">
        <v>45630</v>
      </c>
      <c r="C2089" s="9">
        <v>345</v>
      </c>
      <c r="D2089" s="14">
        <f t="shared" si="32"/>
        <v>1.2175086772078672</v>
      </c>
      <c r="E2089" s="9">
        <v>-1.2734296752038887E-2</v>
      </c>
    </row>
    <row r="2090" spans="2:5" x14ac:dyDescent="0.25">
      <c r="B2090" s="190">
        <v>45454</v>
      </c>
      <c r="C2090" s="9">
        <v>155.58000000000001</v>
      </c>
      <c r="D2090" s="14">
        <f t="shared" si="32"/>
        <v>2.665017667844523</v>
      </c>
      <c r="E2090" s="9">
        <v>-1.2754616409670606E-2</v>
      </c>
    </row>
    <row r="2091" spans="2:5" x14ac:dyDescent="0.25">
      <c r="B2091" s="190">
        <v>42619</v>
      </c>
      <c r="C2091" s="9">
        <v>42.45</v>
      </c>
      <c r="D2091" s="14">
        <f t="shared" si="32"/>
        <v>-0.26557093425605527</v>
      </c>
      <c r="E2091" s="9">
        <v>-1.2790697674418539E-2</v>
      </c>
    </row>
    <row r="2092" spans="2:5" x14ac:dyDescent="0.25">
      <c r="B2092" s="190">
        <v>42136</v>
      </c>
      <c r="C2092" s="9">
        <v>57.8</v>
      </c>
      <c r="D2092" s="14">
        <f t="shared" si="32"/>
        <v>14.012987012987011</v>
      </c>
      <c r="E2092" s="9">
        <v>-1.2809564474807857E-2</v>
      </c>
    </row>
    <row r="2093" spans="2:5" x14ac:dyDescent="0.25">
      <c r="B2093" s="190">
        <v>41367</v>
      </c>
      <c r="C2093" s="9">
        <v>3.85</v>
      </c>
      <c r="D2093" s="14">
        <f t="shared" si="32"/>
        <v>0</v>
      </c>
      <c r="E2093" s="9">
        <v>-1.2820512820512775E-2</v>
      </c>
    </row>
    <row r="2094" spans="2:5" x14ac:dyDescent="0.25">
      <c r="B2094" s="190">
        <v>41355</v>
      </c>
      <c r="C2094" s="9">
        <v>3.85</v>
      </c>
      <c r="D2094" s="14">
        <f t="shared" si="32"/>
        <v>-0.89999999999999991</v>
      </c>
      <c r="E2094" s="9">
        <v>-1.2820512820512775E-2</v>
      </c>
    </row>
    <row r="2095" spans="2:5" x14ac:dyDescent="0.25">
      <c r="B2095" s="190">
        <v>42759</v>
      </c>
      <c r="C2095" s="9">
        <v>38.5</v>
      </c>
      <c r="D2095" s="14">
        <f t="shared" si="32"/>
        <v>-0.22845691382765529</v>
      </c>
      <c r="E2095" s="9">
        <v>-1.282051282051282E-2</v>
      </c>
    </row>
    <row r="2096" spans="2:5" x14ac:dyDescent="0.25">
      <c r="B2096" s="190">
        <v>41886</v>
      </c>
      <c r="C2096" s="9">
        <v>49.9</v>
      </c>
      <c r="D2096" s="14">
        <f t="shared" si="32"/>
        <v>-0.40736342042755347</v>
      </c>
      <c r="E2096" s="9">
        <v>-1.285855588526209E-2</v>
      </c>
    </row>
    <row r="2097" spans="2:5" x14ac:dyDescent="0.25">
      <c r="B2097" s="190">
        <v>45078</v>
      </c>
      <c r="C2097" s="9">
        <v>84.2</v>
      </c>
      <c r="D2097" s="14">
        <f t="shared" si="32"/>
        <v>-0.72425085966923208</v>
      </c>
      <c r="E2097" s="9">
        <v>-1.2895662368112478E-2</v>
      </c>
    </row>
    <row r="2098" spans="2:5" x14ac:dyDescent="0.25">
      <c r="B2098" s="190">
        <v>45615</v>
      </c>
      <c r="C2098" s="9">
        <v>305.35000000000002</v>
      </c>
      <c r="D2098" s="14">
        <f t="shared" si="32"/>
        <v>12.363238512035011</v>
      </c>
      <c r="E2098" s="9">
        <v>-1.2930337805075156E-2</v>
      </c>
    </row>
    <row r="2099" spans="2:5" x14ac:dyDescent="0.25">
      <c r="B2099" s="190">
        <v>41757</v>
      </c>
      <c r="C2099" s="9">
        <v>22.85</v>
      </c>
      <c r="D2099" s="14">
        <f t="shared" si="32"/>
        <v>-0.74945175438596479</v>
      </c>
      <c r="E2099" s="9">
        <v>-1.2958963282937244E-2</v>
      </c>
    </row>
    <row r="2100" spans="2:5" x14ac:dyDescent="0.25">
      <c r="B2100" s="190">
        <v>45107</v>
      </c>
      <c r="C2100" s="9">
        <v>91.2</v>
      </c>
      <c r="D2100" s="14">
        <f t="shared" si="32"/>
        <v>23.000000000000004</v>
      </c>
      <c r="E2100" s="9">
        <v>-1.2987012987013017E-2</v>
      </c>
    </row>
    <row r="2101" spans="2:5" x14ac:dyDescent="0.25">
      <c r="B2101" s="190">
        <v>41358</v>
      </c>
      <c r="C2101" s="9">
        <v>3.8</v>
      </c>
      <c r="D2101" s="14">
        <f t="shared" si="32"/>
        <v>0</v>
      </c>
      <c r="E2101" s="9">
        <v>-1.2987012987013056E-2</v>
      </c>
    </row>
    <row r="2102" spans="2:5" x14ac:dyDescent="0.25">
      <c r="B2102" s="190">
        <v>41334</v>
      </c>
      <c r="C2102" s="9">
        <v>3.8</v>
      </c>
      <c r="D2102" s="14">
        <f t="shared" si="32"/>
        <v>-0.93321616871704749</v>
      </c>
      <c r="E2102" s="9">
        <v>-1.2987012987013056E-2</v>
      </c>
    </row>
    <row r="2103" spans="2:5" x14ac:dyDescent="0.25">
      <c r="B2103" s="190">
        <v>42170</v>
      </c>
      <c r="C2103" s="9">
        <v>56.9</v>
      </c>
      <c r="D2103" s="14">
        <f t="shared" si="32"/>
        <v>2.0105820105820107</v>
      </c>
      <c r="E2103" s="9">
        <v>-1.3009540329575022E-2</v>
      </c>
    </row>
    <row r="2104" spans="2:5" x14ac:dyDescent="0.25">
      <c r="B2104" s="190">
        <v>43661</v>
      </c>
      <c r="C2104" s="9">
        <v>18.899999999999999</v>
      </c>
      <c r="D2104" s="14">
        <f t="shared" si="32"/>
        <v>-0.68682684341342171</v>
      </c>
      <c r="E2104" s="9">
        <v>-1.3054830287206267E-2</v>
      </c>
    </row>
    <row r="2105" spans="2:5" x14ac:dyDescent="0.25">
      <c r="B2105" s="190">
        <v>42116</v>
      </c>
      <c r="C2105" s="9">
        <v>60.35</v>
      </c>
      <c r="D2105" s="14">
        <f t="shared" si="32"/>
        <v>-0.65125686217856116</v>
      </c>
      <c r="E2105" s="9">
        <v>-1.3082583810302488E-2</v>
      </c>
    </row>
    <row r="2106" spans="2:5" x14ac:dyDescent="0.25">
      <c r="B2106" s="190">
        <v>45295</v>
      </c>
      <c r="C2106" s="9">
        <v>173.05</v>
      </c>
      <c r="D2106" s="14">
        <f t="shared" si="32"/>
        <v>45.146666666666668</v>
      </c>
      <c r="E2106" s="9">
        <v>-1.3116623895066912E-2</v>
      </c>
    </row>
    <row r="2107" spans="2:5" x14ac:dyDescent="0.25">
      <c r="B2107" s="190">
        <v>41415</v>
      </c>
      <c r="C2107" s="9">
        <v>3.75</v>
      </c>
      <c r="D2107" s="14">
        <f t="shared" si="32"/>
        <v>0</v>
      </c>
      <c r="E2107" s="9">
        <v>-1.3157894736842059E-2</v>
      </c>
    </row>
    <row r="2108" spans="2:5" x14ac:dyDescent="0.25">
      <c r="B2108" s="190">
        <v>41411</v>
      </c>
      <c r="C2108" s="9">
        <v>3.75</v>
      </c>
      <c r="D2108" s="14">
        <f t="shared" si="32"/>
        <v>0</v>
      </c>
      <c r="E2108" s="9">
        <v>-1.3157894736842059E-2</v>
      </c>
    </row>
    <row r="2109" spans="2:5" x14ac:dyDescent="0.25">
      <c r="B2109" s="190">
        <v>41284</v>
      </c>
      <c r="C2109" s="9">
        <v>3.75</v>
      </c>
      <c r="D2109" s="14">
        <f t="shared" si="32"/>
        <v>-0.93309545049063336</v>
      </c>
      <c r="E2109" s="9">
        <v>-1.3157894736842059E-2</v>
      </c>
    </row>
    <row r="2110" spans="2:5" x14ac:dyDescent="0.25">
      <c r="B2110" s="190">
        <v>44242</v>
      </c>
      <c r="C2110" s="9">
        <v>56.05</v>
      </c>
      <c r="D2110" s="14">
        <f t="shared" si="32"/>
        <v>0.50672043010752665</v>
      </c>
      <c r="E2110" s="9">
        <v>-1.3204225352112678E-2</v>
      </c>
    </row>
    <row r="2111" spans="2:5" x14ac:dyDescent="0.25">
      <c r="B2111" s="190">
        <v>42767</v>
      </c>
      <c r="C2111" s="9">
        <v>37.200000000000003</v>
      </c>
      <c r="D2111" s="14">
        <f t="shared" si="32"/>
        <v>-9.0464547677261517E-2</v>
      </c>
      <c r="E2111" s="9">
        <v>-1.326259946949602E-2</v>
      </c>
    </row>
    <row r="2112" spans="2:5" x14ac:dyDescent="0.25">
      <c r="B2112" s="190">
        <v>42913</v>
      </c>
      <c r="C2112" s="9">
        <v>40.9</v>
      </c>
      <c r="D2112" s="14">
        <f t="shared" si="32"/>
        <v>-0.30970464135021097</v>
      </c>
      <c r="E2112" s="9">
        <v>-1.3268998793727484E-2</v>
      </c>
    </row>
    <row r="2113" spans="2:5" x14ac:dyDescent="0.25">
      <c r="B2113" s="190">
        <v>44559</v>
      </c>
      <c r="C2113" s="9">
        <v>59.25</v>
      </c>
      <c r="D2113" s="14">
        <f t="shared" si="32"/>
        <v>15.013513513513512</v>
      </c>
      <c r="E2113" s="9">
        <v>-1.332223147377181E-2</v>
      </c>
    </row>
    <row r="2114" spans="2:5" x14ac:dyDescent="0.25">
      <c r="B2114" s="190">
        <v>41416</v>
      </c>
      <c r="C2114" s="9">
        <v>3.7</v>
      </c>
      <c r="D2114" s="14">
        <f t="shared" si="32"/>
        <v>-0.9499661933739012</v>
      </c>
      <c r="E2114" s="9">
        <v>-1.3333333333333286E-2</v>
      </c>
    </row>
    <row r="2115" spans="2:5" x14ac:dyDescent="0.25">
      <c r="B2115" s="190">
        <v>44344</v>
      </c>
      <c r="C2115" s="9">
        <v>73.95</v>
      </c>
      <c r="D2115" s="14">
        <f t="shared" si="32"/>
        <v>0.53902185223725296</v>
      </c>
      <c r="E2115" s="9">
        <v>-1.33422281521014E-2</v>
      </c>
    </row>
    <row r="2116" spans="2:5" x14ac:dyDescent="0.25">
      <c r="B2116" s="190">
        <v>42801</v>
      </c>
      <c r="C2116" s="9">
        <v>48.05</v>
      </c>
      <c r="D2116" s="14">
        <f t="shared" si="32"/>
        <v>-0.18143100511073262</v>
      </c>
      <c r="E2116" s="9">
        <v>-1.334702258726911E-2</v>
      </c>
    </row>
    <row r="2117" spans="2:5" x14ac:dyDescent="0.25">
      <c r="B2117" s="190">
        <v>42174</v>
      </c>
      <c r="C2117" s="9">
        <v>58.7</v>
      </c>
      <c r="D2117" s="14">
        <f t="shared" ref="D2117:D2180" si="33">(C2117-C2118)/C2118</f>
        <v>0.4565756823821342</v>
      </c>
      <c r="E2117" s="9">
        <v>-1.3445378151260456E-2</v>
      </c>
    </row>
    <row r="2118" spans="2:5" x14ac:dyDescent="0.25">
      <c r="B2118" s="190">
        <v>43131</v>
      </c>
      <c r="C2118" s="9">
        <v>40.299999999999997</v>
      </c>
      <c r="D2118" s="14">
        <f t="shared" si="33"/>
        <v>0</v>
      </c>
      <c r="E2118" s="9">
        <v>-1.3463892288861794E-2</v>
      </c>
    </row>
    <row r="2119" spans="2:5" x14ac:dyDescent="0.25">
      <c r="B2119" s="190">
        <v>42741</v>
      </c>
      <c r="C2119" s="9">
        <v>40.299999999999997</v>
      </c>
      <c r="D2119" s="14">
        <f t="shared" si="33"/>
        <v>-0.21289062500000011</v>
      </c>
      <c r="E2119" s="9">
        <v>-1.3463892288861794E-2</v>
      </c>
    </row>
    <row r="2120" spans="2:5" x14ac:dyDescent="0.25">
      <c r="B2120" s="190">
        <v>42872</v>
      </c>
      <c r="C2120" s="9">
        <v>51.2</v>
      </c>
      <c r="D2120" s="14">
        <f t="shared" si="33"/>
        <v>-6.5693430656934212E-2</v>
      </c>
      <c r="E2120" s="9">
        <v>-1.3487475915221498E-2</v>
      </c>
    </row>
    <row r="2121" spans="2:5" x14ac:dyDescent="0.25">
      <c r="B2121" s="190">
        <v>42087</v>
      </c>
      <c r="C2121" s="9">
        <v>54.8</v>
      </c>
      <c r="D2121" s="14">
        <f t="shared" si="33"/>
        <v>2.0027397260273969</v>
      </c>
      <c r="E2121" s="9">
        <v>-1.3501350135013503E-2</v>
      </c>
    </row>
    <row r="2122" spans="2:5" x14ac:dyDescent="0.25">
      <c r="B2122" s="190">
        <v>43663</v>
      </c>
      <c r="C2122" s="9">
        <v>18.25</v>
      </c>
      <c r="D2122" s="14">
        <f t="shared" si="33"/>
        <v>-0.5823798627002289</v>
      </c>
      <c r="E2122" s="9">
        <v>-1.3513513513513514E-2</v>
      </c>
    </row>
    <row r="2123" spans="2:5" x14ac:dyDescent="0.25">
      <c r="B2123" s="190">
        <v>42628</v>
      </c>
      <c r="C2123" s="9">
        <v>43.7</v>
      </c>
      <c r="D2123" s="14">
        <f t="shared" si="33"/>
        <v>-0.53732133403917415</v>
      </c>
      <c r="E2123" s="9">
        <v>-1.3544018058690618E-2</v>
      </c>
    </row>
    <row r="2124" spans="2:5" x14ac:dyDescent="0.25">
      <c r="B2124" s="190">
        <v>42354</v>
      </c>
      <c r="C2124" s="9">
        <v>94.45</v>
      </c>
      <c r="D2124" s="14">
        <f t="shared" si="33"/>
        <v>-0.43392268504644887</v>
      </c>
      <c r="E2124" s="9">
        <v>-1.3577023498694487E-2</v>
      </c>
    </row>
    <row r="2125" spans="2:5" x14ac:dyDescent="0.25">
      <c r="B2125" s="190">
        <v>45430</v>
      </c>
      <c r="C2125" s="9">
        <v>166.85</v>
      </c>
      <c r="D2125" s="14">
        <f t="shared" si="33"/>
        <v>2.5424628450106157</v>
      </c>
      <c r="E2125" s="9">
        <v>-1.3597398758498441E-2</v>
      </c>
    </row>
    <row r="2126" spans="2:5" x14ac:dyDescent="0.25">
      <c r="B2126" s="190">
        <v>44630</v>
      </c>
      <c r="C2126" s="9">
        <v>47.1</v>
      </c>
      <c r="D2126" s="14">
        <f t="shared" si="33"/>
        <v>-0.18723037100949094</v>
      </c>
      <c r="E2126" s="9">
        <v>-1.3612565445026148E-2</v>
      </c>
    </row>
    <row r="2127" spans="2:5" x14ac:dyDescent="0.25">
      <c r="B2127" s="190">
        <v>44160</v>
      </c>
      <c r="C2127" s="9">
        <v>57.95</v>
      </c>
      <c r="D2127" s="14">
        <f t="shared" si="33"/>
        <v>-0.765194489465154</v>
      </c>
      <c r="E2127" s="9">
        <v>-1.3617021276595696E-2</v>
      </c>
    </row>
    <row r="2128" spans="2:5" x14ac:dyDescent="0.25">
      <c r="B2128" s="190">
        <v>45799</v>
      </c>
      <c r="C2128" s="9">
        <v>246.8</v>
      </c>
      <c r="D2128" s="14">
        <f t="shared" si="33"/>
        <v>3.8774703557312256</v>
      </c>
      <c r="E2128" s="9">
        <v>-1.3628552016306288E-2</v>
      </c>
    </row>
    <row r="2129" spans="2:5" x14ac:dyDescent="0.25">
      <c r="B2129" s="190">
        <v>42635</v>
      </c>
      <c r="C2129" s="9">
        <v>50.6</v>
      </c>
      <c r="D2129" s="14">
        <f t="shared" si="33"/>
        <v>2.5017301038062287</v>
      </c>
      <c r="E2129" s="9">
        <v>-1.3645224171539879E-2</v>
      </c>
    </row>
    <row r="2130" spans="2:5" x14ac:dyDescent="0.25">
      <c r="B2130" s="190">
        <v>43801</v>
      </c>
      <c r="C2130" s="9">
        <v>14.45</v>
      </c>
      <c r="D2130" s="14">
        <f t="shared" si="33"/>
        <v>-0.59972299168975074</v>
      </c>
      <c r="E2130" s="9">
        <v>-1.3651877133105875E-2</v>
      </c>
    </row>
    <row r="2131" spans="2:5" x14ac:dyDescent="0.25">
      <c r="B2131" s="190">
        <v>43082</v>
      </c>
      <c r="C2131" s="9">
        <v>36.1</v>
      </c>
      <c r="D2131" s="14">
        <f t="shared" si="33"/>
        <v>-0.28230616302186873</v>
      </c>
      <c r="E2131" s="9">
        <v>-1.3661202185792349E-2</v>
      </c>
    </row>
    <row r="2132" spans="2:5" x14ac:dyDescent="0.25">
      <c r="B2132" s="190">
        <v>42794</v>
      </c>
      <c r="C2132" s="9">
        <v>50.3</v>
      </c>
      <c r="D2132" s="14">
        <f t="shared" si="33"/>
        <v>9.9502487562183389E-4</v>
      </c>
      <c r="E2132" s="9">
        <v>-1.3725490196078487E-2</v>
      </c>
    </row>
    <row r="2133" spans="2:5" x14ac:dyDescent="0.25">
      <c r="B2133" s="190">
        <v>42814</v>
      </c>
      <c r="C2133" s="9">
        <v>50.25</v>
      </c>
      <c r="D2133" s="14">
        <f t="shared" si="33"/>
        <v>0.27700127064803043</v>
      </c>
      <c r="E2133" s="9">
        <v>-1.373895976447503E-2</v>
      </c>
    </row>
    <row r="2134" spans="2:5" x14ac:dyDescent="0.25">
      <c r="B2134" s="190">
        <v>43091</v>
      </c>
      <c r="C2134" s="9">
        <v>39.35</v>
      </c>
      <c r="D2134" s="14">
        <f t="shared" si="33"/>
        <v>0.10224089635854337</v>
      </c>
      <c r="E2134" s="9">
        <v>-1.3784461152882135E-2</v>
      </c>
    </row>
    <row r="2135" spans="2:5" x14ac:dyDescent="0.25">
      <c r="B2135" s="190">
        <v>44007</v>
      </c>
      <c r="C2135" s="9">
        <v>35.700000000000003</v>
      </c>
      <c r="D2135" s="14">
        <f t="shared" si="33"/>
        <v>-0.47228381374722839</v>
      </c>
      <c r="E2135" s="9">
        <v>-1.3812154696132596E-2</v>
      </c>
    </row>
    <row r="2136" spans="2:5" x14ac:dyDescent="0.25">
      <c r="B2136" s="190">
        <v>44994</v>
      </c>
      <c r="C2136" s="9">
        <v>67.650000000000006</v>
      </c>
      <c r="D2136" s="14">
        <f t="shared" si="33"/>
        <v>0.72796934865900409</v>
      </c>
      <c r="E2136" s="9">
        <v>-1.3848396501457562E-2</v>
      </c>
    </row>
    <row r="2137" spans="2:5" x14ac:dyDescent="0.25">
      <c r="B2137" s="190">
        <v>42964</v>
      </c>
      <c r="C2137" s="9">
        <v>39.15</v>
      </c>
      <c r="D2137" s="14">
        <f t="shared" si="33"/>
        <v>-0.31134564643799478</v>
      </c>
      <c r="E2137" s="9">
        <v>-1.3853904282115975E-2</v>
      </c>
    </row>
    <row r="2138" spans="2:5" x14ac:dyDescent="0.25">
      <c r="B2138" s="190">
        <v>44217</v>
      </c>
      <c r="C2138" s="9">
        <v>56.85</v>
      </c>
      <c r="D2138" s="14">
        <f t="shared" si="33"/>
        <v>15.014084507042256</v>
      </c>
      <c r="E2138" s="9">
        <v>-1.3876843018213307E-2</v>
      </c>
    </row>
    <row r="2139" spans="2:5" x14ac:dyDescent="0.25">
      <c r="B2139" s="190">
        <v>41288</v>
      </c>
      <c r="C2139" s="9">
        <v>3.55</v>
      </c>
      <c r="D2139" s="14">
        <f t="shared" si="33"/>
        <v>-0.89985895627644563</v>
      </c>
      <c r="E2139" s="9">
        <v>-1.3888888888888963E-2</v>
      </c>
    </row>
    <row r="2140" spans="2:5" x14ac:dyDescent="0.25">
      <c r="B2140" s="190">
        <v>43341</v>
      </c>
      <c r="C2140" s="9">
        <v>35.450000000000003</v>
      </c>
      <c r="D2140" s="14">
        <f t="shared" si="33"/>
        <v>-0.4377478191911181</v>
      </c>
      <c r="E2140" s="9">
        <v>-1.3908205841446452E-2</v>
      </c>
    </row>
    <row r="2141" spans="2:5" x14ac:dyDescent="0.25">
      <c r="B2141" s="190">
        <v>44965</v>
      </c>
      <c r="C2141" s="9">
        <v>63.05</v>
      </c>
      <c r="D2141" s="14">
        <f t="shared" si="33"/>
        <v>-0.59071729957805907</v>
      </c>
      <c r="E2141" s="9">
        <v>-1.4073494917904701E-2</v>
      </c>
    </row>
    <row r="2142" spans="2:5" x14ac:dyDescent="0.25">
      <c r="B2142" s="190">
        <v>45355</v>
      </c>
      <c r="C2142" s="9">
        <v>154.05000000000001</v>
      </c>
      <c r="D2142" s="14">
        <f t="shared" si="33"/>
        <v>4.5215053763440869</v>
      </c>
      <c r="E2142" s="9">
        <v>-1.4079999999999928E-2</v>
      </c>
    </row>
    <row r="2143" spans="2:5" x14ac:dyDescent="0.25">
      <c r="B2143" s="190">
        <v>43292</v>
      </c>
      <c r="C2143" s="9">
        <v>27.9</v>
      </c>
      <c r="D2143" s="14">
        <f t="shared" si="33"/>
        <v>-0.57886792452830194</v>
      </c>
      <c r="E2143" s="9">
        <v>-1.4134275618374633E-2</v>
      </c>
    </row>
    <row r="2144" spans="2:5" x14ac:dyDescent="0.25">
      <c r="B2144" s="190">
        <v>44491</v>
      </c>
      <c r="C2144" s="9">
        <v>66.25</v>
      </c>
      <c r="D2144" s="14">
        <f t="shared" si="33"/>
        <v>1.7151639344262297</v>
      </c>
      <c r="E2144" s="9">
        <v>-1.4136904761904804E-2</v>
      </c>
    </row>
    <row r="2145" spans="2:5" x14ac:dyDescent="0.25">
      <c r="B2145" s="190">
        <v>43546</v>
      </c>
      <c r="C2145" s="9">
        <v>24.4</v>
      </c>
      <c r="D2145" s="14">
        <f t="shared" si="33"/>
        <v>-0.71889400921658986</v>
      </c>
      <c r="E2145" s="9">
        <v>-1.41414141414142E-2</v>
      </c>
    </row>
    <row r="2146" spans="2:5" x14ac:dyDescent="0.25">
      <c r="B2146" s="190">
        <v>45092</v>
      </c>
      <c r="C2146" s="9">
        <v>86.8</v>
      </c>
      <c r="D2146" s="14">
        <f t="shared" si="33"/>
        <v>0.39549839228295808</v>
      </c>
      <c r="E2146" s="9">
        <v>-1.4196479273140262E-2</v>
      </c>
    </row>
    <row r="2147" spans="2:5" x14ac:dyDescent="0.25">
      <c r="B2147" s="190">
        <v>41967</v>
      </c>
      <c r="C2147" s="9">
        <v>62.2</v>
      </c>
      <c r="D2147" s="14">
        <f t="shared" si="33"/>
        <v>1.0096930533117934</v>
      </c>
      <c r="E2147" s="9">
        <v>-1.426307448494451E-2</v>
      </c>
    </row>
    <row r="2148" spans="2:5" x14ac:dyDescent="0.25">
      <c r="B2148" s="190">
        <v>43264</v>
      </c>
      <c r="C2148" s="9">
        <v>30.95</v>
      </c>
      <c r="D2148" s="14">
        <f t="shared" si="33"/>
        <v>0.12545454545454543</v>
      </c>
      <c r="E2148" s="9">
        <v>-1.433121019108278E-2</v>
      </c>
    </row>
    <row r="2149" spans="2:5" x14ac:dyDescent="0.25">
      <c r="B2149" s="190">
        <v>43460</v>
      </c>
      <c r="C2149" s="9">
        <v>27.5</v>
      </c>
      <c r="D2149" s="14">
        <f t="shared" si="33"/>
        <v>-0.46653734238603295</v>
      </c>
      <c r="E2149" s="9">
        <v>-1.4336917562723964E-2</v>
      </c>
    </row>
    <row r="2150" spans="2:5" x14ac:dyDescent="0.25">
      <c r="B2150" s="190">
        <v>42851</v>
      </c>
      <c r="C2150" s="9">
        <v>51.55</v>
      </c>
      <c r="D2150" s="14">
        <f t="shared" si="33"/>
        <v>7.2840790842872011E-2</v>
      </c>
      <c r="E2150" s="9">
        <v>-1.4340344168260039E-2</v>
      </c>
    </row>
    <row r="2151" spans="2:5" x14ac:dyDescent="0.25">
      <c r="B2151" s="190">
        <v>42573</v>
      </c>
      <c r="C2151" s="9">
        <v>48.05</v>
      </c>
      <c r="D2151" s="14">
        <f t="shared" si="33"/>
        <v>0.55753646677471624</v>
      </c>
      <c r="E2151" s="9">
        <v>-1.4358974358974418E-2</v>
      </c>
    </row>
    <row r="2152" spans="2:5" x14ac:dyDescent="0.25">
      <c r="B2152" s="190">
        <v>41824</v>
      </c>
      <c r="C2152" s="9">
        <v>30.85</v>
      </c>
      <c r="D2152" s="14">
        <f t="shared" si="33"/>
        <v>-0.47038626609442058</v>
      </c>
      <c r="E2152" s="9">
        <v>-1.4376996805111798E-2</v>
      </c>
    </row>
    <row r="2153" spans="2:5" x14ac:dyDescent="0.25">
      <c r="B2153" s="190">
        <v>41913</v>
      </c>
      <c r="C2153" s="9">
        <v>58.25</v>
      </c>
      <c r="D2153" s="14">
        <f t="shared" si="33"/>
        <v>1.8345498783454988</v>
      </c>
      <c r="E2153" s="9">
        <v>-1.4382402707275827E-2</v>
      </c>
    </row>
    <row r="2154" spans="2:5" x14ac:dyDescent="0.25">
      <c r="B2154" s="190">
        <v>43949</v>
      </c>
      <c r="C2154" s="9">
        <v>20.55</v>
      </c>
      <c r="D2154" s="14">
        <f t="shared" si="33"/>
        <v>0.20175438596491221</v>
      </c>
      <c r="E2154" s="9">
        <v>-1.4388489208633127E-2</v>
      </c>
    </row>
    <row r="2155" spans="2:5" x14ac:dyDescent="0.25">
      <c r="B2155" s="190">
        <v>41702</v>
      </c>
      <c r="C2155" s="9">
        <v>17.100000000000001</v>
      </c>
      <c r="D2155" s="14">
        <f t="shared" si="33"/>
        <v>-0.70567986230636837</v>
      </c>
      <c r="E2155" s="9">
        <v>-1.4409221902017291E-2</v>
      </c>
    </row>
    <row r="2156" spans="2:5" x14ac:dyDescent="0.25">
      <c r="B2156" s="190">
        <v>42151</v>
      </c>
      <c r="C2156" s="9">
        <v>58.1</v>
      </c>
      <c r="D2156" s="14">
        <f t="shared" si="33"/>
        <v>-0.41283476503284489</v>
      </c>
      <c r="E2156" s="9">
        <v>-1.4418999151823602E-2</v>
      </c>
    </row>
    <row r="2157" spans="2:5" x14ac:dyDescent="0.25">
      <c r="B2157" s="190">
        <v>42335</v>
      </c>
      <c r="C2157" s="9">
        <v>98.95</v>
      </c>
      <c r="D2157" s="14">
        <f t="shared" si="33"/>
        <v>0.81559633027522938</v>
      </c>
      <c r="E2157" s="9">
        <v>-1.4442231075697238E-2</v>
      </c>
    </row>
    <row r="2158" spans="2:5" x14ac:dyDescent="0.25">
      <c r="B2158" s="190">
        <v>44678</v>
      </c>
      <c r="C2158" s="9">
        <v>54.5</v>
      </c>
      <c r="D2158" s="14">
        <f t="shared" si="33"/>
        <v>2.2058823529411766</v>
      </c>
      <c r="E2158" s="9">
        <v>-1.4466546112115682E-2</v>
      </c>
    </row>
    <row r="2159" spans="2:5" x14ac:dyDescent="0.25">
      <c r="B2159" s="190">
        <v>43679</v>
      </c>
      <c r="C2159" s="9">
        <v>17</v>
      </c>
      <c r="D2159" s="14">
        <f t="shared" si="33"/>
        <v>4</v>
      </c>
      <c r="E2159" s="9">
        <v>-1.4492753623188406E-2</v>
      </c>
    </row>
    <row r="2160" spans="2:5" x14ac:dyDescent="0.25">
      <c r="B2160" s="190">
        <v>41309</v>
      </c>
      <c r="C2160" s="9">
        <v>3.4</v>
      </c>
      <c r="D2160" s="14">
        <f t="shared" si="33"/>
        <v>-0.98500485137161509</v>
      </c>
      <c r="E2160" s="9">
        <v>-1.4492753623188482E-2</v>
      </c>
    </row>
    <row r="2161" spans="2:5" x14ac:dyDescent="0.25">
      <c r="B2161" s="190">
        <v>45527</v>
      </c>
      <c r="C2161" s="9">
        <v>226.74</v>
      </c>
      <c r="D2161" s="14">
        <f t="shared" si="33"/>
        <v>5.0869798657718119</v>
      </c>
      <c r="E2161" s="9">
        <v>-1.451668984700975E-2</v>
      </c>
    </row>
    <row r="2162" spans="2:5" x14ac:dyDescent="0.25">
      <c r="B2162" s="190">
        <v>42957</v>
      </c>
      <c r="C2162" s="9">
        <v>37.25</v>
      </c>
      <c r="D2162" s="14">
        <f t="shared" si="33"/>
        <v>-0.35273675065160726</v>
      </c>
      <c r="E2162" s="9">
        <v>-1.4550264550264477E-2</v>
      </c>
    </row>
    <row r="2163" spans="2:5" x14ac:dyDescent="0.25">
      <c r="B2163" s="190">
        <v>44265</v>
      </c>
      <c r="C2163" s="9">
        <v>57.55</v>
      </c>
      <c r="D2163" s="14">
        <f t="shared" si="33"/>
        <v>-0.43328409650418515</v>
      </c>
      <c r="E2163" s="9">
        <v>-1.455479452054797E-2</v>
      </c>
    </row>
    <row r="2164" spans="2:5" x14ac:dyDescent="0.25">
      <c r="B2164" s="190">
        <v>45187</v>
      </c>
      <c r="C2164" s="9">
        <v>101.55</v>
      </c>
      <c r="D2164" s="14">
        <f t="shared" si="33"/>
        <v>-8.8010776829815882E-2</v>
      </c>
      <c r="E2164" s="9">
        <v>-1.4556040756914119E-2</v>
      </c>
    </row>
    <row r="2165" spans="2:5" x14ac:dyDescent="0.25">
      <c r="B2165" s="190">
        <v>45170</v>
      </c>
      <c r="C2165" s="9">
        <v>111.35</v>
      </c>
      <c r="D2165" s="14">
        <f t="shared" si="33"/>
        <v>0.27768215720022932</v>
      </c>
      <c r="E2165" s="9">
        <v>-1.4601769911504475E-2</v>
      </c>
    </row>
    <row r="2166" spans="2:5" x14ac:dyDescent="0.25">
      <c r="B2166" s="190">
        <v>44372</v>
      </c>
      <c r="C2166" s="9">
        <v>87.15</v>
      </c>
      <c r="D2166" s="14">
        <f t="shared" si="33"/>
        <v>2.2518656716417915</v>
      </c>
      <c r="E2166" s="9">
        <v>-1.469756924816277E-2</v>
      </c>
    </row>
    <row r="2167" spans="2:5" x14ac:dyDescent="0.25">
      <c r="B2167" s="190">
        <v>43487</v>
      </c>
      <c r="C2167" s="9">
        <v>26.8</v>
      </c>
      <c r="D2167" s="14">
        <f t="shared" si="33"/>
        <v>-0.83328149300155518</v>
      </c>
      <c r="E2167" s="9">
        <v>-1.4705882352941124E-2</v>
      </c>
    </row>
    <row r="2168" spans="2:5" x14ac:dyDescent="0.25">
      <c r="B2168" s="190">
        <v>45306</v>
      </c>
      <c r="C2168" s="9">
        <v>160.75</v>
      </c>
      <c r="D2168" s="14">
        <f t="shared" si="33"/>
        <v>2.0159474671669795</v>
      </c>
      <c r="E2168" s="9">
        <v>-1.4710389212381278E-2</v>
      </c>
    </row>
    <row r="2169" spans="2:5" x14ac:dyDescent="0.25">
      <c r="B2169" s="190">
        <v>41933</v>
      </c>
      <c r="C2169" s="9">
        <v>53.3</v>
      </c>
      <c r="D2169" s="14">
        <f t="shared" si="33"/>
        <v>2.2012012012012012</v>
      </c>
      <c r="E2169" s="9">
        <v>-1.4787430683918747E-2</v>
      </c>
    </row>
    <row r="2170" spans="2:5" x14ac:dyDescent="0.25">
      <c r="B2170" s="190">
        <v>43684</v>
      </c>
      <c r="C2170" s="9">
        <v>16.649999999999999</v>
      </c>
      <c r="D2170" s="14">
        <f t="shared" si="33"/>
        <v>-0.74867924528301888</v>
      </c>
      <c r="E2170" s="9">
        <v>-1.4792899408284025E-2</v>
      </c>
    </row>
    <row r="2171" spans="2:5" x14ac:dyDescent="0.25">
      <c r="B2171" s="190">
        <v>44508</v>
      </c>
      <c r="C2171" s="9">
        <v>66.25</v>
      </c>
      <c r="D2171" s="14">
        <f t="shared" si="33"/>
        <v>0.11251049538203196</v>
      </c>
      <c r="E2171" s="9">
        <v>-1.4869888475836431E-2</v>
      </c>
    </row>
    <row r="2172" spans="2:5" x14ac:dyDescent="0.25">
      <c r="B2172" s="190">
        <v>42164</v>
      </c>
      <c r="C2172" s="9">
        <v>59.55</v>
      </c>
      <c r="D2172" s="14">
        <f t="shared" si="33"/>
        <v>-0.3323991031390135</v>
      </c>
      <c r="E2172" s="9">
        <v>-1.4888337468982724E-2</v>
      </c>
    </row>
    <row r="2173" spans="2:5" x14ac:dyDescent="0.25">
      <c r="B2173" s="190">
        <v>42202</v>
      </c>
      <c r="C2173" s="9">
        <v>89.2</v>
      </c>
      <c r="D2173" s="14">
        <f t="shared" si="33"/>
        <v>0.80020181634712428</v>
      </c>
      <c r="E2173" s="9">
        <v>-1.4908890115957972E-2</v>
      </c>
    </row>
    <row r="2174" spans="2:5" x14ac:dyDescent="0.25">
      <c r="B2174" s="190">
        <v>42859</v>
      </c>
      <c r="C2174" s="9">
        <v>49.55</v>
      </c>
      <c r="D2174" s="14">
        <f t="shared" si="33"/>
        <v>7.2510822510822387E-2</v>
      </c>
      <c r="E2174" s="9">
        <v>-1.4910536779324057E-2</v>
      </c>
    </row>
    <row r="2175" spans="2:5" x14ac:dyDescent="0.25">
      <c r="B2175" s="190">
        <v>44722</v>
      </c>
      <c r="C2175" s="9">
        <v>46.2</v>
      </c>
      <c r="D2175" s="14">
        <f t="shared" si="33"/>
        <v>-0.54838709677419351</v>
      </c>
      <c r="E2175" s="9">
        <v>-1.4925373134328268E-2</v>
      </c>
    </row>
    <row r="2176" spans="2:5" x14ac:dyDescent="0.25">
      <c r="B2176" s="190">
        <v>42298</v>
      </c>
      <c r="C2176" s="9">
        <v>102.3</v>
      </c>
      <c r="D2176" s="14">
        <f t="shared" si="33"/>
        <v>1.221498371335505</v>
      </c>
      <c r="E2176" s="9">
        <v>-1.4925373134328332E-2</v>
      </c>
    </row>
    <row r="2177" spans="2:5" x14ac:dyDescent="0.25">
      <c r="B2177" s="190">
        <v>42584</v>
      </c>
      <c r="C2177" s="9">
        <v>46.05</v>
      </c>
      <c r="D2177" s="14">
        <f t="shared" si="33"/>
        <v>1.0021739130434781</v>
      </c>
      <c r="E2177" s="9">
        <v>-1.4973262032085622E-2</v>
      </c>
    </row>
    <row r="2178" spans="2:5" x14ac:dyDescent="0.25">
      <c r="B2178" s="190">
        <v>43591</v>
      </c>
      <c r="C2178" s="9">
        <v>23</v>
      </c>
      <c r="D2178" s="14">
        <f t="shared" si="33"/>
        <v>0</v>
      </c>
      <c r="E2178" s="9">
        <v>-1.4989293361884428E-2</v>
      </c>
    </row>
    <row r="2179" spans="2:5" x14ac:dyDescent="0.25">
      <c r="B2179" s="190">
        <v>41744</v>
      </c>
      <c r="C2179" s="9">
        <v>23</v>
      </c>
      <c r="D2179" s="14">
        <f t="shared" si="33"/>
        <v>-0.29984779299847797</v>
      </c>
      <c r="E2179" s="9">
        <v>-1.4989293361884428E-2</v>
      </c>
    </row>
    <row r="2180" spans="2:5" x14ac:dyDescent="0.25">
      <c r="B2180" s="190">
        <v>41837</v>
      </c>
      <c r="C2180" s="9">
        <v>32.85</v>
      </c>
      <c r="D2180" s="14">
        <f t="shared" si="33"/>
        <v>-0.41023339317773788</v>
      </c>
      <c r="E2180" s="9">
        <v>-1.4992503748125937E-2</v>
      </c>
    </row>
    <row r="2181" spans="2:5" x14ac:dyDescent="0.25">
      <c r="B2181" s="190">
        <v>42649</v>
      </c>
      <c r="C2181" s="9">
        <v>55.7</v>
      </c>
      <c r="D2181" s="14">
        <f t="shared" ref="D2181:D2244" si="34">(C2181-C2182)/C2182</f>
        <v>0.30904817861339617</v>
      </c>
      <c r="E2181" s="9">
        <v>-1.5030946065428725E-2</v>
      </c>
    </row>
    <row r="2182" spans="2:5" x14ac:dyDescent="0.25">
      <c r="B2182" s="190">
        <v>42900</v>
      </c>
      <c r="C2182" s="9">
        <v>42.55</v>
      </c>
      <c r="D2182" s="14">
        <f t="shared" si="34"/>
        <v>0.85807860262008728</v>
      </c>
      <c r="E2182" s="9">
        <v>-1.5046296296296427E-2</v>
      </c>
    </row>
    <row r="2183" spans="2:5" x14ac:dyDescent="0.25">
      <c r="B2183" s="190">
        <v>41773</v>
      </c>
      <c r="C2183" s="9">
        <v>22.9</v>
      </c>
      <c r="D2183" s="14">
        <f t="shared" si="34"/>
        <v>0.16836734693877536</v>
      </c>
      <c r="E2183" s="9">
        <v>-1.5053763440860277E-2</v>
      </c>
    </row>
    <row r="2184" spans="2:5" x14ac:dyDescent="0.25">
      <c r="B2184" s="190">
        <v>43650</v>
      </c>
      <c r="C2184" s="9">
        <v>19.600000000000001</v>
      </c>
      <c r="D2184" s="14">
        <f t="shared" si="34"/>
        <v>-0.14035087719298242</v>
      </c>
      <c r="E2184" s="9">
        <v>-1.5075376884421969E-2</v>
      </c>
    </row>
    <row r="2185" spans="2:5" x14ac:dyDescent="0.25">
      <c r="B2185" s="190">
        <v>43616</v>
      </c>
      <c r="C2185" s="9">
        <v>22.8</v>
      </c>
      <c r="D2185" s="14">
        <f t="shared" si="34"/>
        <v>-0.66519823788546262</v>
      </c>
      <c r="E2185" s="9">
        <v>-1.5118790496760168E-2</v>
      </c>
    </row>
    <row r="2186" spans="2:5" x14ac:dyDescent="0.25">
      <c r="B2186" s="190">
        <v>44488</v>
      </c>
      <c r="C2186" s="9">
        <v>68.099999999999994</v>
      </c>
      <c r="D2186" s="14">
        <f t="shared" si="34"/>
        <v>0.40412371134020608</v>
      </c>
      <c r="E2186" s="9">
        <v>-1.5184381778742029E-2</v>
      </c>
    </row>
    <row r="2187" spans="2:5" x14ac:dyDescent="0.25">
      <c r="B2187" s="190">
        <v>44705</v>
      </c>
      <c r="C2187" s="9">
        <v>48.5</v>
      </c>
      <c r="D2187" s="14">
        <f t="shared" si="34"/>
        <v>-0.34724091520861372</v>
      </c>
      <c r="E2187" s="9">
        <v>-1.5228426395939087E-2</v>
      </c>
    </row>
    <row r="2188" spans="2:5" x14ac:dyDescent="0.25">
      <c r="B2188" s="190">
        <v>44335</v>
      </c>
      <c r="C2188" s="9">
        <v>74.3</v>
      </c>
      <c r="D2188" s="14">
        <f t="shared" si="34"/>
        <v>-0.25774225774225773</v>
      </c>
      <c r="E2188" s="9">
        <v>-1.5241882041086887E-2</v>
      </c>
    </row>
    <row r="2189" spans="2:5" x14ac:dyDescent="0.25">
      <c r="B2189" s="190">
        <v>42303</v>
      </c>
      <c r="C2189" s="9">
        <v>100.1</v>
      </c>
      <c r="D2189" s="14">
        <f t="shared" si="34"/>
        <v>2.4636678200692037</v>
      </c>
      <c r="E2189" s="9">
        <v>-1.5248401377275074E-2</v>
      </c>
    </row>
    <row r="2190" spans="2:5" x14ac:dyDescent="0.25">
      <c r="B2190" s="190">
        <v>43437</v>
      </c>
      <c r="C2190" s="9">
        <v>28.9</v>
      </c>
      <c r="D2190" s="14">
        <f t="shared" si="34"/>
        <v>-0.39979231568016615</v>
      </c>
      <c r="E2190" s="9">
        <v>-1.5332197614991579E-2</v>
      </c>
    </row>
    <row r="2191" spans="2:5" x14ac:dyDescent="0.25">
      <c r="B2191" s="190">
        <v>43018</v>
      </c>
      <c r="C2191" s="9">
        <v>48.15</v>
      </c>
      <c r="D2191" s="14">
        <f t="shared" si="34"/>
        <v>-0.42127403846153849</v>
      </c>
      <c r="E2191" s="9">
        <v>-1.5337423312883436E-2</v>
      </c>
    </row>
    <row r="2192" spans="2:5" x14ac:dyDescent="0.25">
      <c r="B2192" s="190">
        <v>42257</v>
      </c>
      <c r="C2192" s="9">
        <v>83.2</v>
      </c>
      <c r="D2192" s="14">
        <f t="shared" si="34"/>
        <v>1.6122448979591837</v>
      </c>
      <c r="E2192" s="9">
        <v>-1.5384615384615351E-2</v>
      </c>
    </row>
    <row r="2193" spans="2:5" x14ac:dyDescent="0.25">
      <c r="B2193" s="190">
        <v>41858</v>
      </c>
      <c r="C2193" s="9">
        <v>31.85</v>
      </c>
      <c r="D2193" s="14">
        <f t="shared" si="34"/>
        <v>-0.37303149606299207</v>
      </c>
      <c r="E2193" s="9">
        <v>-1.5455950540958269E-2</v>
      </c>
    </row>
    <row r="2194" spans="2:5" x14ac:dyDescent="0.25">
      <c r="B2194" s="190">
        <v>44132</v>
      </c>
      <c r="C2194" s="9">
        <v>50.8</v>
      </c>
      <c r="D2194" s="14">
        <f t="shared" si="34"/>
        <v>0.77933450087565659</v>
      </c>
      <c r="E2194" s="9">
        <v>-1.5503875968992331E-2</v>
      </c>
    </row>
    <row r="2195" spans="2:5" x14ac:dyDescent="0.25">
      <c r="B2195" s="190">
        <v>43245</v>
      </c>
      <c r="C2195" s="9">
        <v>28.55</v>
      </c>
      <c r="D2195" s="14">
        <f t="shared" si="34"/>
        <v>-0.59068100358422948</v>
      </c>
      <c r="E2195" s="9">
        <v>-1.551724137931032E-2</v>
      </c>
    </row>
    <row r="2196" spans="2:5" x14ac:dyDescent="0.25">
      <c r="B2196" s="190">
        <v>45006</v>
      </c>
      <c r="C2196" s="9">
        <v>69.75</v>
      </c>
      <c r="D2196" s="14">
        <f t="shared" si="34"/>
        <v>-0.68681244667953845</v>
      </c>
      <c r="E2196" s="9">
        <v>-1.5525758645024621E-2</v>
      </c>
    </row>
    <row r="2197" spans="2:5" x14ac:dyDescent="0.25">
      <c r="B2197" s="190">
        <v>45789</v>
      </c>
      <c r="C2197" s="9">
        <v>222.71</v>
      </c>
      <c r="D2197" s="14">
        <f t="shared" si="34"/>
        <v>0.38243327126008703</v>
      </c>
      <c r="E2197" s="9">
        <v>-1.5559386465101807E-2</v>
      </c>
    </row>
    <row r="2198" spans="2:5" x14ac:dyDescent="0.25">
      <c r="B2198" s="190">
        <v>45289</v>
      </c>
      <c r="C2198" s="9">
        <v>161.1</v>
      </c>
      <c r="D2198" s="14">
        <f t="shared" si="34"/>
        <v>0.60458167330677282</v>
      </c>
      <c r="E2198" s="9">
        <v>-1.5582034830430866E-2</v>
      </c>
    </row>
    <row r="2199" spans="2:5" x14ac:dyDescent="0.25">
      <c r="B2199" s="190">
        <v>42334</v>
      </c>
      <c r="C2199" s="9">
        <v>100.4</v>
      </c>
      <c r="D2199" s="14">
        <f t="shared" si="34"/>
        <v>2.2025518341307819</v>
      </c>
      <c r="E2199" s="9">
        <v>-1.5686274509803866E-2</v>
      </c>
    </row>
    <row r="2200" spans="2:5" x14ac:dyDescent="0.25">
      <c r="B2200" s="190">
        <v>43227</v>
      </c>
      <c r="C2200" s="9">
        <v>31.35</v>
      </c>
      <c r="D2200" s="14">
        <f t="shared" si="34"/>
        <v>0.66755319148936176</v>
      </c>
      <c r="E2200" s="9">
        <v>-1.5698587127158554E-2</v>
      </c>
    </row>
    <row r="2201" spans="2:5" x14ac:dyDescent="0.25">
      <c r="B2201" s="190">
        <v>41660</v>
      </c>
      <c r="C2201" s="9">
        <v>18.8</v>
      </c>
      <c r="D2201" s="14">
        <f t="shared" si="34"/>
        <v>-0.81809385582970495</v>
      </c>
      <c r="E2201" s="9">
        <v>-1.570680628272255E-2</v>
      </c>
    </row>
    <row r="2202" spans="2:5" x14ac:dyDescent="0.25">
      <c r="B2202" s="190">
        <v>45226</v>
      </c>
      <c r="C2202" s="9">
        <v>103.35</v>
      </c>
      <c r="D2202" s="14">
        <f t="shared" si="34"/>
        <v>2.0087336244541483</v>
      </c>
      <c r="E2202" s="9">
        <v>-1.5714285714285767E-2</v>
      </c>
    </row>
    <row r="2203" spans="2:5" x14ac:dyDescent="0.25">
      <c r="B2203" s="190">
        <v>43206</v>
      </c>
      <c r="C2203" s="9">
        <v>34.35</v>
      </c>
      <c r="D2203" s="14">
        <f t="shared" si="34"/>
        <v>-0.66618075801749277</v>
      </c>
      <c r="E2203" s="9">
        <v>-1.5759312320916825E-2</v>
      </c>
    </row>
    <row r="2204" spans="2:5" x14ac:dyDescent="0.25">
      <c r="B2204" s="190">
        <v>42291</v>
      </c>
      <c r="C2204" s="9">
        <v>102.9</v>
      </c>
      <c r="D2204" s="14">
        <f t="shared" si="34"/>
        <v>1.751336898395722</v>
      </c>
      <c r="E2204" s="9">
        <v>-1.5781922525107524E-2</v>
      </c>
    </row>
    <row r="2205" spans="2:5" x14ac:dyDescent="0.25">
      <c r="B2205" s="190">
        <v>42968</v>
      </c>
      <c r="C2205" s="9">
        <v>37.4</v>
      </c>
      <c r="D2205" s="14">
        <f t="shared" si="34"/>
        <v>0.50200803212851408</v>
      </c>
      <c r="E2205" s="9">
        <v>-1.5789473684210565E-2</v>
      </c>
    </row>
    <row r="2206" spans="2:5" x14ac:dyDescent="0.25">
      <c r="B2206" s="190">
        <v>43500</v>
      </c>
      <c r="C2206" s="9">
        <v>24.9</v>
      </c>
      <c r="D2206" s="14">
        <f t="shared" si="34"/>
        <v>0.60128617363344039</v>
      </c>
      <c r="E2206" s="9">
        <v>-1.5810276679841979E-2</v>
      </c>
    </row>
    <row r="2207" spans="2:5" x14ac:dyDescent="0.25">
      <c r="B2207" s="190">
        <v>43724</v>
      </c>
      <c r="C2207" s="9">
        <v>15.55</v>
      </c>
      <c r="D2207" s="14">
        <f t="shared" si="34"/>
        <v>-0.66666666666666663</v>
      </c>
      <c r="E2207" s="9">
        <v>-1.582278481012658E-2</v>
      </c>
    </row>
    <row r="2208" spans="2:5" x14ac:dyDescent="0.25">
      <c r="B2208" s="190">
        <v>42821</v>
      </c>
      <c r="C2208" s="9">
        <v>46.65</v>
      </c>
      <c r="D2208" s="14">
        <f t="shared" si="34"/>
        <v>-0.31698389458272325</v>
      </c>
      <c r="E2208" s="9">
        <v>-1.5822784810126583E-2</v>
      </c>
    </row>
    <row r="2209" spans="2:5" x14ac:dyDescent="0.25">
      <c r="B2209" s="190">
        <v>42009</v>
      </c>
      <c r="C2209" s="9">
        <v>68.3</v>
      </c>
      <c r="D2209" s="14">
        <f t="shared" si="34"/>
        <v>0.46881720430107521</v>
      </c>
      <c r="E2209" s="9">
        <v>-1.5850144092219142E-2</v>
      </c>
    </row>
    <row r="2210" spans="2:5" x14ac:dyDescent="0.25">
      <c r="B2210" s="190">
        <v>44844</v>
      </c>
      <c r="C2210" s="9">
        <v>46.5</v>
      </c>
      <c r="D2210" s="14">
        <f t="shared" si="34"/>
        <v>-6.1553985872855647E-2</v>
      </c>
      <c r="E2210" s="9">
        <v>-1.5873015873015872E-2</v>
      </c>
    </row>
    <row r="2211" spans="2:5" x14ac:dyDescent="0.25">
      <c r="B2211" s="190">
        <v>44764</v>
      </c>
      <c r="C2211" s="9">
        <v>49.55</v>
      </c>
      <c r="D2211" s="14">
        <f t="shared" si="34"/>
        <v>6.6738428417653262E-2</v>
      </c>
      <c r="E2211" s="9">
        <v>-1.588877855014904E-2</v>
      </c>
    </row>
    <row r="2212" spans="2:5" x14ac:dyDescent="0.25">
      <c r="B2212" s="190">
        <v>44649</v>
      </c>
      <c r="C2212" s="9">
        <v>46.45</v>
      </c>
      <c r="D2212" s="14">
        <f t="shared" si="34"/>
        <v>-0.3748317631224764</v>
      </c>
      <c r="E2212" s="9">
        <v>-1.5889830508474576E-2</v>
      </c>
    </row>
    <row r="2213" spans="2:5" x14ac:dyDescent="0.25">
      <c r="B2213" s="190">
        <v>45063</v>
      </c>
      <c r="C2213" s="9">
        <v>74.3</v>
      </c>
      <c r="D2213" s="14">
        <f t="shared" si="34"/>
        <v>0.6012931034482758</v>
      </c>
      <c r="E2213" s="9">
        <v>-1.5894039735099376E-2</v>
      </c>
    </row>
    <row r="2214" spans="2:5" x14ac:dyDescent="0.25">
      <c r="B2214" s="190">
        <v>44715</v>
      </c>
      <c r="C2214" s="9">
        <v>46.4</v>
      </c>
      <c r="D2214" s="14">
        <f t="shared" si="34"/>
        <v>-6.1678463094034464E-2</v>
      </c>
      <c r="E2214" s="9">
        <v>-1.5906680805938496E-2</v>
      </c>
    </row>
    <row r="2215" spans="2:5" x14ac:dyDescent="0.25">
      <c r="B2215" s="190">
        <v>44868</v>
      </c>
      <c r="C2215" s="9">
        <v>49.45</v>
      </c>
      <c r="D2215" s="14">
        <f t="shared" si="34"/>
        <v>1.0020242914979758</v>
      </c>
      <c r="E2215" s="9">
        <v>-1.5920398009950192E-2</v>
      </c>
    </row>
    <row r="2216" spans="2:5" x14ac:dyDescent="0.25">
      <c r="B2216" s="190">
        <v>43563</v>
      </c>
      <c r="C2216" s="9">
        <v>24.7</v>
      </c>
      <c r="D2216" s="14">
        <f t="shared" si="34"/>
        <v>-0.10990990990990994</v>
      </c>
      <c r="E2216" s="9">
        <v>-1.5936254980079764E-2</v>
      </c>
    </row>
    <row r="2217" spans="2:5" x14ac:dyDescent="0.25">
      <c r="B2217" s="190">
        <v>43448</v>
      </c>
      <c r="C2217" s="9">
        <v>27.75</v>
      </c>
      <c r="D2217" s="14">
        <f t="shared" si="34"/>
        <v>-0.35689455388180763</v>
      </c>
      <c r="E2217" s="9">
        <v>-1.5957446808510613E-2</v>
      </c>
    </row>
    <row r="2218" spans="2:5" x14ac:dyDescent="0.25">
      <c r="B2218" s="190">
        <v>42711</v>
      </c>
      <c r="C2218" s="9">
        <v>43.15</v>
      </c>
      <c r="D2218" s="14">
        <f t="shared" si="34"/>
        <v>-0.22182146077547346</v>
      </c>
      <c r="E2218" s="9">
        <v>-1.5963511972634042E-2</v>
      </c>
    </row>
    <row r="2219" spans="2:5" x14ac:dyDescent="0.25">
      <c r="B2219" s="190">
        <v>44531</v>
      </c>
      <c r="C2219" s="9">
        <v>55.45</v>
      </c>
      <c r="D2219" s="14">
        <f t="shared" si="34"/>
        <v>6.6346153846153902E-2</v>
      </c>
      <c r="E2219" s="9">
        <v>-1.5971606033717809E-2</v>
      </c>
    </row>
    <row r="2220" spans="2:5" x14ac:dyDescent="0.25">
      <c r="B2220" s="190">
        <v>42853</v>
      </c>
      <c r="C2220" s="9">
        <v>52</v>
      </c>
      <c r="D2220" s="14">
        <f t="shared" si="34"/>
        <v>1.8337874659400544</v>
      </c>
      <c r="E2220" s="9">
        <v>-1.6083254493850545E-2</v>
      </c>
    </row>
    <row r="2221" spans="2:5" x14ac:dyDescent="0.25">
      <c r="B2221" s="190">
        <v>43888</v>
      </c>
      <c r="C2221" s="9">
        <v>18.350000000000001</v>
      </c>
      <c r="D2221" s="14">
        <f t="shared" si="34"/>
        <v>5.0163934426229515</v>
      </c>
      <c r="E2221" s="9">
        <v>-1.6085790884718346E-2</v>
      </c>
    </row>
    <row r="2222" spans="2:5" x14ac:dyDescent="0.25">
      <c r="B2222" s="190">
        <v>41296</v>
      </c>
      <c r="C2222" s="9">
        <v>3.05</v>
      </c>
      <c r="D2222" s="14">
        <f t="shared" si="34"/>
        <v>-0.94111969111969118</v>
      </c>
      <c r="E2222" s="9">
        <v>-1.6129032258064602E-2</v>
      </c>
    </row>
    <row r="2223" spans="2:5" x14ac:dyDescent="0.25">
      <c r="B2223" s="190">
        <v>44791</v>
      </c>
      <c r="C2223" s="9">
        <v>51.8</v>
      </c>
      <c r="D2223" s="14">
        <f t="shared" si="34"/>
        <v>-0.65304755525787006</v>
      </c>
      <c r="E2223" s="9">
        <v>-1.614434947768284E-2</v>
      </c>
    </row>
    <row r="2224" spans="2:5" x14ac:dyDescent="0.25">
      <c r="B2224" s="190">
        <v>45327</v>
      </c>
      <c r="C2224" s="9">
        <v>149.30000000000001</v>
      </c>
      <c r="D2224" s="14">
        <f t="shared" si="34"/>
        <v>2.0657084188911705</v>
      </c>
      <c r="E2224" s="9">
        <v>-1.6144975288303054E-2</v>
      </c>
    </row>
    <row r="2225" spans="2:5" x14ac:dyDescent="0.25">
      <c r="B2225" s="190">
        <v>44754</v>
      </c>
      <c r="C2225" s="9">
        <v>48.7</v>
      </c>
      <c r="D2225" s="14">
        <f t="shared" si="34"/>
        <v>-0.23727486296006262</v>
      </c>
      <c r="E2225" s="9">
        <v>-1.6161616161616103E-2</v>
      </c>
    </row>
    <row r="2226" spans="2:5" x14ac:dyDescent="0.25">
      <c r="B2226" s="190">
        <v>44169</v>
      </c>
      <c r="C2226" s="9">
        <v>63.85</v>
      </c>
      <c r="D2226" s="14">
        <f t="shared" si="34"/>
        <v>0.40021929824561403</v>
      </c>
      <c r="E2226" s="9">
        <v>-1.6178736517719634E-2</v>
      </c>
    </row>
    <row r="2227" spans="2:5" x14ac:dyDescent="0.25">
      <c r="B2227" s="190">
        <v>43021</v>
      </c>
      <c r="C2227" s="9">
        <v>45.6</v>
      </c>
      <c r="D2227" s="14">
        <f t="shared" si="34"/>
        <v>2.0000000000000004</v>
      </c>
      <c r="E2227" s="9">
        <v>-1.6181229773462782E-2</v>
      </c>
    </row>
    <row r="2228" spans="2:5" x14ac:dyDescent="0.25">
      <c r="B2228" s="190">
        <v>43697</v>
      </c>
      <c r="C2228" s="9">
        <v>15.2</v>
      </c>
      <c r="D2228" s="14">
        <f t="shared" si="34"/>
        <v>-0.77245508982035926</v>
      </c>
      <c r="E2228" s="9">
        <v>-1.6181229773462785E-2</v>
      </c>
    </row>
    <row r="2229" spans="2:5" x14ac:dyDescent="0.25">
      <c r="B2229" s="190">
        <v>42016</v>
      </c>
      <c r="C2229" s="9">
        <v>66.8</v>
      </c>
      <c r="D2229" s="14">
        <f t="shared" si="34"/>
        <v>-0.65637860082304533</v>
      </c>
      <c r="E2229" s="9">
        <v>-1.6200294550810138E-2</v>
      </c>
    </row>
    <row r="2230" spans="2:5" x14ac:dyDescent="0.25">
      <c r="B2230" s="190">
        <v>45729</v>
      </c>
      <c r="C2230" s="9">
        <v>194.4</v>
      </c>
      <c r="D2230" s="14">
        <f t="shared" si="34"/>
        <v>3.0165289256198347</v>
      </c>
      <c r="E2230" s="9">
        <v>-1.6244117200546571E-2</v>
      </c>
    </row>
    <row r="2231" spans="2:5" x14ac:dyDescent="0.25">
      <c r="B2231" s="190">
        <v>42452</v>
      </c>
      <c r="C2231" s="9">
        <v>48.4</v>
      </c>
      <c r="D2231" s="14">
        <f t="shared" si="34"/>
        <v>-5.8365758754863814E-2</v>
      </c>
      <c r="E2231" s="9">
        <v>-1.6260162601626101E-2</v>
      </c>
    </row>
    <row r="2232" spans="2:5" x14ac:dyDescent="0.25">
      <c r="B2232" s="190">
        <v>44685</v>
      </c>
      <c r="C2232" s="9">
        <v>51.4</v>
      </c>
      <c r="D2232" s="14">
        <f t="shared" si="34"/>
        <v>-0.52757352941176472</v>
      </c>
      <c r="E2232" s="9">
        <v>-1.6267942583732084E-2</v>
      </c>
    </row>
    <row r="2233" spans="2:5" x14ac:dyDescent="0.25">
      <c r="B2233" s="190">
        <v>45127</v>
      </c>
      <c r="C2233" s="9">
        <v>108.8</v>
      </c>
      <c r="D2233" s="14">
        <f t="shared" si="34"/>
        <v>-0.62077378877657718</v>
      </c>
      <c r="E2233" s="9">
        <v>-1.6274864376130176E-2</v>
      </c>
    </row>
    <row r="2234" spans="2:5" x14ac:dyDescent="0.25">
      <c r="B2234" s="190">
        <v>45600</v>
      </c>
      <c r="C2234" s="9">
        <v>286.89999999999998</v>
      </c>
      <c r="D2234" s="14">
        <f t="shared" si="34"/>
        <v>4.6089931573802536</v>
      </c>
      <c r="E2234" s="9">
        <v>-1.6286644951140065E-2</v>
      </c>
    </row>
    <row r="2235" spans="2:5" x14ac:dyDescent="0.25">
      <c r="B2235" s="190">
        <v>42857</v>
      </c>
      <c r="C2235" s="9">
        <v>51.15</v>
      </c>
      <c r="D2235" s="14">
        <f t="shared" si="34"/>
        <v>-0.18938193343898577</v>
      </c>
      <c r="E2235" s="9">
        <v>-1.6346153846153875E-2</v>
      </c>
    </row>
    <row r="2236" spans="2:5" x14ac:dyDescent="0.25">
      <c r="B2236" s="190">
        <v>41964</v>
      </c>
      <c r="C2236" s="9">
        <v>63.1</v>
      </c>
      <c r="D2236" s="14">
        <f t="shared" si="34"/>
        <v>0.31321540062434972</v>
      </c>
      <c r="E2236" s="9">
        <v>-1.6367887763055405E-2</v>
      </c>
    </row>
    <row r="2237" spans="2:5" x14ac:dyDescent="0.25">
      <c r="B2237" s="190">
        <v>42864</v>
      </c>
      <c r="C2237" s="9">
        <v>48.05</v>
      </c>
      <c r="D2237" s="14">
        <f t="shared" si="34"/>
        <v>15.016666666666666</v>
      </c>
      <c r="E2237" s="9">
        <v>-1.6376663254861909E-2</v>
      </c>
    </row>
    <row r="2238" spans="2:5" x14ac:dyDescent="0.25">
      <c r="B2238" s="190">
        <v>41297</v>
      </c>
      <c r="C2238" s="9">
        <v>3</v>
      </c>
      <c r="D2238" s="14">
        <f t="shared" si="34"/>
        <v>-0.94439295644114918</v>
      </c>
      <c r="E2238" s="9">
        <v>-1.6393442622950762E-2</v>
      </c>
    </row>
    <row r="2239" spans="2:5" x14ac:dyDescent="0.25">
      <c r="B2239" s="190">
        <v>44260</v>
      </c>
      <c r="C2239" s="9">
        <v>53.95</v>
      </c>
      <c r="D2239" s="14">
        <f t="shared" si="34"/>
        <v>5.8881256133464177E-2</v>
      </c>
      <c r="E2239" s="9">
        <v>-1.6408386508659955E-2</v>
      </c>
    </row>
    <row r="2240" spans="2:5" x14ac:dyDescent="0.25">
      <c r="B2240" s="190">
        <v>44792</v>
      </c>
      <c r="C2240" s="9">
        <v>50.95</v>
      </c>
      <c r="D2240" s="14">
        <f t="shared" si="34"/>
        <v>-5.4730983302411794E-2</v>
      </c>
      <c r="E2240" s="9">
        <v>-1.64092664092663E-2</v>
      </c>
    </row>
    <row r="2241" spans="2:5" x14ac:dyDescent="0.25">
      <c r="B2241" s="190">
        <v>42088</v>
      </c>
      <c r="C2241" s="9">
        <v>53.9</v>
      </c>
      <c r="D2241" s="14">
        <f t="shared" si="34"/>
        <v>0.28639618138424822</v>
      </c>
      <c r="E2241" s="9">
        <v>-1.6423357664233553E-2</v>
      </c>
    </row>
    <row r="2242" spans="2:5" x14ac:dyDescent="0.25">
      <c r="B2242" s="190">
        <v>42723</v>
      </c>
      <c r="C2242" s="9">
        <v>41.9</v>
      </c>
      <c r="D2242" s="14">
        <f t="shared" si="34"/>
        <v>-0.70811563915012188</v>
      </c>
      <c r="E2242" s="9">
        <v>-1.6431924882629175E-2</v>
      </c>
    </row>
    <row r="2243" spans="2:5" x14ac:dyDescent="0.25">
      <c r="B2243" s="190">
        <v>45320</v>
      </c>
      <c r="C2243" s="9">
        <v>143.55000000000001</v>
      </c>
      <c r="D2243" s="14">
        <f t="shared" si="34"/>
        <v>2.0094339622641511</v>
      </c>
      <c r="E2243" s="9">
        <v>-1.6443987667009094E-2</v>
      </c>
    </row>
    <row r="2244" spans="2:5" x14ac:dyDescent="0.25">
      <c r="B2244" s="190">
        <v>44851</v>
      </c>
      <c r="C2244" s="9">
        <v>47.7</v>
      </c>
      <c r="D2244" s="14">
        <f t="shared" si="34"/>
        <v>-0.15575221238938047</v>
      </c>
      <c r="E2244" s="9">
        <v>-1.6494845360824684E-2</v>
      </c>
    </row>
    <row r="2245" spans="2:5" x14ac:dyDescent="0.25">
      <c r="B2245" s="190">
        <v>44599</v>
      </c>
      <c r="C2245" s="9">
        <v>56.5</v>
      </c>
      <c r="D2245" s="14">
        <f t="shared" ref="D2245:D2308" si="35">(C2245-C2246)/C2246</f>
        <v>-0.36481169196177632</v>
      </c>
      <c r="E2245" s="9">
        <v>-1.6536118363794653E-2</v>
      </c>
    </row>
    <row r="2246" spans="2:5" x14ac:dyDescent="0.25">
      <c r="B2246" s="190">
        <v>42248</v>
      </c>
      <c r="C2246" s="9">
        <v>88.95</v>
      </c>
      <c r="D2246" s="14">
        <f t="shared" si="35"/>
        <v>2.7531645569620253</v>
      </c>
      <c r="E2246" s="9">
        <v>-1.658374792703151E-2</v>
      </c>
    </row>
    <row r="2247" spans="2:5" x14ac:dyDescent="0.25">
      <c r="B2247" s="190">
        <v>41751</v>
      </c>
      <c r="C2247" s="9">
        <v>23.7</v>
      </c>
      <c r="D2247" s="14">
        <f t="shared" si="35"/>
        <v>0.6013513513513512</v>
      </c>
      <c r="E2247" s="9">
        <v>-1.659751037344407E-2</v>
      </c>
    </row>
    <row r="2248" spans="2:5" x14ac:dyDescent="0.25">
      <c r="B2248" s="190">
        <v>43726</v>
      </c>
      <c r="C2248" s="9">
        <v>14.8</v>
      </c>
      <c r="D2248" s="14">
        <f t="shared" si="35"/>
        <v>-0.70576540755467199</v>
      </c>
      <c r="E2248" s="9">
        <v>-1.6611295681063121E-2</v>
      </c>
    </row>
    <row r="2249" spans="2:5" x14ac:dyDescent="0.25">
      <c r="B2249" s="190">
        <v>42858</v>
      </c>
      <c r="C2249" s="9">
        <v>50.3</v>
      </c>
      <c r="D2249" s="14">
        <f t="shared" si="35"/>
        <v>-0.10498220640569404</v>
      </c>
      <c r="E2249" s="9">
        <v>-1.6617790811339225E-2</v>
      </c>
    </row>
    <row r="2250" spans="2:5" x14ac:dyDescent="0.25">
      <c r="B2250" s="190">
        <v>42083</v>
      </c>
      <c r="C2250" s="9">
        <v>56.2</v>
      </c>
      <c r="D2250" s="14">
        <f t="shared" si="35"/>
        <v>0.18816067653276969</v>
      </c>
      <c r="E2250" s="9">
        <v>-1.6622922134733084E-2</v>
      </c>
    </row>
    <row r="2251" spans="2:5" x14ac:dyDescent="0.25">
      <c r="B2251" s="190">
        <v>42482</v>
      </c>
      <c r="C2251" s="9">
        <v>47.3</v>
      </c>
      <c r="D2251" s="14">
        <f t="shared" si="35"/>
        <v>-0.74994713470078245</v>
      </c>
      <c r="E2251" s="9">
        <v>-1.663201663201672E-2</v>
      </c>
    </row>
    <row r="2252" spans="2:5" x14ac:dyDescent="0.25">
      <c r="B2252" s="190">
        <v>45485</v>
      </c>
      <c r="C2252" s="9">
        <v>189.16</v>
      </c>
      <c r="D2252" s="14">
        <f t="shared" si="35"/>
        <v>4.8203076923076926</v>
      </c>
      <c r="E2252" s="9">
        <v>-1.6635475150759083E-2</v>
      </c>
    </row>
    <row r="2253" spans="2:5" x14ac:dyDescent="0.25">
      <c r="B2253" s="190">
        <v>41856</v>
      </c>
      <c r="C2253" s="9">
        <v>32.5</v>
      </c>
      <c r="D2253" s="14">
        <f t="shared" si="35"/>
        <v>-0.54160789844851909</v>
      </c>
      <c r="E2253" s="9">
        <v>-1.6641452344931838E-2</v>
      </c>
    </row>
    <row r="2254" spans="2:5" x14ac:dyDescent="0.25">
      <c r="B2254" s="190">
        <v>44454</v>
      </c>
      <c r="C2254" s="9">
        <v>70.900000000000006</v>
      </c>
      <c r="D2254" s="14">
        <f t="shared" si="35"/>
        <v>5.0084745762711869</v>
      </c>
      <c r="E2254" s="9">
        <v>-1.6643550624132992E-2</v>
      </c>
    </row>
    <row r="2255" spans="2:5" x14ac:dyDescent="0.25">
      <c r="B2255" s="190">
        <v>41591</v>
      </c>
      <c r="C2255" s="9">
        <v>11.8</v>
      </c>
      <c r="D2255" s="14">
        <f t="shared" si="35"/>
        <v>-0.8</v>
      </c>
      <c r="E2255" s="9">
        <v>-1.6666666666666607E-2</v>
      </c>
    </row>
    <row r="2256" spans="2:5" x14ac:dyDescent="0.25">
      <c r="B2256" s="190">
        <v>44918</v>
      </c>
      <c r="C2256" s="9">
        <v>59</v>
      </c>
      <c r="D2256" s="14">
        <f t="shared" si="35"/>
        <v>0</v>
      </c>
      <c r="E2256" s="9">
        <v>-1.6666666666666666E-2</v>
      </c>
    </row>
    <row r="2257" spans="2:5" x14ac:dyDescent="0.25">
      <c r="B2257" s="190">
        <v>44211</v>
      </c>
      <c r="C2257" s="9">
        <v>59</v>
      </c>
      <c r="D2257" s="14">
        <f t="shared" si="35"/>
        <v>3</v>
      </c>
      <c r="E2257" s="9">
        <v>-1.6666666666666666E-2</v>
      </c>
    </row>
    <row r="2258" spans="2:5" x14ac:dyDescent="0.25">
      <c r="B2258" s="190">
        <v>43775</v>
      </c>
      <c r="C2258" s="9">
        <v>14.75</v>
      </c>
      <c r="D2258" s="14">
        <f t="shared" si="35"/>
        <v>-0.87173913043478257</v>
      </c>
      <c r="E2258" s="9">
        <v>-1.6666666666666666E-2</v>
      </c>
    </row>
    <row r="2259" spans="2:5" x14ac:dyDescent="0.25">
      <c r="B2259" s="190">
        <v>45146</v>
      </c>
      <c r="C2259" s="9">
        <v>115</v>
      </c>
      <c r="D2259" s="14">
        <f t="shared" si="35"/>
        <v>6.8231292517006805</v>
      </c>
      <c r="E2259" s="9">
        <v>-1.6673792218896987E-2</v>
      </c>
    </row>
    <row r="2260" spans="2:5" x14ac:dyDescent="0.25">
      <c r="B2260" s="190">
        <v>43795</v>
      </c>
      <c r="C2260" s="9">
        <v>14.7</v>
      </c>
      <c r="D2260" s="14">
        <f t="shared" si="35"/>
        <v>-0.37446808510638302</v>
      </c>
      <c r="E2260" s="9">
        <v>-1.6722408026755852E-2</v>
      </c>
    </row>
    <row r="2261" spans="2:5" x14ac:dyDescent="0.25">
      <c r="B2261" s="190">
        <v>41730</v>
      </c>
      <c r="C2261" s="9">
        <v>23.5</v>
      </c>
      <c r="D2261" s="14">
        <f t="shared" si="35"/>
        <v>-0.8924534346254176</v>
      </c>
      <c r="E2261" s="9">
        <v>-1.673640167364011E-2</v>
      </c>
    </row>
    <row r="2262" spans="2:5" x14ac:dyDescent="0.25">
      <c r="B2262" s="190">
        <v>45783</v>
      </c>
      <c r="C2262" s="9">
        <v>218.51</v>
      </c>
      <c r="D2262" s="14">
        <f t="shared" si="35"/>
        <v>3.383350050150451</v>
      </c>
      <c r="E2262" s="9">
        <v>-1.6739414120505777E-2</v>
      </c>
    </row>
    <row r="2263" spans="2:5" x14ac:dyDescent="0.25">
      <c r="B2263" s="190">
        <v>44875</v>
      </c>
      <c r="C2263" s="9">
        <v>49.85</v>
      </c>
      <c r="D2263" s="14">
        <f t="shared" si="35"/>
        <v>3.2606837606837615</v>
      </c>
      <c r="E2263" s="9">
        <v>-1.6765285996055253E-2</v>
      </c>
    </row>
    <row r="2264" spans="2:5" x14ac:dyDescent="0.25">
      <c r="B2264" s="190">
        <v>41606</v>
      </c>
      <c r="C2264" s="9">
        <v>11.7</v>
      </c>
      <c r="D2264" s="14">
        <f t="shared" si="35"/>
        <v>-0.89995724668661814</v>
      </c>
      <c r="E2264" s="9">
        <v>-1.680672268907572E-2</v>
      </c>
    </row>
    <row r="2265" spans="2:5" x14ac:dyDescent="0.25">
      <c r="B2265" s="190">
        <v>45139</v>
      </c>
      <c r="C2265" s="9">
        <v>116.95</v>
      </c>
      <c r="D2265" s="14">
        <f t="shared" si="35"/>
        <v>3.4467680608365021</v>
      </c>
      <c r="E2265" s="9">
        <v>-1.6813787305590584E-2</v>
      </c>
    </row>
    <row r="2266" spans="2:5" x14ac:dyDescent="0.25">
      <c r="B2266" s="190">
        <v>43255</v>
      </c>
      <c r="C2266" s="9">
        <v>26.3</v>
      </c>
      <c r="D2266" s="14">
        <f t="shared" si="35"/>
        <v>-0.54965753424657526</v>
      </c>
      <c r="E2266" s="9">
        <v>-1.6822429906542029E-2</v>
      </c>
    </row>
    <row r="2267" spans="2:5" x14ac:dyDescent="0.25">
      <c r="B2267" s="190">
        <v>42146</v>
      </c>
      <c r="C2267" s="9">
        <v>58.4</v>
      </c>
      <c r="D2267" s="14">
        <f t="shared" si="35"/>
        <v>8.5689802913448425E-4</v>
      </c>
      <c r="E2267" s="9">
        <v>-1.6835016835016835E-2</v>
      </c>
    </row>
    <row r="2268" spans="2:5" x14ac:dyDescent="0.25">
      <c r="B2268" s="190">
        <v>44924</v>
      </c>
      <c r="C2268" s="9">
        <v>58.35</v>
      </c>
      <c r="D2268" s="14">
        <f t="shared" si="35"/>
        <v>0.3367697594501719</v>
      </c>
      <c r="E2268" s="9">
        <v>-1.6849199663016005E-2</v>
      </c>
    </row>
    <row r="2269" spans="2:5" x14ac:dyDescent="0.25">
      <c r="B2269" s="190">
        <v>42524</v>
      </c>
      <c r="C2269" s="9">
        <v>43.65</v>
      </c>
      <c r="D2269" s="14">
        <f t="shared" si="35"/>
        <v>1.1467889908256229E-3</v>
      </c>
      <c r="E2269" s="9">
        <v>-1.6891891891891893E-2</v>
      </c>
    </row>
    <row r="2270" spans="2:5" x14ac:dyDescent="0.25">
      <c r="B2270" s="190">
        <v>42534</v>
      </c>
      <c r="C2270" s="9">
        <v>43.6</v>
      </c>
      <c r="D2270" s="14">
        <f t="shared" si="35"/>
        <v>7.2570725707257144E-2</v>
      </c>
      <c r="E2270" s="9">
        <v>-1.6910935738444193E-2</v>
      </c>
    </row>
    <row r="2271" spans="2:5" x14ac:dyDescent="0.25">
      <c r="B2271" s="190">
        <v>44735</v>
      </c>
      <c r="C2271" s="9">
        <v>40.65</v>
      </c>
      <c r="D2271" s="14">
        <f t="shared" si="35"/>
        <v>-0.33251231527093594</v>
      </c>
      <c r="E2271" s="9">
        <v>-1.6928657799274553E-2</v>
      </c>
    </row>
    <row r="2272" spans="2:5" x14ac:dyDescent="0.25">
      <c r="B2272" s="190">
        <v>44204</v>
      </c>
      <c r="C2272" s="9">
        <v>60.9</v>
      </c>
      <c r="D2272" s="14">
        <f t="shared" si="35"/>
        <v>1.6250000000000002</v>
      </c>
      <c r="E2272" s="9">
        <v>-1.6949152542372951E-2</v>
      </c>
    </row>
    <row r="2273" spans="2:5" x14ac:dyDescent="0.25">
      <c r="B2273" s="190">
        <v>43587</v>
      </c>
      <c r="C2273" s="9">
        <v>23.2</v>
      </c>
      <c r="D2273" s="14">
        <f t="shared" si="35"/>
        <v>0.33717579250720447</v>
      </c>
      <c r="E2273" s="9">
        <v>-1.6949152542372972E-2</v>
      </c>
    </row>
    <row r="2274" spans="2:5" x14ac:dyDescent="0.25">
      <c r="B2274" s="190">
        <v>43838</v>
      </c>
      <c r="C2274" s="9">
        <v>17.350000000000001</v>
      </c>
      <c r="D2274" s="14">
        <f t="shared" si="35"/>
        <v>-0.66570327552986508</v>
      </c>
      <c r="E2274" s="9">
        <v>-1.6997167138810037E-2</v>
      </c>
    </row>
    <row r="2275" spans="2:5" x14ac:dyDescent="0.25">
      <c r="B2275" s="190">
        <v>42831</v>
      </c>
      <c r="C2275" s="9">
        <v>51.9</v>
      </c>
      <c r="D2275" s="14">
        <f t="shared" si="35"/>
        <v>1.9999999999999996</v>
      </c>
      <c r="E2275" s="9">
        <v>-1.704545454545452E-2</v>
      </c>
    </row>
    <row r="2276" spans="2:5" x14ac:dyDescent="0.25">
      <c r="B2276" s="190">
        <v>43819</v>
      </c>
      <c r="C2276" s="9">
        <v>17.3</v>
      </c>
      <c r="D2276" s="14">
        <f t="shared" si="35"/>
        <v>-0.69965277777777768</v>
      </c>
      <c r="E2276" s="9">
        <v>-1.7045454545454586E-2</v>
      </c>
    </row>
    <row r="2277" spans="2:5" x14ac:dyDescent="0.25">
      <c r="B2277" s="190">
        <v>41974</v>
      </c>
      <c r="C2277" s="9">
        <v>57.6</v>
      </c>
      <c r="D2277" s="14">
        <f t="shared" si="35"/>
        <v>1.2239382239382242</v>
      </c>
      <c r="E2277" s="9">
        <v>-1.7064846416382253E-2</v>
      </c>
    </row>
    <row r="2278" spans="2:5" x14ac:dyDescent="0.25">
      <c r="B2278" s="190">
        <v>43242</v>
      </c>
      <c r="C2278" s="9">
        <v>25.9</v>
      </c>
      <c r="D2278" s="14">
        <f t="shared" si="35"/>
        <v>1.9342359767890581E-3</v>
      </c>
      <c r="E2278" s="9">
        <v>-1.7077798861480184E-2</v>
      </c>
    </row>
    <row r="2279" spans="2:5" x14ac:dyDescent="0.25">
      <c r="B2279" s="190">
        <v>43567</v>
      </c>
      <c r="C2279" s="9">
        <v>25.85</v>
      </c>
      <c r="D2279" s="14">
        <f t="shared" si="35"/>
        <v>-0.81247733043162862</v>
      </c>
      <c r="E2279" s="9">
        <v>-1.711026615969579E-2</v>
      </c>
    </row>
    <row r="2280" spans="2:5" x14ac:dyDescent="0.25">
      <c r="B2280" s="190">
        <v>45250</v>
      </c>
      <c r="C2280" s="9">
        <v>137.85</v>
      </c>
      <c r="D2280" s="14">
        <f t="shared" si="35"/>
        <v>1.0007256894049343</v>
      </c>
      <c r="E2280" s="9">
        <v>-1.7112299465240684E-2</v>
      </c>
    </row>
    <row r="2281" spans="2:5" x14ac:dyDescent="0.25">
      <c r="B2281" s="190">
        <v>44980</v>
      </c>
      <c r="C2281" s="9">
        <v>68.900000000000006</v>
      </c>
      <c r="D2281" s="14">
        <f t="shared" si="35"/>
        <v>-0.3675998164295548</v>
      </c>
      <c r="E2281" s="9">
        <v>-1.7118402282453479E-2</v>
      </c>
    </row>
    <row r="2282" spans="2:5" x14ac:dyDescent="0.25">
      <c r="B2282" s="190">
        <v>45218</v>
      </c>
      <c r="C2282" s="9">
        <v>108.95</v>
      </c>
      <c r="D2282" s="14">
        <f t="shared" si="35"/>
        <v>0.65955826351865943</v>
      </c>
      <c r="E2282" s="9">
        <v>-1.7140279657194332E-2</v>
      </c>
    </row>
    <row r="2283" spans="2:5" x14ac:dyDescent="0.25">
      <c r="B2283" s="190">
        <v>42017</v>
      </c>
      <c r="C2283" s="9">
        <v>65.650000000000006</v>
      </c>
      <c r="D2283" s="14">
        <f t="shared" si="35"/>
        <v>-0.20664652567975825</v>
      </c>
      <c r="E2283" s="9">
        <v>-1.7215568862275321E-2</v>
      </c>
    </row>
    <row r="2284" spans="2:5" x14ac:dyDescent="0.25">
      <c r="B2284" s="190">
        <v>45079</v>
      </c>
      <c r="C2284" s="9">
        <v>82.75</v>
      </c>
      <c r="D2284" s="14">
        <f t="shared" si="35"/>
        <v>0.4517543859649123</v>
      </c>
      <c r="E2284" s="9">
        <v>-1.7220902612826636E-2</v>
      </c>
    </row>
    <row r="2285" spans="2:5" x14ac:dyDescent="0.25">
      <c r="B2285" s="190">
        <v>44238</v>
      </c>
      <c r="C2285" s="9">
        <v>57</v>
      </c>
      <c r="D2285" s="14">
        <f t="shared" si="35"/>
        <v>0.43396226415094341</v>
      </c>
      <c r="E2285" s="9">
        <v>-1.7241379310344827E-2</v>
      </c>
    </row>
    <row r="2286" spans="2:5" x14ac:dyDescent="0.25">
      <c r="B2286" s="190">
        <v>42776</v>
      </c>
      <c r="C2286" s="9">
        <v>39.75</v>
      </c>
      <c r="D2286" s="14">
        <f t="shared" si="35"/>
        <v>-0.64059674502712471</v>
      </c>
      <c r="E2286" s="9">
        <v>-1.7305315203955569E-2</v>
      </c>
    </row>
    <row r="2287" spans="2:5" x14ac:dyDescent="0.25">
      <c r="B2287" s="190">
        <v>45126</v>
      </c>
      <c r="C2287" s="9">
        <v>110.6</v>
      </c>
      <c r="D2287" s="14">
        <f t="shared" si="35"/>
        <v>-0.42103334554781974</v>
      </c>
      <c r="E2287" s="9">
        <v>-1.7325633051976926E-2</v>
      </c>
    </row>
    <row r="2288" spans="2:5" x14ac:dyDescent="0.25">
      <c r="B2288" s="190">
        <v>45733</v>
      </c>
      <c r="C2288" s="9">
        <v>191.03</v>
      </c>
      <c r="D2288" s="14">
        <f t="shared" si="35"/>
        <v>6.4913725490196077</v>
      </c>
      <c r="E2288" s="9">
        <v>-1.7335390946502081E-2</v>
      </c>
    </row>
    <row r="2289" spans="2:5" x14ac:dyDescent="0.25">
      <c r="B2289" s="190">
        <v>43494</v>
      </c>
      <c r="C2289" s="9">
        <v>25.5</v>
      </c>
      <c r="D2289" s="14">
        <f t="shared" si="35"/>
        <v>-0.46930280957336107</v>
      </c>
      <c r="E2289" s="9">
        <v>-1.734104046242772E-2</v>
      </c>
    </row>
    <row r="2290" spans="2:5" x14ac:dyDescent="0.25">
      <c r="B2290" s="190">
        <v>42558</v>
      </c>
      <c r="C2290" s="9">
        <v>48.05</v>
      </c>
      <c r="D2290" s="14">
        <f t="shared" si="35"/>
        <v>-0.81288940809968846</v>
      </c>
      <c r="E2290" s="9">
        <v>-1.738241308793459E-2</v>
      </c>
    </row>
    <row r="2291" spans="2:5" x14ac:dyDescent="0.25">
      <c r="B2291" s="190">
        <v>45812</v>
      </c>
      <c r="C2291" s="9">
        <v>256.8</v>
      </c>
      <c r="D2291" s="14">
        <f t="shared" si="35"/>
        <v>0.51817913094886192</v>
      </c>
      <c r="E2291" s="9">
        <v>-1.7409603979338096E-2</v>
      </c>
    </row>
    <row r="2292" spans="2:5" x14ac:dyDescent="0.25">
      <c r="B2292" s="190">
        <v>45411</v>
      </c>
      <c r="C2292" s="9">
        <v>169.15</v>
      </c>
      <c r="D2292" s="14">
        <f t="shared" si="35"/>
        <v>3.0082938388625591</v>
      </c>
      <c r="E2292" s="9">
        <v>-1.7426662794074933E-2</v>
      </c>
    </row>
    <row r="2293" spans="2:5" x14ac:dyDescent="0.25">
      <c r="B2293" s="190">
        <v>44729</v>
      </c>
      <c r="C2293" s="9">
        <v>42.2</v>
      </c>
      <c r="D2293" s="14">
        <f t="shared" si="35"/>
        <v>0.50177935943060503</v>
      </c>
      <c r="E2293" s="9">
        <v>-1.7462165308498253E-2</v>
      </c>
    </row>
    <row r="2294" spans="2:5" x14ac:dyDescent="0.25">
      <c r="B2294" s="190">
        <v>43455</v>
      </c>
      <c r="C2294" s="9">
        <v>28.1</v>
      </c>
      <c r="D2294" s="14">
        <f t="shared" si="35"/>
        <v>-0.59914407988587726</v>
      </c>
      <c r="E2294" s="9">
        <v>-1.748251748251748E-2</v>
      </c>
    </row>
    <row r="2295" spans="2:5" x14ac:dyDescent="0.25">
      <c r="B2295" s="190">
        <v>44979</v>
      </c>
      <c r="C2295" s="9">
        <v>70.099999999999994</v>
      </c>
      <c r="D2295" s="14">
        <f t="shared" si="35"/>
        <v>-0.19332566168009219</v>
      </c>
      <c r="E2295" s="9">
        <v>-1.7519271198318153E-2</v>
      </c>
    </row>
    <row r="2296" spans="2:5" x14ac:dyDescent="0.25">
      <c r="B2296" s="190">
        <v>44397</v>
      </c>
      <c r="C2296" s="9">
        <v>86.9</v>
      </c>
      <c r="D2296" s="14">
        <f t="shared" si="35"/>
        <v>0</v>
      </c>
      <c r="E2296" s="9">
        <v>-1.7524024872809463E-2</v>
      </c>
    </row>
    <row r="2297" spans="2:5" x14ac:dyDescent="0.25">
      <c r="B2297" s="190">
        <v>42263</v>
      </c>
      <c r="C2297" s="9">
        <v>86.9</v>
      </c>
      <c r="D2297" s="14">
        <f t="shared" si="35"/>
        <v>0.24054246966452547</v>
      </c>
      <c r="E2297" s="9">
        <v>-1.7524024872809463E-2</v>
      </c>
    </row>
    <row r="2298" spans="2:5" x14ac:dyDescent="0.25">
      <c r="B2298" s="190">
        <v>44448</v>
      </c>
      <c r="C2298" s="9">
        <v>70.05</v>
      </c>
      <c r="D2298" s="14">
        <f t="shared" si="35"/>
        <v>4.0035714285714281</v>
      </c>
      <c r="E2298" s="9">
        <v>-1.7531556802244039E-2</v>
      </c>
    </row>
    <row r="2299" spans="2:5" x14ac:dyDescent="0.25">
      <c r="B2299" s="190">
        <v>43712</v>
      </c>
      <c r="C2299" s="9">
        <v>14</v>
      </c>
      <c r="D2299" s="14">
        <f t="shared" si="35"/>
        <v>3.5842293906810548E-3</v>
      </c>
      <c r="E2299" s="9">
        <v>-1.7543859649122806E-2</v>
      </c>
    </row>
    <row r="2300" spans="2:5" x14ac:dyDescent="0.25">
      <c r="B2300" s="190">
        <v>43699</v>
      </c>
      <c r="C2300" s="9">
        <v>13.95</v>
      </c>
      <c r="D2300" s="14">
        <f t="shared" si="35"/>
        <v>-0.64276568501920617</v>
      </c>
      <c r="E2300" s="9">
        <v>-1.7605633802816902E-2</v>
      </c>
    </row>
    <row r="2301" spans="2:5" x14ac:dyDescent="0.25">
      <c r="B2301" s="190">
        <v>42779</v>
      </c>
      <c r="C2301" s="9">
        <v>39.049999999999997</v>
      </c>
      <c r="D2301" s="14">
        <f t="shared" si="35"/>
        <v>-0.56246498599439776</v>
      </c>
      <c r="E2301" s="9">
        <v>-1.7610062893081833E-2</v>
      </c>
    </row>
    <row r="2302" spans="2:5" x14ac:dyDescent="0.25">
      <c r="B2302" s="190">
        <v>44383</v>
      </c>
      <c r="C2302" s="9">
        <v>89.25</v>
      </c>
      <c r="D2302" s="14">
        <f t="shared" si="35"/>
        <v>0.88291139240506333</v>
      </c>
      <c r="E2302" s="9">
        <v>-1.7611447440836481E-2</v>
      </c>
    </row>
    <row r="2303" spans="2:5" x14ac:dyDescent="0.25">
      <c r="B2303" s="190">
        <v>42817</v>
      </c>
      <c r="C2303" s="9">
        <v>47.4</v>
      </c>
      <c r="D2303" s="14">
        <f t="shared" si="35"/>
        <v>1.8383233532934131</v>
      </c>
      <c r="E2303" s="9">
        <v>-1.7616580310880859E-2</v>
      </c>
    </row>
    <row r="2304" spans="2:5" x14ac:dyDescent="0.25">
      <c r="B2304" s="190">
        <v>43682</v>
      </c>
      <c r="C2304" s="9">
        <v>16.7</v>
      </c>
      <c r="D2304" s="14">
        <f t="shared" si="35"/>
        <v>-0.59952038369304561</v>
      </c>
      <c r="E2304" s="9">
        <v>-1.7647058823529453E-2</v>
      </c>
    </row>
    <row r="2305" spans="2:5" x14ac:dyDescent="0.25">
      <c r="B2305" s="190">
        <v>42620</v>
      </c>
      <c r="C2305" s="9">
        <v>41.7</v>
      </c>
      <c r="D2305" s="14">
        <f t="shared" si="35"/>
        <v>-0.77971473851030115</v>
      </c>
      <c r="E2305" s="9">
        <v>-1.7667844522968195E-2</v>
      </c>
    </row>
    <row r="2306" spans="2:5" x14ac:dyDescent="0.25">
      <c r="B2306" s="190">
        <v>45510</v>
      </c>
      <c r="C2306" s="9">
        <v>189.3</v>
      </c>
      <c r="D2306" s="14">
        <f t="shared" si="35"/>
        <v>12.667870036101085</v>
      </c>
      <c r="E2306" s="9">
        <v>-1.769498209745211E-2</v>
      </c>
    </row>
    <row r="2307" spans="2:5" x14ac:dyDescent="0.25">
      <c r="B2307" s="190">
        <v>43738</v>
      </c>
      <c r="C2307" s="9">
        <v>13.85</v>
      </c>
      <c r="D2307" s="14">
        <f t="shared" si="35"/>
        <v>-0.73669201520912542</v>
      </c>
      <c r="E2307" s="9">
        <v>-1.7730496453900711E-2</v>
      </c>
    </row>
    <row r="2308" spans="2:5" x14ac:dyDescent="0.25">
      <c r="B2308" s="190">
        <v>44116</v>
      </c>
      <c r="C2308" s="9">
        <v>52.6</v>
      </c>
      <c r="D2308" s="14">
        <f t="shared" si="35"/>
        <v>-0.73381913870755533</v>
      </c>
      <c r="E2308" s="9">
        <v>-1.7740429505135307E-2</v>
      </c>
    </row>
    <row r="2309" spans="2:5" x14ac:dyDescent="0.25">
      <c r="B2309" s="190">
        <v>45728</v>
      </c>
      <c r="C2309" s="9">
        <v>197.61</v>
      </c>
      <c r="D2309" s="14">
        <f t="shared" ref="D2309:D2372" si="36">(C2309-C2310)/C2310</f>
        <v>2.4041343669250645</v>
      </c>
      <c r="E2309" s="9">
        <v>-1.774530271398744E-2</v>
      </c>
    </row>
    <row r="2310" spans="2:5" x14ac:dyDescent="0.25">
      <c r="B2310" s="190">
        <v>44189</v>
      </c>
      <c r="C2310" s="9">
        <v>58.05</v>
      </c>
      <c r="D2310" s="14">
        <f t="shared" si="36"/>
        <v>0.90953947368421051</v>
      </c>
      <c r="E2310" s="9">
        <v>-1.7766497461929005E-2</v>
      </c>
    </row>
    <row r="2311" spans="2:5" x14ac:dyDescent="0.25">
      <c r="B2311" s="190">
        <v>43269</v>
      </c>
      <c r="C2311" s="9">
        <v>30.4</v>
      </c>
      <c r="D2311" s="14">
        <f t="shared" si="36"/>
        <v>0</v>
      </c>
      <c r="E2311" s="9">
        <v>-1.7770597738287583E-2</v>
      </c>
    </row>
    <row r="2312" spans="2:5" x14ac:dyDescent="0.25">
      <c r="B2312" s="190">
        <v>43265</v>
      </c>
      <c r="C2312" s="9">
        <v>30.4</v>
      </c>
      <c r="D2312" s="14">
        <f t="shared" si="36"/>
        <v>-0.47495682210708118</v>
      </c>
      <c r="E2312" s="9">
        <v>-1.7770597738287583E-2</v>
      </c>
    </row>
    <row r="2313" spans="2:5" x14ac:dyDescent="0.25">
      <c r="B2313" s="190">
        <v>42045</v>
      </c>
      <c r="C2313" s="9">
        <v>57.9</v>
      </c>
      <c r="D2313" s="14">
        <f t="shared" si="36"/>
        <v>2.0077922077922077</v>
      </c>
      <c r="E2313" s="9">
        <v>-1.781170483460567E-2</v>
      </c>
    </row>
    <row r="2314" spans="2:5" x14ac:dyDescent="0.25">
      <c r="B2314" s="190">
        <v>43651</v>
      </c>
      <c r="C2314" s="9">
        <v>19.25</v>
      </c>
      <c r="D2314" s="14">
        <f t="shared" si="36"/>
        <v>-0.29872495446265934</v>
      </c>
      <c r="E2314" s="9">
        <v>-1.7857142857142929E-2</v>
      </c>
    </row>
    <row r="2315" spans="2:5" x14ac:dyDescent="0.25">
      <c r="B2315" s="190">
        <v>43483</v>
      </c>
      <c r="C2315" s="9">
        <v>27.45</v>
      </c>
      <c r="D2315" s="14">
        <f t="shared" si="36"/>
        <v>-0.89375701513333594</v>
      </c>
      <c r="E2315" s="9">
        <v>-1.7889087656529516E-2</v>
      </c>
    </row>
    <row r="2316" spans="2:5" x14ac:dyDescent="0.25">
      <c r="B2316" s="190">
        <v>45544</v>
      </c>
      <c r="C2316" s="9">
        <v>258.37</v>
      </c>
      <c r="D2316" s="14">
        <f t="shared" si="36"/>
        <v>-0.19271988751757541</v>
      </c>
      <c r="E2316" s="9">
        <v>-1.7940628682199897E-2</v>
      </c>
    </row>
    <row r="2317" spans="2:5" x14ac:dyDescent="0.25">
      <c r="B2317" s="190">
        <v>45644</v>
      </c>
      <c r="C2317" s="9">
        <v>320.05</v>
      </c>
      <c r="D2317" s="14">
        <f t="shared" si="36"/>
        <v>3.3367208672086721</v>
      </c>
      <c r="E2317" s="9">
        <v>-1.795029150046016E-2</v>
      </c>
    </row>
    <row r="2318" spans="2:5" x14ac:dyDescent="0.25">
      <c r="B2318" s="190">
        <v>44322</v>
      </c>
      <c r="C2318" s="9">
        <v>73.8</v>
      </c>
      <c r="D2318" s="14">
        <f t="shared" si="36"/>
        <v>0.17515923566878983</v>
      </c>
      <c r="E2318" s="9">
        <v>-1.7964071856287536E-2</v>
      </c>
    </row>
    <row r="2319" spans="2:5" x14ac:dyDescent="0.25">
      <c r="B2319" s="190">
        <v>44953</v>
      </c>
      <c r="C2319" s="9">
        <v>62.8</v>
      </c>
      <c r="D2319" s="14">
        <f t="shared" si="36"/>
        <v>3.6007326007326004</v>
      </c>
      <c r="E2319" s="9">
        <v>-1.7982799061767092E-2</v>
      </c>
    </row>
    <row r="2320" spans="2:5" x14ac:dyDescent="0.25">
      <c r="B2320" s="190">
        <v>43706</v>
      </c>
      <c r="C2320" s="9">
        <v>13.65</v>
      </c>
      <c r="D2320" s="14">
        <f t="shared" si="36"/>
        <v>-0.91371681415929196</v>
      </c>
      <c r="E2320" s="9">
        <v>-1.7985611510791366E-2</v>
      </c>
    </row>
    <row r="2321" spans="2:5" x14ac:dyDescent="0.25">
      <c r="B2321" s="190">
        <v>45349</v>
      </c>
      <c r="C2321" s="9">
        <v>158.19999999999999</v>
      </c>
      <c r="D2321" s="14">
        <f t="shared" si="36"/>
        <v>1.7681539807524056</v>
      </c>
      <c r="E2321" s="9">
        <v>-1.8001241464928652E-2</v>
      </c>
    </row>
    <row r="2322" spans="2:5" x14ac:dyDescent="0.25">
      <c r="B2322" s="190">
        <v>42082</v>
      </c>
      <c r="C2322" s="9">
        <v>57.15</v>
      </c>
      <c r="D2322" s="14">
        <f t="shared" si="36"/>
        <v>2.0078947368421054</v>
      </c>
      <c r="E2322" s="9">
        <v>-1.8041237113402133E-2</v>
      </c>
    </row>
    <row r="2323" spans="2:5" x14ac:dyDescent="0.25">
      <c r="B2323" s="190">
        <v>43886</v>
      </c>
      <c r="C2323" s="9">
        <v>19</v>
      </c>
      <c r="D2323" s="14">
        <f t="shared" si="36"/>
        <v>-0.81562348374575444</v>
      </c>
      <c r="E2323" s="9">
        <v>-1.8087855297157694E-2</v>
      </c>
    </row>
    <row r="2324" spans="2:5" x14ac:dyDescent="0.25">
      <c r="B2324" s="190">
        <v>45184</v>
      </c>
      <c r="C2324" s="9">
        <v>103.05</v>
      </c>
      <c r="D2324" s="14">
        <f t="shared" si="36"/>
        <v>0.65276663993584594</v>
      </c>
      <c r="E2324" s="9">
        <v>-1.8103858980466944E-2</v>
      </c>
    </row>
    <row r="2325" spans="2:5" x14ac:dyDescent="0.25">
      <c r="B2325" s="190">
        <v>44960</v>
      </c>
      <c r="C2325" s="9">
        <v>62.35</v>
      </c>
      <c r="D2325" s="14">
        <f t="shared" si="36"/>
        <v>-0.60808347476271296</v>
      </c>
      <c r="E2325" s="9">
        <v>-1.811023622047242E-2</v>
      </c>
    </row>
    <row r="2326" spans="2:5" x14ac:dyDescent="0.25">
      <c r="B2326" s="190">
        <v>45470</v>
      </c>
      <c r="C2326" s="9">
        <v>159.09</v>
      </c>
      <c r="D2326" s="14">
        <f t="shared" si="36"/>
        <v>1.6850632911392405</v>
      </c>
      <c r="E2326" s="9">
        <v>-1.8205381387311707E-2</v>
      </c>
    </row>
    <row r="2327" spans="2:5" x14ac:dyDescent="0.25">
      <c r="B2327" s="190">
        <v>42060</v>
      </c>
      <c r="C2327" s="9">
        <v>59.25</v>
      </c>
      <c r="D2327" s="14">
        <f t="shared" si="36"/>
        <v>-0.46136363636363636</v>
      </c>
      <c r="E2327" s="9">
        <v>-1.822700911350458E-2</v>
      </c>
    </row>
    <row r="2328" spans="2:5" x14ac:dyDescent="0.25">
      <c r="B2328" s="190">
        <v>45163</v>
      </c>
      <c r="C2328" s="9">
        <v>110</v>
      </c>
      <c r="D2328" s="14">
        <f t="shared" si="36"/>
        <v>0.86598812553011018</v>
      </c>
      <c r="E2328" s="9">
        <v>-1.8295403837572489E-2</v>
      </c>
    </row>
    <row r="2329" spans="2:5" x14ac:dyDescent="0.25">
      <c r="B2329" s="190">
        <v>42150</v>
      </c>
      <c r="C2329" s="9">
        <v>58.95</v>
      </c>
      <c r="D2329" s="14">
        <f t="shared" si="36"/>
        <v>-7.9625292740046746E-2</v>
      </c>
      <c r="E2329" s="9">
        <v>-1.8318068276436211E-2</v>
      </c>
    </row>
    <row r="2330" spans="2:5" x14ac:dyDescent="0.25">
      <c r="B2330" s="190">
        <v>42051</v>
      </c>
      <c r="C2330" s="9">
        <v>64.05</v>
      </c>
      <c r="D2330" s="14">
        <f t="shared" si="36"/>
        <v>2.4343163538873998</v>
      </c>
      <c r="E2330" s="9">
        <v>-1.8390804597701194E-2</v>
      </c>
    </row>
    <row r="2331" spans="2:5" x14ac:dyDescent="0.25">
      <c r="B2331" s="190">
        <v>43887</v>
      </c>
      <c r="C2331" s="9">
        <v>18.649999999999999</v>
      </c>
      <c r="D2331" s="14">
        <f t="shared" si="36"/>
        <v>-0.221294363256785</v>
      </c>
      <c r="E2331" s="9">
        <v>-1.8421052631579022E-2</v>
      </c>
    </row>
    <row r="2332" spans="2:5" x14ac:dyDescent="0.25">
      <c r="B2332" s="190">
        <v>43549</v>
      </c>
      <c r="C2332" s="9">
        <v>23.95</v>
      </c>
      <c r="D2332" s="14">
        <f t="shared" si="36"/>
        <v>0</v>
      </c>
      <c r="E2332" s="9">
        <v>-1.8442622950819644E-2</v>
      </c>
    </row>
    <row r="2333" spans="2:5" x14ac:dyDescent="0.25">
      <c r="B2333" s="190">
        <v>43521</v>
      </c>
      <c r="C2333" s="9">
        <v>23.95</v>
      </c>
      <c r="D2333" s="14">
        <f t="shared" si="36"/>
        <v>2.0920502092050507E-3</v>
      </c>
      <c r="E2333" s="9">
        <v>-1.8442622950819644E-2</v>
      </c>
    </row>
    <row r="2334" spans="2:5" x14ac:dyDescent="0.25">
      <c r="B2334" s="190">
        <v>43509</v>
      </c>
      <c r="C2334" s="9">
        <v>23.9</v>
      </c>
      <c r="D2334" s="14">
        <f t="shared" si="36"/>
        <v>0</v>
      </c>
      <c r="E2334" s="9">
        <v>-1.8480492813141798E-2</v>
      </c>
    </row>
    <row r="2335" spans="2:5" x14ac:dyDescent="0.25">
      <c r="B2335" s="190">
        <v>41729</v>
      </c>
      <c r="C2335" s="9">
        <v>23.9</v>
      </c>
      <c r="D2335" s="14">
        <f t="shared" si="36"/>
        <v>-0.52626362735381571</v>
      </c>
      <c r="E2335" s="9">
        <v>-1.8480492813141798E-2</v>
      </c>
    </row>
    <row r="2336" spans="2:5" x14ac:dyDescent="0.25">
      <c r="B2336" s="190">
        <v>44070</v>
      </c>
      <c r="C2336" s="9">
        <v>50.45</v>
      </c>
      <c r="D2336" s="14">
        <f t="shared" si="36"/>
        <v>0.90018832391713755</v>
      </c>
      <c r="E2336" s="9">
        <v>-1.8482490272373458E-2</v>
      </c>
    </row>
    <row r="2337" spans="2:5" x14ac:dyDescent="0.25">
      <c r="B2337" s="190">
        <v>43537</v>
      </c>
      <c r="C2337" s="9">
        <v>26.55</v>
      </c>
      <c r="D2337" s="14">
        <f t="shared" si="36"/>
        <v>-0.69691780821917815</v>
      </c>
      <c r="E2337" s="9">
        <v>-1.8484288354898334E-2</v>
      </c>
    </row>
    <row r="2338" spans="2:5" x14ac:dyDescent="0.25">
      <c r="B2338" s="190">
        <v>44384</v>
      </c>
      <c r="C2338" s="9">
        <v>87.6</v>
      </c>
      <c r="D2338" s="14">
        <f t="shared" si="36"/>
        <v>0.17979797979797973</v>
      </c>
      <c r="E2338" s="9">
        <v>-1.8487394957983256E-2</v>
      </c>
    </row>
    <row r="2339" spans="2:5" x14ac:dyDescent="0.25">
      <c r="B2339" s="190">
        <v>44424</v>
      </c>
      <c r="C2339" s="9">
        <v>74.25</v>
      </c>
      <c r="D2339" s="14">
        <f t="shared" si="36"/>
        <v>1.5471698113207548</v>
      </c>
      <c r="E2339" s="9">
        <v>-1.8506278916060881E-2</v>
      </c>
    </row>
    <row r="2340" spans="2:5" x14ac:dyDescent="0.25">
      <c r="B2340" s="190">
        <v>41816</v>
      </c>
      <c r="C2340" s="9">
        <v>29.15</v>
      </c>
      <c r="D2340" s="14">
        <f t="shared" si="36"/>
        <v>-0.26574307304785905</v>
      </c>
      <c r="E2340" s="9">
        <v>-1.8518518518518542E-2</v>
      </c>
    </row>
    <row r="2341" spans="2:5" x14ac:dyDescent="0.25">
      <c r="B2341" s="190">
        <v>42963</v>
      </c>
      <c r="C2341" s="9">
        <v>39.700000000000003</v>
      </c>
      <c r="D2341" s="14">
        <f t="shared" si="36"/>
        <v>7.1524966261808529E-2</v>
      </c>
      <c r="E2341" s="9">
        <v>-1.8541409147095178E-2</v>
      </c>
    </row>
    <row r="2342" spans="2:5" x14ac:dyDescent="0.25">
      <c r="B2342" s="190">
        <v>43152</v>
      </c>
      <c r="C2342" s="9">
        <v>37.049999999999997</v>
      </c>
      <c r="D2342" s="14">
        <f t="shared" si="36"/>
        <v>-0.12411347517730498</v>
      </c>
      <c r="E2342" s="9">
        <v>-1.8543046357615969E-2</v>
      </c>
    </row>
    <row r="2343" spans="2:5" x14ac:dyDescent="0.25">
      <c r="B2343" s="190">
        <v>42716</v>
      </c>
      <c r="C2343" s="9">
        <v>42.3</v>
      </c>
      <c r="D2343" s="14">
        <f t="shared" si="36"/>
        <v>-0.19886363636363638</v>
      </c>
      <c r="E2343" s="9">
        <v>-1.8561484918793603E-2</v>
      </c>
    </row>
    <row r="2344" spans="2:5" x14ac:dyDescent="0.25">
      <c r="B2344" s="190">
        <v>42664</v>
      </c>
      <c r="C2344" s="9">
        <v>52.8</v>
      </c>
      <c r="D2344" s="14">
        <f t="shared" si="36"/>
        <v>-0.13014827018121919</v>
      </c>
      <c r="E2344" s="9">
        <v>-1.858736059479554E-2</v>
      </c>
    </row>
    <row r="2345" spans="2:5" x14ac:dyDescent="0.25">
      <c r="B2345" s="190">
        <v>42144</v>
      </c>
      <c r="C2345" s="9">
        <v>60.7</v>
      </c>
      <c r="D2345" s="14">
        <f t="shared" si="36"/>
        <v>8.2440230832653359E-4</v>
      </c>
      <c r="E2345" s="9">
        <v>-1.8593371059013718E-2</v>
      </c>
    </row>
    <row r="2346" spans="2:5" x14ac:dyDescent="0.25">
      <c r="B2346" s="190">
        <v>44911</v>
      </c>
      <c r="C2346" s="9">
        <v>60.65</v>
      </c>
      <c r="D2346" s="14">
        <f t="shared" si="36"/>
        <v>1.5590717299578061</v>
      </c>
      <c r="E2346" s="9">
        <v>-1.8608414239482177E-2</v>
      </c>
    </row>
    <row r="2347" spans="2:5" x14ac:dyDescent="0.25">
      <c r="B2347" s="190">
        <v>43511</v>
      </c>
      <c r="C2347" s="9">
        <v>23.7</v>
      </c>
      <c r="D2347" s="14">
        <f t="shared" si="36"/>
        <v>1.9999999999999998</v>
      </c>
      <c r="E2347" s="9">
        <v>-1.863354037267078E-2</v>
      </c>
    </row>
    <row r="2348" spans="2:5" x14ac:dyDescent="0.25">
      <c r="B2348" s="190">
        <v>41535</v>
      </c>
      <c r="C2348" s="9">
        <v>7.9</v>
      </c>
      <c r="D2348" s="14">
        <f t="shared" si="36"/>
        <v>-0.86952931461601979</v>
      </c>
      <c r="E2348" s="9">
        <v>-1.863354037267085E-2</v>
      </c>
    </row>
    <row r="2349" spans="2:5" x14ac:dyDescent="0.25">
      <c r="B2349" s="190">
        <v>44174</v>
      </c>
      <c r="C2349" s="9">
        <v>60.55</v>
      </c>
      <c r="D2349" s="14">
        <f t="shared" si="36"/>
        <v>-0.77410930796493194</v>
      </c>
      <c r="E2349" s="9">
        <v>-1.8638573743922294E-2</v>
      </c>
    </row>
    <row r="2350" spans="2:5" x14ac:dyDescent="0.25">
      <c r="B2350" s="190">
        <v>45547</v>
      </c>
      <c r="C2350" s="9">
        <v>268.05</v>
      </c>
      <c r="D2350" s="14">
        <f t="shared" si="36"/>
        <v>4.1057142857142859</v>
      </c>
      <c r="E2350" s="9">
        <v>-1.8671059857221183E-2</v>
      </c>
    </row>
    <row r="2351" spans="2:5" x14ac:dyDescent="0.25">
      <c r="B2351" s="190">
        <v>42846</v>
      </c>
      <c r="C2351" s="9">
        <v>52.5</v>
      </c>
      <c r="D2351" s="14">
        <f t="shared" si="36"/>
        <v>0.53958944281524923</v>
      </c>
      <c r="E2351" s="9">
        <v>-1.8691588785046728E-2</v>
      </c>
    </row>
    <row r="2352" spans="2:5" x14ac:dyDescent="0.25">
      <c r="B2352" s="190">
        <v>43179</v>
      </c>
      <c r="C2352" s="9">
        <v>34.1</v>
      </c>
      <c r="D2352" s="14">
        <f t="shared" si="36"/>
        <v>0.63549160671462823</v>
      </c>
      <c r="E2352" s="9">
        <v>-1.8705035971222982E-2</v>
      </c>
    </row>
    <row r="2353" spans="2:5" x14ac:dyDescent="0.25">
      <c r="B2353" s="190">
        <v>43979</v>
      </c>
      <c r="C2353" s="9">
        <v>20.85</v>
      </c>
      <c r="D2353" s="14">
        <f t="shared" si="36"/>
        <v>-0.6519198664440734</v>
      </c>
      <c r="E2353" s="9">
        <v>-1.8823529411764638E-2</v>
      </c>
    </row>
    <row r="2354" spans="2:5" x14ac:dyDescent="0.25">
      <c r="B2354" s="190">
        <v>42180</v>
      </c>
      <c r="C2354" s="9">
        <v>59.9</v>
      </c>
      <c r="D2354" s="14">
        <f t="shared" si="36"/>
        <v>-0.58902229845626064</v>
      </c>
      <c r="E2354" s="9">
        <v>-1.8837018837018816E-2</v>
      </c>
    </row>
    <row r="2355" spans="2:5" x14ac:dyDescent="0.25">
      <c r="B2355" s="190">
        <v>45446</v>
      </c>
      <c r="C2355" s="9">
        <v>145.75</v>
      </c>
      <c r="D2355" s="14">
        <f t="shared" si="36"/>
        <v>0.60076880834706214</v>
      </c>
      <c r="E2355" s="9">
        <v>-1.8848872433524139E-2</v>
      </c>
    </row>
    <row r="2356" spans="2:5" x14ac:dyDescent="0.25">
      <c r="B2356" s="190">
        <v>45103</v>
      </c>
      <c r="C2356" s="9">
        <v>91.05</v>
      </c>
      <c r="D2356" s="14">
        <f t="shared" si="36"/>
        <v>10.673076923076923</v>
      </c>
      <c r="E2356" s="9">
        <v>-1.8857758620689655E-2</v>
      </c>
    </row>
    <row r="2357" spans="2:5" x14ac:dyDescent="0.25">
      <c r="B2357" s="190">
        <v>41533</v>
      </c>
      <c r="C2357" s="9">
        <v>7.8</v>
      </c>
      <c r="D2357" s="14">
        <f t="shared" si="36"/>
        <v>-0.8417849898580122</v>
      </c>
      <c r="E2357" s="9">
        <v>-1.8867924528301931E-2</v>
      </c>
    </row>
    <row r="2358" spans="2:5" x14ac:dyDescent="0.25">
      <c r="B2358" s="190">
        <v>42815</v>
      </c>
      <c r="C2358" s="9">
        <v>49.3</v>
      </c>
      <c r="D2358" s="14">
        <f t="shared" si="36"/>
        <v>0</v>
      </c>
      <c r="E2358" s="9">
        <v>-1.8905472636815978E-2</v>
      </c>
    </row>
    <row r="2359" spans="2:5" x14ac:dyDescent="0.25">
      <c r="B2359" s="190">
        <v>42677</v>
      </c>
      <c r="C2359" s="9">
        <v>49.3</v>
      </c>
      <c r="D2359" s="14">
        <f t="shared" si="36"/>
        <v>5.6806002143622691E-2</v>
      </c>
      <c r="E2359" s="9">
        <v>-1.8905472636815978E-2</v>
      </c>
    </row>
    <row r="2360" spans="2:5" x14ac:dyDescent="0.25">
      <c r="B2360" s="190">
        <v>42566</v>
      </c>
      <c r="C2360" s="9">
        <v>46.65</v>
      </c>
      <c r="D2360" s="14">
        <f t="shared" si="36"/>
        <v>-0.24879227053140102</v>
      </c>
      <c r="E2360" s="9">
        <v>-1.8927444794952654E-2</v>
      </c>
    </row>
    <row r="2361" spans="2:5" x14ac:dyDescent="0.25">
      <c r="B2361" s="190">
        <v>44574</v>
      </c>
      <c r="C2361" s="9">
        <v>62.1</v>
      </c>
      <c r="D2361" s="14">
        <f t="shared" si="36"/>
        <v>7.0129032258064514</v>
      </c>
      <c r="E2361" s="9">
        <v>-1.8957345971563913E-2</v>
      </c>
    </row>
    <row r="2362" spans="2:5" x14ac:dyDescent="0.25">
      <c r="B2362" s="190">
        <v>41536</v>
      </c>
      <c r="C2362" s="9">
        <v>7.75</v>
      </c>
      <c r="D2362" s="14">
        <f t="shared" si="36"/>
        <v>-0.78561549100968187</v>
      </c>
      <c r="E2362" s="9">
        <v>-1.8987341772151944E-2</v>
      </c>
    </row>
    <row r="2363" spans="2:5" x14ac:dyDescent="0.25">
      <c r="B2363" s="190">
        <v>44036</v>
      </c>
      <c r="C2363" s="9">
        <v>36.15</v>
      </c>
      <c r="D2363" s="14">
        <f t="shared" si="36"/>
        <v>-0.43866459627329202</v>
      </c>
      <c r="E2363" s="9">
        <v>-1.8995929443690714E-2</v>
      </c>
    </row>
    <row r="2364" spans="2:5" x14ac:dyDescent="0.25">
      <c r="B2364" s="190">
        <v>42018</v>
      </c>
      <c r="C2364" s="9">
        <v>64.400000000000006</v>
      </c>
      <c r="D2364" s="14">
        <f t="shared" si="36"/>
        <v>8.8757396449704262E-2</v>
      </c>
      <c r="E2364" s="9">
        <v>-1.9040365575019039E-2</v>
      </c>
    </row>
    <row r="2365" spans="2:5" x14ac:dyDescent="0.25">
      <c r="B2365" s="190">
        <v>42026</v>
      </c>
      <c r="C2365" s="9">
        <v>59.15</v>
      </c>
      <c r="D2365" s="14">
        <f t="shared" si="36"/>
        <v>-0.45206113941639653</v>
      </c>
      <c r="E2365" s="9">
        <v>-1.9071310116086211E-2</v>
      </c>
    </row>
    <row r="2366" spans="2:5" x14ac:dyDescent="0.25">
      <c r="B2366" s="190">
        <v>45174</v>
      </c>
      <c r="C2366" s="9">
        <v>107.95</v>
      </c>
      <c r="D2366" s="14">
        <f t="shared" si="36"/>
        <v>1.2189105858170608</v>
      </c>
      <c r="E2366" s="9">
        <v>-1.9082235347569237E-2</v>
      </c>
    </row>
    <row r="2367" spans="2:5" x14ac:dyDescent="0.25">
      <c r="B2367" s="190">
        <v>44641</v>
      </c>
      <c r="C2367" s="9">
        <v>48.65</v>
      </c>
      <c r="D2367" s="14">
        <f t="shared" si="36"/>
        <v>0.26692708333333337</v>
      </c>
      <c r="E2367" s="9">
        <v>-1.9153225806451669E-2</v>
      </c>
    </row>
    <row r="2368" spans="2:5" x14ac:dyDescent="0.25">
      <c r="B2368" s="190">
        <v>43070</v>
      </c>
      <c r="C2368" s="9">
        <v>38.4</v>
      </c>
      <c r="D2368" s="14">
        <f t="shared" si="36"/>
        <v>-0.16612377850162866</v>
      </c>
      <c r="E2368" s="9">
        <v>-1.9157088122605366E-2</v>
      </c>
    </row>
    <row r="2369" spans="2:5" x14ac:dyDescent="0.25">
      <c r="B2369" s="190">
        <v>44692</v>
      </c>
      <c r="C2369" s="9">
        <v>46.05</v>
      </c>
      <c r="D2369" s="14">
        <f t="shared" si="36"/>
        <v>-0.24693376941946038</v>
      </c>
      <c r="E2369" s="9">
        <v>-1.9169329073482549E-2</v>
      </c>
    </row>
    <row r="2370" spans="2:5" x14ac:dyDescent="0.25">
      <c r="B2370" s="190">
        <v>42115</v>
      </c>
      <c r="C2370" s="9">
        <v>61.15</v>
      </c>
      <c r="D2370" s="14">
        <f t="shared" si="36"/>
        <v>0.33369683751363133</v>
      </c>
      <c r="E2370" s="9">
        <v>-1.9246190858059387E-2</v>
      </c>
    </row>
    <row r="2371" spans="2:5" x14ac:dyDescent="0.25">
      <c r="B2371" s="190">
        <v>44707</v>
      </c>
      <c r="C2371" s="9">
        <v>45.85</v>
      </c>
      <c r="D2371" s="14">
        <f t="shared" si="36"/>
        <v>-0.5708937763219466</v>
      </c>
      <c r="E2371" s="9">
        <v>-1.9251336898395692E-2</v>
      </c>
    </row>
    <row r="2372" spans="2:5" x14ac:dyDescent="0.25">
      <c r="B2372" s="190">
        <v>45219</v>
      </c>
      <c r="C2372" s="9">
        <v>106.85</v>
      </c>
      <c r="D2372" s="14">
        <f t="shared" si="36"/>
        <v>-0.58769052672197564</v>
      </c>
      <c r="E2372" s="9">
        <v>-1.9274896741624675E-2</v>
      </c>
    </row>
    <row r="2373" spans="2:5" x14ac:dyDescent="0.25">
      <c r="B2373" s="190">
        <v>45678</v>
      </c>
      <c r="C2373" s="9">
        <v>259.14999999999998</v>
      </c>
      <c r="D2373" s="14">
        <f t="shared" ref="D2373:D2436" si="37">(C2373-C2374)/C2374</f>
        <v>5.8107752956635998</v>
      </c>
      <c r="E2373" s="9">
        <v>-1.9299905392620709E-2</v>
      </c>
    </row>
    <row r="2374" spans="2:5" x14ac:dyDescent="0.25">
      <c r="B2374" s="190">
        <v>42765</v>
      </c>
      <c r="C2374" s="9">
        <v>38.049999999999997</v>
      </c>
      <c r="D2374" s="14">
        <f t="shared" si="37"/>
        <v>-0.20976116303219111</v>
      </c>
      <c r="E2374" s="9">
        <v>-1.9329896907216496E-2</v>
      </c>
    </row>
    <row r="2375" spans="2:5" x14ac:dyDescent="0.25">
      <c r="B2375" s="190">
        <v>42555</v>
      </c>
      <c r="C2375" s="9">
        <v>48.15</v>
      </c>
      <c r="D2375" s="14">
        <f t="shared" si="37"/>
        <v>5.3355263157894735</v>
      </c>
      <c r="E2375" s="9">
        <v>-1.9348268839103927E-2</v>
      </c>
    </row>
    <row r="2376" spans="2:5" x14ac:dyDescent="0.25">
      <c r="B2376" s="190">
        <v>41542</v>
      </c>
      <c r="C2376" s="9">
        <v>7.6</v>
      </c>
      <c r="D2376" s="14">
        <f t="shared" si="37"/>
        <v>-0.84199584199584199</v>
      </c>
      <c r="E2376" s="9">
        <v>-1.9354838709677465E-2</v>
      </c>
    </row>
    <row r="2377" spans="2:5" x14ac:dyDescent="0.25">
      <c r="B2377" s="190">
        <v>42877</v>
      </c>
      <c r="C2377" s="9">
        <v>48.1</v>
      </c>
      <c r="D2377" s="14">
        <f t="shared" si="37"/>
        <v>2.0833333333333628E-3</v>
      </c>
      <c r="E2377" s="9">
        <v>-1.9367991845055981E-2</v>
      </c>
    </row>
    <row r="2378" spans="2:5" x14ac:dyDescent="0.25">
      <c r="B2378" s="190">
        <v>42563</v>
      </c>
      <c r="C2378" s="9">
        <v>48</v>
      </c>
      <c r="D2378" s="14">
        <f t="shared" si="37"/>
        <v>-0.58638517880224039</v>
      </c>
      <c r="E2378" s="9">
        <v>-1.9407558733401487E-2</v>
      </c>
    </row>
    <row r="2379" spans="2:5" x14ac:dyDescent="0.25">
      <c r="B2379" s="190">
        <v>45135</v>
      </c>
      <c r="C2379" s="9">
        <v>116.05</v>
      </c>
      <c r="D2379" s="14">
        <f t="shared" si="37"/>
        <v>2.2921985815602834</v>
      </c>
      <c r="E2379" s="9">
        <v>-1.943388255175325E-2</v>
      </c>
    </row>
    <row r="2380" spans="2:5" x14ac:dyDescent="0.25">
      <c r="B2380" s="190">
        <v>43171</v>
      </c>
      <c r="C2380" s="9">
        <v>35.25</v>
      </c>
      <c r="D2380" s="14">
        <f t="shared" si="37"/>
        <v>-0.29990069513406159</v>
      </c>
      <c r="E2380" s="9">
        <v>-1.9471488178025111E-2</v>
      </c>
    </row>
    <row r="2381" spans="2:5" x14ac:dyDescent="0.25">
      <c r="B2381" s="190">
        <v>42500</v>
      </c>
      <c r="C2381" s="9">
        <v>50.35</v>
      </c>
      <c r="D2381" s="14">
        <f t="shared" si="37"/>
        <v>0.25093167701863356</v>
      </c>
      <c r="E2381" s="9">
        <v>-1.9474196689386561E-2</v>
      </c>
    </row>
    <row r="2382" spans="2:5" x14ac:dyDescent="0.25">
      <c r="B2382" s="190">
        <v>42774</v>
      </c>
      <c r="C2382" s="9">
        <v>40.25</v>
      </c>
      <c r="D2382" s="14">
        <f t="shared" si="37"/>
        <v>-0.15529905561385096</v>
      </c>
      <c r="E2382" s="9">
        <v>-1.9488428745432333E-2</v>
      </c>
    </row>
    <row r="2383" spans="2:5" x14ac:dyDescent="0.25">
      <c r="B2383" s="190">
        <v>44096</v>
      </c>
      <c r="C2383" s="9">
        <v>47.65</v>
      </c>
      <c r="D2383" s="14">
        <f t="shared" si="37"/>
        <v>-0.80881880917990689</v>
      </c>
      <c r="E2383" s="9">
        <v>-1.9547325102880715E-2</v>
      </c>
    </row>
    <row r="2384" spans="2:5" x14ac:dyDescent="0.25">
      <c r="B2384" s="190">
        <v>45701</v>
      </c>
      <c r="C2384" s="9">
        <v>249.24</v>
      </c>
      <c r="D2384" s="14">
        <f t="shared" si="37"/>
        <v>11.430922693266833</v>
      </c>
      <c r="E2384" s="9">
        <v>-1.9550765115455719E-2</v>
      </c>
    </row>
    <row r="2385" spans="2:5" x14ac:dyDescent="0.25">
      <c r="B2385" s="190">
        <v>43648</v>
      </c>
      <c r="C2385" s="9">
        <v>20.05</v>
      </c>
      <c r="D2385" s="14">
        <f t="shared" si="37"/>
        <v>-0.3840245775729646</v>
      </c>
      <c r="E2385" s="9">
        <v>-1.9559902200488928E-2</v>
      </c>
    </row>
    <row r="2386" spans="2:5" x14ac:dyDescent="0.25">
      <c r="B2386" s="190">
        <v>41852</v>
      </c>
      <c r="C2386" s="9">
        <v>32.549999999999997</v>
      </c>
      <c r="D2386" s="14">
        <f t="shared" si="37"/>
        <v>0.44666666666666655</v>
      </c>
      <c r="E2386" s="9">
        <v>-1.9578313253012219E-2</v>
      </c>
    </row>
    <row r="2387" spans="2:5" x14ac:dyDescent="0.25">
      <c r="B2387" s="190">
        <v>41765</v>
      </c>
      <c r="C2387" s="9">
        <v>22.5</v>
      </c>
      <c r="D2387" s="14">
        <f t="shared" si="37"/>
        <v>-0.625</v>
      </c>
      <c r="E2387" s="9">
        <v>-1.960784313725487E-2</v>
      </c>
    </row>
    <row r="2388" spans="2:5" x14ac:dyDescent="0.25">
      <c r="B2388" s="190">
        <v>44917</v>
      </c>
      <c r="C2388" s="9">
        <v>60</v>
      </c>
      <c r="D2388" s="14">
        <f t="shared" si="37"/>
        <v>-0.57701797673598876</v>
      </c>
      <c r="E2388" s="9">
        <v>-1.9607843137254947E-2</v>
      </c>
    </row>
    <row r="2389" spans="2:5" x14ac:dyDescent="0.25">
      <c r="B2389" s="190">
        <v>45254</v>
      </c>
      <c r="C2389" s="9">
        <v>141.85</v>
      </c>
      <c r="D2389" s="14">
        <f t="shared" si="37"/>
        <v>1.8541247484909453</v>
      </c>
      <c r="E2389" s="9">
        <v>-1.9695922598479576E-2</v>
      </c>
    </row>
    <row r="2390" spans="2:5" x14ac:dyDescent="0.25">
      <c r="B2390" s="190">
        <v>42503</v>
      </c>
      <c r="C2390" s="9">
        <v>49.7</v>
      </c>
      <c r="D2390" s="14">
        <f t="shared" si="37"/>
        <v>1.2237136465324385</v>
      </c>
      <c r="E2390" s="9">
        <v>-1.9723865877712032E-2</v>
      </c>
    </row>
    <row r="2391" spans="2:5" x14ac:dyDescent="0.25">
      <c r="B2391" s="190">
        <v>43619</v>
      </c>
      <c r="C2391" s="9">
        <v>22.35</v>
      </c>
      <c r="D2391" s="14">
        <f t="shared" si="37"/>
        <v>-0.54984894259818728</v>
      </c>
      <c r="E2391" s="9">
        <v>-1.9736842105263126E-2</v>
      </c>
    </row>
    <row r="2392" spans="2:5" x14ac:dyDescent="0.25">
      <c r="B2392" s="190">
        <v>44825</v>
      </c>
      <c r="C2392" s="9">
        <v>49.65</v>
      </c>
      <c r="D2392" s="14">
        <f t="shared" si="37"/>
        <v>1.5012594458438284</v>
      </c>
      <c r="E2392" s="9">
        <v>-1.9743336623889437E-2</v>
      </c>
    </row>
    <row r="2393" spans="2:5" x14ac:dyDescent="0.25">
      <c r="B2393" s="190">
        <v>43867</v>
      </c>
      <c r="C2393" s="9">
        <v>19.850000000000001</v>
      </c>
      <c r="D2393" s="14">
        <f t="shared" si="37"/>
        <v>-0.79979828542612208</v>
      </c>
      <c r="E2393" s="9">
        <v>-1.9753086419753017E-2</v>
      </c>
    </row>
    <row r="2394" spans="2:5" x14ac:dyDescent="0.25">
      <c r="B2394" s="190">
        <v>42346</v>
      </c>
      <c r="C2394" s="9">
        <v>99.15</v>
      </c>
      <c r="D2394" s="14">
        <f t="shared" si="37"/>
        <v>-0.40199034981905912</v>
      </c>
      <c r="E2394" s="9">
        <v>-1.9772614928324269E-2</v>
      </c>
    </row>
    <row r="2395" spans="2:5" x14ac:dyDescent="0.25">
      <c r="B2395" s="190">
        <v>45412</v>
      </c>
      <c r="C2395" s="9">
        <v>165.8</v>
      </c>
      <c r="D2395" s="14">
        <f t="shared" si="37"/>
        <v>5.0955882352941186</v>
      </c>
      <c r="E2395" s="9">
        <v>-1.9804906887378033E-2</v>
      </c>
    </row>
    <row r="2396" spans="2:5" x14ac:dyDescent="0.25">
      <c r="B2396" s="190">
        <v>43294</v>
      </c>
      <c r="C2396" s="9">
        <v>27.2</v>
      </c>
      <c r="D2396" s="14">
        <f t="shared" si="37"/>
        <v>-0.42004264392324092</v>
      </c>
      <c r="E2396" s="9">
        <v>-1.9819819819819846E-2</v>
      </c>
    </row>
    <row r="2397" spans="2:5" x14ac:dyDescent="0.25">
      <c r="B2397" s="190">
        <v>44831</v>
      </c>
      <c r="C2397" s="9">
        <v>46.9</v>
      </c>
      <c r="D2397" s="14">
        <f t="shared" si="37"/>
        <v>1.0672358591248059E-3</v>
      </c>
      <c r="E2397" s="9">
        <v>-1.9853709508881982E-2</v>
      </c>
    </row>
    <row r="2398" spans="2:5" x14ac:dyDescent="0.25">
      <c r="B2398" s="190">
        <v>44082</v>
      </c>
      <c r="C2398" s="9">
        <v>46.85</v>
      </c>
      <c r="D2398" s="14">
        <f t="shared" si="37"/>
        <v>0.26792963464140723</v>
      </c>
      <c r="E2398" s="9">
        <v>-1.9874476987447612E-2</v>
      </c>
    </row>
    <row r="2399" spans="2:5" x14ac:dyDescent="0.25">
      <c r="B2399" s="190">
        <v>43075</v>
      </c>
      <c r="C2399" s="9">
        <v>36.950000000000003</v>
      </c>
      <c r="D2399" s="14">
        <f t="shared" si="37"/>
        <v>-0.48140350877192978</v>
      </c>
      <c r="E2399" s="9">
        <v>-1.9893899204244031E-2</v>
      </c>
    </row>
    <row r="2400" spans="2:5" x14ac:dyDescent="0.25">
      <c r="B2400" s="190">
        <v>44426</v>
      </c>
      <c r="C2400" s="9">
        <v>71.25</v>
      </c>
      <c r="D2400" s="14">
        <f t="shared" si="37"/>
        <v>0.2086513994910941</v>
      </c>
      <c r="E2400" s="9">
        <v>-1.9944979367262763E-2</v>
      </c>
    </row>
    <row r="2401" spans="2:5" x14ac:dyDescent="0.25">
      <c r="B2401" s="190">
        <v>44582</v>
      </c>
      <c r="C2401" s="9">
        <v>58.95</v>
      </c>
      <c r="D2401" s="14">
        <f t="shared" si="37"/>
        <v>1.1914498141263943</v>
      </c>
      <c r="E2401" s="9">
        <v>-1.9950124688279232E-2</v>
      </c>
    </row>
    <row r="2402" spans="2:5" x14ac:dyDescent="0.25">
      <c r="B2402" s="190">
        <v>43530</v>
      </c>
      <c r="C2402" s="9">
        <v>26.9</v>
      </c>
      <c r="D2402" s="14">
        <f t="shared" si="37"/>
        <v>-0.90653231410701884</v>
      </c>
      <c r="E2402" s="9">
        <v>-2.0036429872495473E-2</v>
      </c>
    </row>
    <row r="2403" spans="2:5" x14ac:dyDescent="0.25">
      <c r="B2403" s="190">
        <v>45656</v>
      </c>
      <c r="C2403" s="9">
        <v>287.8</v>
      </c>
      <c r="D2403" s="14">
        <f t="shared" si="37"/>
        <v>5.943305186972256</v>
      </c>
      <c r="E2403" s="9">
        <v>-2.0088525706503157E-2</v>
      </c>
    </row>
    <row r="2404" spans="2:5" x14ac:dyDescent="0.25">
      <c r="B2404" s="190">
        <v>42950</v>
      </c>
      <c r="C2404" s="9">
        <v>41.45</v>
      </c>
      <c r="D2404" s="14">
        <f t="shared" si="37"/>
        <v>-0.62215132178669097</v>
      </c>
      <c r="E2404" s="9">
        <v>-2.0094562647754003E-2</v>
      </c>
    </row>
    <row r="2405" spans="2:5" x14ac:dyDescent="0.25">
      <c r="B2405" s="190">
        <v>45159</v>
      </c>
      <c r="C2405" s="9">
        <v>109.7</v>
      </c>
      <c r="D2405" s="14">
        <f t="shared" si="37"/>
        <v>3.5051334702258723</v>
      </c>
      <c r="E2405" s="9">
        <v>-2.0098258150960249E-2</v>
      </c>
    </row>
    <row r="2406" spans="2:5" x14ac:dyDescent="0.25">
      <c r="B2406" s="190">
        <v>43508</v>
      </c>
      <c r="C2406" s="9">
        <v>24.35</v>
      </c>
      <c r="D2406" s="14">
        <f t="shared" si="37"/>
        <v>-0.91733152266168727</v>
      </c>
      <c r="E2406" s="9">
        <v>-2.0120724346076459E-2</v>
      </c>
    </row>
    <row r="2407" spans="2:5" x14ac:dyDescent="0.25">
      <c r="B2407" s="190">
        <v>45580</v>
      </c>
      <c r="C2407" s="9">
        <v>294.55</v>
      </c>
      <c r="D2407" s="14">
        <f t="shared" si="37"/>
        <v>2.1087071240105542</v>
      </c>
      <c r="E2407" s="9">
        <v>-2.0126413838988725E-2</v>
      </c>
    </row>
    <row r="2408" spans="2:5" x14ac:dyDescent="0.25">
      <c r="B2408" s="190">
        <v>42380</v>
      </c>
      <c r="C2408" s="9">
        <v>94.75</v>
      </c>
      <c r="D2408" s="14">
        <f t="shared" si="37"/>
        <v>0.95764462809917361</v>
      </c>
      <c r="E2408" s="9">
        <v>-2.016546018614274E-2</v>
      </c>
    </row>
    <row r="2409" spans="2:5" x14ac:dyDescent="0.25">
      <c r="B2409" s="190">
        <v>42804</v>
      </c>
      <c r="C2409" s="9">
        <v>48.4</v>
      </c>
      <c r="D2409" s="14">
        <f t="shared" si="37"/>
        <v>1.2252873563218389</v>
      </c>
      <c r="E2409" s="9">
        <v>-2.0242914979757085E-2</v>
      </c>
    </row>
    <row r="2410" spans="2:5" x14ac:dyDescent="0.25">
      <c r="B2410" s="190">
        <v>41792</v>
      </c>
      <c r="C2410" s="9">
        <v>21.75</v>
      </c>
      <c r="D2410" s="14">
        <f t="shared" si="37"/>
        <v>-0.88266709823596057</v>
      </c>
      <c r="E2410" s="9">
        <v>-2.027027027027024E-2</v>
      </c>
    </row>
    <row r="2411" spans="2:5" x14ac:dyDescent="0.25">
      <c r="B2411" s="190">
        <v>45492</v>
      </c>
      <c r="C2411" s="9">
        <v>185.37</v>
      </c>
      <c r="D2411" s="14">
        <f t="shared" si="37"/>
        <v>5.9819209039548022</v>
      </c>
      <c r="E2411" s="9">
        <v>-2.0294910416997006E-2</v>
      </c>
    </row>
    <row r="2412" spans="2:5" x14ac:dyDescent="0.25">
      <c r="B2412" s="190">
        <v>43490</v>
      </c>
      <c r="C2412" s="9">
        <v>26.55</v>
      </c>
      <c r="D2412" s="14">
        <f t="shared" si="37"/>
        <v>1.7512953367875645</v>
      </c>
      <c r="E2412" s="9">
        <v>-2.0295202952029544E-2</v>
      </c>
    </row>
    <row r="2413" spans="2:5" x14ac:dyDescent="0.25">
      <c r="B2413" s="190">
        <v>41557</v>
      </c>
      <c r="C2413" s="9">
        <v>9.65</v>
      </c>
      <c r="D2413" s="14">
        <f t="shared" si="37"/>
        <v>-0.809476801579467</v>
      </c>
      <c r="E2413" s="9">
        <v>-2.0304568527918711E-2</v>
      </c>
    </row>
    <row r="2414" spans="2:5" x14ac:dyDescent="0.25">
      <c r="B2414" s="190">
        <v>42668</v>
      </c>
      <c r="C2414" s="9">
        <v>50.65</v>
      </c>
      <c r="D2414" s="14">
        <f t="shared" si="37"/>
        <v>-8.491418247515814E-2</v>
      </c>
      <c r="E2414" s="9">
        <v>-2.0309477756286349E-2</v>
      </c>
    </row>
    <row r="2415" spans="2:5" x14ac:dyDescent="0.25">
      <c r="B2415" s="190">
        <v>44600</v>
      </c>
      <c r="C2415" s="9">
        <v>55.35</v>
      </c>
      <c r="D2415" s="14">
        <f t="shared" si="37"/>
        <v>-0.23284823284823289</v>
      </c>
      <c r="E2415" s="9">
        <v>-2.0353982300884931E-2</v>
      </c>
    </row>
    <row r="2416" spans="2:5" x14ac:dyDescent="0.25">
      <c r="B2416" s="190">
        <v>44446</v>
      </c>
      <c r="C2416" s="9">
        <v>72.150000000000006</v>
      </c>
      <c r="D2416" s="14">
        <f t="shared" si="37"/>
        <v>1.5008665511265165</v>
      </c>
      <c r="E2416" s="9">
        <v>-2.0366598778004071E-2</v>
      </c>
    </row>
    <row r="2417" spans="2:5" x14ac:dyDescent="0.25">
      <c r="B2417" s="190">
        <v>43395</v>
      </c>
      <c r="C2417" s="9">
        <v>28.85</v>
      </c>
      <c r="D2417" s="14">
        <f t="shared" si="37"/>
        <v>-0.81506410256410255</v>
      </c>
      <c r="E2417" s="9">
        <v>-2.0373514431239317E-2</v>
      </c>
    </row>
    <row r="2418" spans="2:5" x14ac:dyDescent="0.25">
      <c r="B2418" s="190">
        <v>45425</v>
      </c>
      <c r="C2418" s="9">
        <v>156</v>
      </c>
      <c r="D2418" s="14">
        <f t="shared" si="37"/>
        <v>1.9601518026565463</v>
      </c>
      <c r="E2418" s="9">
        <v>-2.0408163265306121E-2</v>
      </c>
    </row>
    <row r="2419" spans="2:5" x14ac:dyDescent="0.25">
      <c r="B2419" s="190">
        <v>41985</v>
      </c>
      <c r="C2419" s="9">
        <v>52.7</v>
      </c>
      <c r="D2419" s="14">
        <f t="shared" si="37"/>
        <v>-0.82894608718231688</v>
      </c>
      <c r="E2419" s="9">
        <v>-2.0446096654274989E-2</v>
      </c>
    </row>
    <row r="2420" spans="2:5" x14ac:dyDescent="0.25">
      <c r="B2420" s="190">
        <v>45559</v>
      </c>
      <c r="C2420" s="9">
        <v>308.08999999999997</v>
      </c>
      <c r="D2420" s="14">
        <f t="shared" si="37"/>
        <v>3.2473190348525464E-2</v>
      </c>
      <c r="E2420" s="9">
        <v>-2.0506135944554096E-2</v>
      </c>
    </row>
    <row r="2421" spans="2:5" x14ac:dyDescent="0.25">
      <c r="B2421" s="190">
        <v>45659</v>
      </c>
      <c r="C2421" s="9">
        <v>298.39999999999998</v>
      </c>
      <c r="D2421" s="14">
        <f t="shared" si="37"/>
        <v>14.664041994750654</v>
      </c>
      <c r="E2421" s="9">
        <v>-2.0515345478417858E-2</v>
      </c>
    </row>
    <row r="2422" spans="2:5" x14ac:dyDescent="0.25">
      <c r="B2422" s="190">
        <v>43956</v>
      </c>
      <c r="C2422" s="9">
        <v>19.05</v>
      </c>
      <c r="D2422" s="14">
        <f t="shared" si="37"/>
        <v>-0.33274956217162871</v>
      </c>
      <c r="E2422" s="9">
        <v>-2.0565552699228721E-2</v>
      </c>
    </row>
    <row r="2423" spans="2:5" x14ac:dyDescent="0.25">
      <c r="B2423" s="190">
        <v>41817</v>
      </c>
      <c r="C2423" s="9">
        <v>28.55</v>
      </c>
      <c r="D2423" s="14">
        <f t="shared" si="37"/>
        <v>-0.42785571142284567</v>
      </c>
      <c r="E2423" s="9">
        <v>-2.0583190394511078E-2</v>
      </c>
    </row>
    <row r="2424" spans="2:5" x14ac:dyDescent="0.25">
      <c r="B2424" s="190">
        <v>44687</v>
      </c>
      <c r="C2424" s="9">
        <v>49.9</v>
      </c>
      <c r="D2424" s="14">
        <f t="shared" si="37"/>
        <v>-0.7517536440973086</v>
      </c>
      <c r="E2424" s="9">
        <v>-2.0608439646712547E-2</v>
      </c>
    </row>
    <row r="2425" spans="2:5" x14ac:dyDescent="0.25">
      <c r="B2425" s="190">
        <v>45498</v>
      </c>
      <c r="C2425" s="9">
        <v>201.01</v>
      </c>
      <c r="D2425" s="14">
        <f t="shared" si="37"/>
        <v>2.5389084507042252</v>
      </c>
      <c r="E2425" s="9">
        <v>-2.0610017540440548E-2</v>
      </c>
    </row>
    <row r="2426" spans="2:5" x14ac:dyDescent="0.25">
      <c r="B2426" s="190">
        <v>44554</v>
      </c>
      <c r="C2426" s="9">
        <v>56.8</v>
      </c>
      <c r="D2426" s="14">
        <f t="shared" si="37"/>
        <v>2.4424242424242424</v>
      </c>
      <c r="E2426" s="9">
        <v>-2.0689655172413841E-2</v>
      </c>
    </row>
    <row r="2427" spans="2:5" x14ac:dyDescent="0.25">
      <c r="B2427" s="190">
        <v>43823</v>
      </c>
      <c r="C2427" s="9">
        <v>16.5</v>
      </c>
      <c r="D2427" s="14">
        <f t="shared" si="37"/>
        <v>-0.71986417657045842</v>
      </c>
      <c r="E2427" s="9">
        <v>-2.0771513353115809E-2</v>
      </c>
    </row>
    <row r="2428" spans="2:5" x14ac:dyDescent="0.25">
      <c r="B2428" s="190">
        <v>42031</v>
      </c>
      <c r="C2428" s="9">
        <v>58.9</v>
      </c>
      <c r="D2428" s="14">
        <f t="shared" si="37"/>
        <v>0.13926499032882003</v>
      </c>
      <c r="E2428" s="9">
        <v>-2.0781379883624274E-2</v>
      </c>
    </row>
    <row r="2429" spans="2:5" x14ac:dyDescent="0.25">
      <c r="B2429" s="190">
        <v>42667</v>
      </c>
      <c r="C2429" s="9">
        <v>51.7</v>
      </c>
      <c r="D2429" s="14">
        <f t="shared" si="37"/>
        <v>-0.18518518518518517</v>
      </c>
      <c r="E2429" s="9">
        <v>-2.0833333333333228E-2</v>
      </c>
    </row>
    <row r="2430" spans="2:5" x14ac:dyDescent="0.25">
      <c r="B2430" s="190">
        <v>41997</v>
      </c>
      <c r="C2430" s="9">
        <v>63.45</v>
      </c>
      <c r="D2430" s="14">
        <f t="shared" si="37"/>
        <v>5.75</v>
      </c>
      <c r="E2430" s="9">
        <v>-2.0833333333333245E-2</v>
      </c>
    </row>
    <row r="2431" spans="2:5" x14ac:dyDescent="0.25">
      <c r="B2431" s="190">
        <v>41570</v>
      </c>
      <c r="C2431" s="9">
        <v>9.4</v>
      </c>
      <c r="D2431" s="14">
        <f t="shared" si="37"/>
        <v>-0.96482562490645118</v>
      </c>
      <c r="E2431" s="9">
        <v>-2.0833333333333259E-2</v>
      </c>
    </row>
    <row r="2432" spans="2:5" x14ac:dyDescent="0.25">
      <c r="B2432" s="190">
        <v>45698</v>
      </c>
      <c r="C2432" s="9">
        <v>267.24</v>
      </c>
      <c r="D2432" s="14">
        <f t="shared" si="37"/>
        <v>2.6759284731774415</v>
      </c>
      <c r="E2432" s="9">
        <v>-2.0847836441578418E-2</v>
      </c>
    </row>
    <row r="2433" spans="2:5" x14ac:dyDescent="0.25">
      <c r="B2433" s="190">
        <v>44425</v>
      </c>
      <c r="C2433" s="9">
        <v>72.7</v>
      </c>
      <c r="D2433" s="14">
        <f t="shared" si="37"/>
        <v>0.63370786516853939</v>
      </c>
      <c r="E2433" s="9">
        <v>-2.0875420875420839E-2</v>
      </c>
    </row>
    <row r="2434" spans="2:5" x14ac:dyDescent="0.25">
      <c r="B2434" s="190">
        <v>42514</v>
      </c>
      <c r="C2434" s="9">
        <v>44.5</v>
      </c>
      <c r="D2434" s="14">
        <f t="shared" si="37"/>
        <v>-0.70742932281393822</v>
      </c>
      <c r="E2434" s="9">
        <v>-2.0902090209020962E-2</v>
      </c>
    </row>
    <row r="2435" spans="2:5" x14ac:dyDescent="0.25">
      <c r="B2435" s="190">
        <v>45323</v>
      </c>
      <c r="C2435" s="9">
        <v>152.1</v>
      </c>
      <c r="D2435" s="14">
        <f t="shared" si="37"/>
        <v>6.6994037179936738E-2</v>
      </c>
      <c r="E2435" s="9">
        <v>-2.0920502092050208E-2</v>
      </c>
    </row>
    <row r="2436" spans="2:5" x14ac:dyDescent="0.25">
      <c r="B2436" s="190">
        <v>45369</v>
      </c>
      <c r="C2436" s="9">
        <v>142.55000000000001</v>
      </c>
      <c r="D2436" s="14">
        <f t="shared" si="37"/>
        <v>-3.0272108843537336E-2</v>
      </c>
      <c r="E2436" s="9">
        <v>-2.0947802197802082E-2</v>
      </c>
    </row>
    <row r="2437" spans="2:5" x14ac:dyDescent="0.25">
      <c r="B2437" s="190">
        <v>45315</v>
      </c>
      <c r="C2437" s="9">
        <v>147</v>
      </c>
      <c r="D2437" s="14">
        <f t="shared" ref="D2437:D2500" si="38">(C2437-C2438)/C2438</f>
        <v>9.5376344086021518</v>
      </c>
      <c r="E2437" s="9">
        <v>-2.0979020979021015E-2</v>
      </c>
    </row>
    <row r="2438" spans="2:5" x14ac:dyDescent="0.25">
      <c r="B2438" s="190">
        <v>43763</v>
      </c>
      <c r="C2438" s="9">
        <v>13.95</v>
      </c>
      <c r="D2438" s="14">
        <f t="shared" si="38"/>
        <v>-0.24594594594594599</v>
      </c>
      <c r="E2438" s="9">
        <v>-2.105263157894742E-2</v>
      </c>
    </row>
    <row r="2439" spans="2:5" x14ac:dyDescent="0.25">
      <c r="B2439" s="190">
        <v>43662</v>
      </c>
      <c r="C2439" s="9">
        <v>18.5</v>
      </c>
      <c r="D2439" s="14">
        <f t="shared" si="38"/>
        <v>-0.52926208651399487</v>
      </c>
      <c r="E2439" s="9">
        <v>-2.116402116402109E-2</v>
      </c>
    </row>
    <row r="2440" spans="2:5" x14ac:dyDescent="0.25">
      <c r="B2440" s="190">
        <v>42986</v>
      </c>
      <c r="C2440" s="9">
        <v>39.299999999999997</v>
      </c>
      <c r="D2440" s="14">
        <f t="shared" si="38"/>
        <v>-0.59442724458204343</v>
      </c>
      <c r="E2440" s="9">
        <v>-2.1170610211706138E-2</v>
      </c>
    </row>
    <row r="2441" spans="2:5" x14ac:dyDescent="0.25">
      <c r="B2441" s="190">
        <v>42321</v>
      </c>
      <c r="C2441" s="9">
        <v>96.9</v>
      </c>
      <c r="D2441" s="14">
        <f t="shared" si="38"/>
        <v>5</v>
      </c>
      <c r="E2441" s="9">
        <v>-2.1212121212121154E-2</v>
      </c>
    </row>
    <row r="2442" spans="2:5" x14ac:dyDescent="0.25">
      <c r="B2442" s="190">
        <v>43825</v>
      </c>
      <c r="C2442" s="9">
        <v>16.149999999999999</v>
      </c>
      <c r="D2442" s="14">
        <f t="shared" si="38"/>
        <v>-0.12228260869565219</v>
      </c>
      <c r="E2442" s="9">
        <v>-2.1212121212121297E-2</v>
      </c>
    </row>
    <row r="2443" spans="2:5" x14ac:dyDescent="0.25">
      <c r="B2443" s="190">
        <v>43963</v>
      </c>
      <c r="C2443" s="9">
        <v>18.399999999999999</v>
      </c>
      <c r="D2443" s="14">
        <f t="shared" si="38"/>
        <v>-0.65184484389782404</v>
      </c>
      <c r="E2443" s="9">
        <v>-2.1276595744680965E-2</v>
      </c>
    </row>
    <row r="2444" spans="2:5" x14ac:dyDescent="0.25">
      <c r="B2444" s="190">
        <v>44291</v>
      </c>
      <c r="C2444" s="9">
        <v>52.85</v>
      </c>
      <c r="D2444" s="14">
        <f t="shared" si="38"/>
        <v>9.5336787564766864E-2</v>
      </c>
      <c r="E2444" s="9">
        <v>-2.1296296296296272E-2</v>
      </c>
    </row>
    <row r="2445" spans="2:5" x14ac:dyDescent="0.25">
      <c r="B2445" s="190">
        <v>42816</v>
      </c>
      <c r="C2445" s="9">
        <v>48.25</v>
      </c>
      <c r="D2445" s="14">
        <f t="shared" si="38"/>
        <v>-0.54287067740407391</v>
      </c>
      <c r="E2445" s="9">
        <v>-2.1298174442190614E-2</v>
      </c>
    </row>
    <row r="2446" spans="2:5" x14ac:dyDescent="0.25">
      <c r="B2446" s="190">
        <v>45177</v>
      </c>
      <c r="C2446" s="9">
        <v>105.55</v>
      </c>
      <c r="D2446" s="14">
        <f t="shared" si="38"/>
        <v>1.3020719738276989</v>
      </c>
      <c r="E2446" s="9">
        <v>-2.1325915623551205E-2</v>
      </c>
    </row>
    <row r="2447" spans="2:5" x14ac:dyDescent="0.25">
      <c r="B2447" s="190">
        <v>44083</v>
      </c>
      <c r="C2447" s="9">
        <v>45.85</v>
      </c>
      <c r="D2447" s="14">
        <f t="shared" si="38"/>
        <v>5.2812858783008135E-2</v>
      </c>
      <c r="E2447" s="9">
        <v>-2.1344717182497332E-2</v>
      </c>
    </row>
    <row r="2448" spans="2:5" x14ac:dyDescent="0.25">
      <c r="B2448" s="190">
        <v>42927</v>
      </c>
      <c r="C2448" s="9">
        <v>43.55</v>
      </c>
      <c r="D2448" s="14">
        <f t="shared" si="38"/>
        <v>-0.58661604176554338</v>
      </c>
      <c r="E2448" s="9">
        <v>-2.1348314606741636E-2</v>
      </c>
    </row>
    <row r="2449" spans="2:5" x14ac:dyDescent="0.25">
      <c r="B2449" s="190">
        <v>42233</v>
      </c>
      <c r="C2449" s="9">
        <v>105.35</v>
      </c>
      <c r="D2449" s="14">
        <f t="shared" si="38"/>
        <v>0.77356902356902346</v>
      </c>
      <c r="E2449" s="9">
        <v>-2.1365536460752541E-2</v>
      </c>
    </row>
    <row r="2450" spans="2:5" x14ac:dyDescent="0.25">
      <c r="B2450" s="190">
        <v>42145</v>
      </c>
      <c r="C2450" s="9">
        <v>59.4</v>
      </c>
      <c r="D2450" s="14">
        <f t="shared" si="38"/>
        <v>1.8905109489051091</v>
      </c>
      <c r="E2450" s="9">
        <v>-2.1416803953871567E-2</v>
      </c>
    </row>
    <row r="2451" spans="2:5" x14ac:dyDescent="0.25">
      <c r="B2451" s="190">
        <v>43644</v>
      </c>
      <c r="C2451" s="9">
        <v>20.55</v>
      </c>
      <c r="D2451" s="14">
        <f t="shared" si="38"/>
        <v>0.50000000000000011</v>
      </c>
      <c r="E2451" s="9">
        <v>-2.1428571428571394E-2</v>
      </c>
    </row>
    <row r="2452" spans="2:5" x14ac:dyDescent="0.25">
      <c r="B2452" s="190">
        <v>43805</v>
      </c>
      <c r="C2452" s="9">
        <v>13.7</v>
      </c>
      <c r="D2452" s="14">
        <f t="shared" si="38"/>
        <v>-0.69890109890109897</v>
      </c>
      <c r="E2452" s="9">
        <v>-2.1428571428571481E-2</v>
      </c>
    </row>
    <row r="2453" spans="2:5" x14ac:dyDescent="0.25">
      <c r="B2453" s="190">
        <v>44651</v>
      </c>
      <c r="C2453" s="9">
        <v>45.5</v>
      </c>
      <c r="D2453" s="14">
        <f t="shared" si="38"/>
        <v>4</v>
      </c>
      <c r="E2453" s="9">
        <v>-2.1505376344086023E-2</v>
      </c>
    </row>
    <row r="2454" spans="2:5" x14ac:dyDescent="0.25">
      <c r="B2454" s="190">
        <v>41576</v>
      </c>
      <c r="C2454" s="9">
        <v>9.1</v>
      </c>
      <c r="D2454" s="14">
        <f t="shared" si="38"/>
        <v>-0.83950617283950613</v>
      </c>
      <c r="E2454" s="9">
        <v>-2.1505376344086134E-2</v>
      </c>
    </row>
    <row r="2455" spans="2:5" x14ac:dyDescent="0.25">
      <c r="B2455" s="190">
        <v>42408</v>
      </c>
      <c r="C2455" s="9">
        <v>56.7</v>
      </c>
      <c r="D2455" s="14">
        <f t="shared" si="38"/>
        <v>0.47081712062256825</v>
      </c>
      <c r="E2455" s="9">
        <v>-2.1570319240724761E-2</v>
      </c>
    </row>
    <row r="2456" spans="2:5" x14ac:dyDescent="0.25">
      <c r="B2456" s="190">
        <v>43347</v>
      </c>
      <c r="C2456" s="9">
        <v>38.549999999999997</v>
      </c>
      <c r="D2456" s="14">
        <f t="shared" si="38"/>
        <v>-0.75312199807877045</v>
      </c>
      <c r="E2456" s="9">
        <v>-2.1573604060913742E-2</v>
      </c>
    </row>
    <row r="2457" spans="2:5" x14ac:dyDescent="0.25">
      <c r="B2457" s="190">
        <v>45343</v>
      </c>
      <c r="C2457" s="9">
        <v>156.15</v>
      </c>
      <c r="D2457" s="14">
        <f t="shared" si="38"/>
        <v>3.2030749519546041E-4</v>
      </c>
      <c r="E2457" s="9">
        <v>-2.1616541353383388E-2</v>
      </c>
    </row>
    <row r="2458" spans="2:5" x14ac:dyDescent="0.25">
      <c r="B2458" s="190">
        <v>45421</v>
      </c>
      <c r="C2458" s="9">
        <v>156.1</v>
      </c>
      <c r="D2458" s="14">
        <f t="shared" si="38"/>
        <v>-0.24651252594487616</v>
      </c>
      <c r="E2458" s="9">
        <v>-2.1623315575054949E-2</v>
      </c>
    </row>
    <row r="2459" spans="2:5" x14ac:dyDescent="0.25">
      <c r="B2459" s="190">
        <v>45723</v>
      </c>
      <c r="C2459" s="9">
        <v>207.17</v>
      </c>
      <c r="D2459" s="14">
        <f t="shared" si="38"/>
        <v>2.1653170359052707</v>
      </c>
      <c r="E2459" s="9">
        <v>-2.1629279811098051E-2</v>
      </c>
    </row>
    <row r="2460" spans="2:5" x14ac:dyDescent="0.25">
      <c r="B2460" s="190">
        <v>42100</v>
      </c>
      <c r="C2460" s="9">
        <v>65.45</v>
      </c>
      <c r="D2460" s="14">
        <f t="shared" si="38"/>
        <v>0.38225976768743403</v>
      </c>
      <c r="E2460" s="9">
        <v>-2.1674140508221265E-2</v>
      </c>
    </row>
    <row r="2461" spans="2:5" x14ac:dyDescent="0.25">
      <c r="B2461" s="190">
        <v>42509</v>
      </c>
      <c r="C2461" s="9">
        <v>47.35</v>
      </c>
      <c r="D2461" s="14">
        <f t="shared" si="38"/>
        <v>-0.22057613168724277</v>
      </c>
      <c r="E2461" s="9">
        <v>-2.1694214876032999E-2</v>
      </c>
    </row>
    <row r="2462" spans="2:5" x14ac:dyDescent="0.25">
      <c r="B2462" s="190">
        <v>44575</v>
      </c>
      <c r="C2462" s="9">
        <v>60.75</v>
      </c>
      <c r="D2462" s="14">
        <f t="shared" si="38"/>
        <v>-9.8664688427299779E-2</v>
      </c>
      <c r="E2462" s="9">
        <v>-2.1739130434782632E-2</v>
      </c>
    </row>
    <row r="2463" spans="2:5" x14ac:dyDescent="0.25">
      <c r="B2463" s="190">
        <v>44981</v>
      </c>
      <c r="C2463" s="9">
        <v>67.400000000000006</v>
      </c>
      <c r="D2463" s="14">
        <f t="shared" si="38"/>
        <v>0.58030480656506467</v>
      </c>
      <c r="E2463" s="9">
        <v>-2.1770682148040638E-2</v>
      </c>
    </row>
    <row r="2464" spans="2:5" x14ac:dyDescent="0.25">
      <c r="B2464" s="190">
        <v>42936</v>
      </c>
      <c r="C2464" s="9">
        <v>42.65</v>
      </c>
      <c r="D2464" s="14">
        <f t="shared" si="38"/>
        <v>-0.13576494427558264</v>
      </c>
      <c r="E2464" s="9">
        <v>-2.1788990825688137E-2</v>
      </c>
    </row>
    <row r="2465" spans="2:5" x14ac:dyDescent="0.25">
      <c r="B2465" s="190">
        <v>44281</v>
      </c>
      <c r="C2465" s="9">
        <v>49.35</v>
      </c>
      <c r="D2465" s="14">
        <f t="shared" si="38"/>
        <v>0.69296740994854211</v>
      </c>
      <c r="E2465" s="9">
        <v>-2.1803766105054537E-2</v>
      </c>
    </row>
    <row r="2466" spans="2:5" x14ac:dyDescent="0.25">
      <c r="B2466" s="190">
        <v>41810</v>
      </c>
      <c r="C2466" s="9">
        <v>29.15</v>
      </c>
      <c r="D2466" s="14">
        <f t="shared" si="38"/>
        <v>-0.4075203252032521</v>
      </c>
      <c r="E2466" s="9">
        <v>-2.1812080536912824E-2</v>
      </c>
    </row>
    <row r="2467" spans="2:5" x14ac:dyDescent="0.25">
      <c r="B2467" s="190">
        <v>41884</v>
      </c>
      <c r="C2467" s="9">
        <v>49.2</v>
      </c>
      <c r="D2467" s="14">
        <f t="shared" si="38"/>
        <v>-0.33288135593220336</v>
      </c>
      <c r="E2467" s="9">
        <v>-2.1868787276341835E-2</v>
      </c>
    </row>
    <row r="2468" spans="2:5" x14ac:dyDescent="0.25">
      <c r="B2468" s="190">
        <v>44330</v>
      </c>
      <c r="C2468" s="9">
        <v>73.75</v>
      </c>
      <c r="D2468" s="14">
        <f t="shared" si="38"/>
        <v>0.22305140961857386</v>
      </c>
      <c r="E2468" s="9">
        <v>-2.1883289124668508E-2</v>
      </c>
    </row>
    <row r="2469" spans="2:5" x14ac:dyDescent="0.25">
      <c r="B2469" s="190">
        <v>44580</v>
      </c>
      <c r="C2469" s="9">
        <v>60.3</v>
      </c>
      <c r="D2469" s="14">
        <f t="shared" si="38"/>
        <v>0.68907563025210061</v>
      </c>
      <c r="E2469" s="9">
        <v>-2.1897810218978124E-2</v>
      </c>
    </row>
    <row r="2470" spans="2:5" x14ac:dyDescent="0.25">
      <c r="B2470" s="190">
        <v>43175</v>
      </c>
      <c r="C2470" s="9">
        <v>35.700000000000003</v>
      </c>
      <c r="D2470" s="14">
        <f t="shared" si="38"/>
        <v>-0.23717948717948709</v>
      </c>
      <c r="E2470" s="9">
        <v>-2.1917808219178006E-2</v>
      </c>
    </row>
    <row r="2471" spans="2:5" x14ac:dyDescent="0.25">
      <c r="B2471" s="190">
        <v>42471</v>
      </c>
      <c r="C2471" s="9">
        <v>46.8</v>
      </c>
      <c r="D2471" s="14">
        <f t="shared" si="38"/>
        <v>-0.71593323216995453</v>
      </c>
      <c r="E2471" s="9">
        <v>-2.1943573667711685E-2</v>
      </c>
    </row>
    <row r="2472" spans="2:5" x14ac:dyDescent="0.25">
      <c r="B2472" s="190">
        <v>45439</v>
      </c>
      <c r="C2472" s="9">
        <v>164.75</v>
      </c>
      <c r="D2472" s="14">
        <f t="shared" si="38"/>
        <v>2.0909943714821764</v>
      </c>
      <c r="E2472" s="9">
        <v>-2.1964974769961346E-2</v>
      </c>
    </row>
    <row r="2473" spans="2:5" x14ac:dyDescent="0.25">
      <c r="B2473" s="190">
        <v>44273</v>
      </c>
      <c r="C2473" s="9">
        <v>53.3</v>
      </c>
      <c r="D2473" s="14">
        <f t="shared" si="38"/>
        <v>-0.14101531023368252</v>
      </c>
      <c r="E2473" s="9">
        <v>-2.2018348623853264E-2</v>
      </c>
    </row>
    <row r="2474" spans="2:5" x14ac:dyDescent="0.25">
      <c r="B2474" s="190">
        <v>41999</v>
      </c>
      <c r="C2474" s="9">
        <v>62.05</v>
      </c>
      <c r="D2474" s="14">
        <f t="shared" si="38"/>
        <v>1.548254620123203</v>
      </c>
      <c r="E2474" s="9">
        <v>-2.2064617809298748E-2</v>
      </c>
    </row>
    <row r="2475" spans="2:5" x14ac:dyDescent="0.25">
      <c r="B2475" s="190">
        <v>43501</v>
      </c>
      <c r="C2475" s="9">
        <v>24.35</v>
      </c>
      <c r="D2475" s="14">
        <f t="shared" si="38"/>
        <v>-0.91397279632573747</v>
      </c>
      <c r="E2475" s="9">
        <v>-2.2088353413654505E-2</v>
      </c>
    </row>
    <row r="2476" spans="2:5" x14ac:dyDescent="0.25">
      <c r="B2476" s="190">
        <v>45665</v>
      </c>
      <c r="C2476" s="9">
        <v>283.05</v>
      </c>
      <c r="D2476" s="14">
        <f t="shared" si="38"/>
        <v>8.1453957996768995</v>
      </c>
      <c r="E2476" s="9">
        <v>-2.2110899982725783E-2</v>
      </c>
    </row>
    <row r="2477" spans="2:5" x14ac:dyDescent="0.25">
      <c r="B2477" s="190">
        <v>43271</v>
      </c>
      <c r="C2477" s="9">
        <v>30.95</v>
      </c>
      <c r="D2477" s="14">
        <f t="shared" si="38"/>
        <v>-0.86401581722319865</v>
      </c>
      <c r="E2477" s="9">
        <v>-2.2116903633491291E-2</v>
      </c>
    </row>
    <row r="2478" spans="2:5" x14ac:dyDescent="0.25">
      <c r="B2478" s="190">
        <v>45685</v>
      </c>
      <c r="C2478" s="9">
        <v>227.6</v>
      </c>
      <c r="D2478" s="14">
        <f t="shared" si="38"/>
        <v>1.6419036564132325</v>
      </c>
      <c r="E2478" s="9">
        <v>-2.2126745435016137E-2</v>
      </c>
    </row>
    <row r="2479" spans="2:5" x14ac:dyDescent="0.25">
      <c r="B2479" s="190">
        <v>42195</v>
      </c>
      <c r="C2479" s="9">
        <v>86.15</v>
      </c>
      <c r="D2479" s="14">
        <f t="shared" si="38"/>
        <v>0.34609375000000009</v>
      </c>
      <c r="E2479" s="9">
        <v>-2.2133938706015762E-2</v>
      </c>
    </row>
    <row r="2480" spans="2:5" x14ac:dyDescent="0.25">
      <c r="B2480" s="190">
        <v>42101</v>
      </c>
      <c r="C2480" s="9">
        <v>64</v>
      </c>
      <c r="D2480" s="14">
        <f t="shared" si="38"/>
        <v>2.6260623229461761</v>
      </c>
      <c r="E2480" s="9">
        <v>-2.2154316271963372E-2</v>
      </c>
    </row>
    <row r="2481" spans="2:5" x14ac:dyDescent="0.25">
      <c r="B2481" s="190">
        <v>43864</v>
      </c>
      <c r="C2481" s="9">
        <v>17.649999999999999</v>
      </c>
      <c r="D2481" s="14">
        <f t="shared" si="38"/>
        <v>-0.65118577075098816</v>
      </c>
      <c r="E2481" s="9">
        <v>-2.2160664819944716E-2</v>
      </c>
    </row>
    <row r="2482" spans="2:5" x14ac:dyDescent="0.25">
      <c r="B2482" s="190">
        <v>44124</v>
      </c>
      <c r="C2482" s="9">
        <v>50.6</v>
      </c>
      <c r="D2482" s="14">
        <f t="shared" si="38"/>
        <v>0.35294117647058831</v>
      </c>
      <c r="E2482" s="9">
        <v>-2.2222222222222195E-2</v>
      </c>
    </row>
    <row r="2483" spans="2:5" x14ac:dyDescent="0.25">
      <c r="B2483" s="190">
        <v>43360</v>
      </c>
      <c r="C2483" s="9">
        <v>37.4</v>
      </c>
      <c r="D2483" s="14">
        <f t="shared" si="38"/>
        <v>-0.1490329920364051</v>
      </c>
      <c r="E2483" s="9">
        <v>-2.2222222222222258E-2</v>
      </c>
    </row>
    <row r="2484" spans="2:5" x14ac:dyDescent="0.25">
      <c r="B2484" s="190">
        <v>42706</v>
      </c>
      <c r="C2484" s="9">
        <v>43.95</v>
      </c>
      <c r="D2484" s="14">
        <f t="shared" si="38"/>
        <v>-0.87096300645918967</v>
      </c>
      <c r="E2484" s="9">
        <v>-2.2246941045606226E-2</v>
      </c>
    </row>
    <row r="2485" spans="2:5" x14ac:dyDescent="0.25">
      <c r="B2485" s="190">
        <v>45632</v>
      </c>
      <c r="C2485" s="9">
        <v>340.6</v>
      </c>
      <c r="D2485" s="14">
        <f t="shared" si="38"/>
        <v>21.3344262295082</v>
      </c>
      <c r="E2485" s="9">
        <v>-2.2388059701492408E-2</v>
      </c>
    </row>
    <row r="2486" spans="2:5" x14ac:dyDescent="0.25">
      <c r="B2486" s="190">
        <v>43675</v>
      </c>
      <c r="C2486" s="9">
        <v>15.25</v>
      </c>
      <c r="D2486" s="14">
        <f t="shared" si="38"/>
        <v>-0.58728010825439791</v>
      </c>
      <c r="E2486" s="9">
        <v>-2.2435897435897415E-2</v>
      </c>
    </row>
    <row r="2487" spans="2:5" x14ac:dyDescent="0.25">
      <c r="B2487" s="190">
        <v>43080</v>
      </c>
      <c r="C2487" s="9">
        <v>36.950000000000003</v>
      </c>
      <c r="D2487" s="14">
        <f t="shared" si="38"/>
        <v>-0.22698744769874465</v>
      </c>
      <c r="E2487" s="9">
        <v>-2.248677248677234E-2</v>
      </c>
    </row>
    <row r="2488" spans="2:5" x14ac:dyDescent="0.25">
      <c r="B2488" s="190">
        <v>44855</v>
      </c>
      <c r="C2488" s="9">
        <v>47.8</v>
      </c>
      <c r="D2488" s="14">
        <f t="shared" si="38"/>
        <v>1.7550432276657058</v>
      </c>
      <c r="E2488" s="9">
        <v>-2.2494887525562401E-2</v>
      </c>
    </row>
    <row r="2489" spans="2:5" x14ac:dyDescent="0.25">
      <c r="B2489" s="190">
        <v>41708</v>
      </c>
      <c r="C2489" s="9">
        <v>17.350000000000001</v>
      </c>
      <c r="D2489" s="14">
        <f t="shared" si="38"/>
        <v>-0.42833607907742999</v>
      </c>
      <c r="E2489" s="9">
        <v>-2.2535211267605555E-2</v>
      </c>
    </row>
    <row r="2490" spans="2:5" x14ac:dyDescent="0.25">
      <c r="B2490" s="190">
        <v>43378</v>
      </c>
      <c r="C2490" s="9">
        <v>30.35</v>
      </c>
      <c r="D2490" s="14">
        <f t="shared" si="38"/>
        <v>-0.29988465974625145</v>
      </c>
      <c r="E2490" s="9">
        <v>-2.2544283413848606E-2</v>
      </c>
    </row>
    <row r="2491" spans="2:5" x14ac:dyDescent="0.25">
      <c r="B2491" s="190">
        <v>43031</v>
      </c>
      <c r="C2491" s="9">
        <v>43.35</v>
      </c>
      <c r="D2491" s="14">
        <f t="shared" si="38"/>
        <v>2.3346153846153848</v>
      </c>
      <c r="E2491" s="9">
        <v>-2.2547914317925591E-2</v>
      </c>
    </row>
    <row r="2492" spans="2:5" x14ac:dyDescent="0.25">
      <c r="B2492" s="190">
        <v>43742</v>
      </c>
      <c r="C2492" s="9">
        <v>13</v>
      </c>
      <c r="D2492" s="14">
        <f t="shared" si="38"/>
        <v>-0.78565539983511956</v>
      </c>
      <c r="E2492" s="9">
        <v>-2.255639097744366E-2</v>
      </c>
    </row>
    <row r="2493" spans="2:5" x14ac:dyDescent="0.25">
      <c r="B2493" s="190">
        <v>44195</v>
      </c>
      <c r="C2493" s="9">
        <v>60.65</v>
      </c>
      <c r="D2493" s="14">
        <f t="shared" si="38"/>
        <v>1.3371868978805397</v>
      </c>
      <c r="E2493" s="9">
        <v>-2.2562449637389181E-2</v>
      </c>
    </row>
    <row r="2494" spans="2:5" x14ac:dyDescent="0.25">
      <c r="B2494" s="190">
        <v>43493</v>
      </c>
      <c r="C2494" s="9">
        <v>25.95</v>
      </c>
      <c r="D2494" s="14">
        <f t="shared" si="38"/>
        <v>-0.57036423841059614</v>
      </c>
      <c r="E2494" s="9">
        <v>-2.2598870056497227E-2</v>
      </c>
    </row>
    <row r="2495" spans="2:5" x14ac:dyDescent="0.25">
      <c r="B2495" s="190">
        <v>44176</v>
      </c>
      <c r="C2495" s="9">
        <v>60.4</v>
      </c>
      <c r="D2495" s="14">
        <f t="shared" si="38"/>
        <v>0.47496947496947484</v>
      </c>
      <c r="E2495" s="9">
        <v>-2.2653721682847874E-2</v>
      </c>
    </row>
    <row r="2496" spans="2:5" x14ac:dyDescent="0.25">
      <c r="B2496" s="190">
        <v>42724</v>
      </c>
      <c r="C2496" s="9">
        <v>40.950000000000003</v>
      </c>
      <c r="D2496" s="14">
        <f t="shared" si="38"/>
        <v>-0.13241525423728812</v>
      </c>
      <c r="E2496" s="9">
        <v>-2.2673031026252882E-2</v>
      </c>
    </row>
    <row r="2497" spans="2:5" x14ac:dyDescent="0.25">
      <c r="B2497" s="190">
        <v>42577</v>
      </c>
      <c r="C2497" s="9">
        <v>47.2</v>
      </c>
      <c r="D2497" s="14">
        <f t="shared" si="38"/>
        <v>2.1466666666666669</v>
      </c>
      <c r="E2497" s="9">
        <v>-2.2774327122153094E-2</v>
      </c>
    </row>
    <row r="2498" spans="2:5" x14ac:dyDescent="0.25">
      <c r="B2498" s="190">
        <v>43790</v>
      </c>
      <c r="C2498" s="9">
        <v>15</v>
      </c>
      <c r="D2498" s="14">
        <f t="shared" si="38"/>
        <v>-0.70817120622568097</v>
      </c>
      <c r="E2498" s="9">
        <v>-2.280130293159607E-2</v>
      </c>
    </row>
    <row r="2499" spans="2:5" x14ac:dyDescent="0.25">
      <c r="B2499" s="190">
        <v>44117</v>
      </c>
      <c r="C2499" s="9">
        <v>51.4</v>
      </c>
      <c r="D2499" s="14">
        <f t="shared" si="38"/>
        <v>-0.27246992215145088</v>
      </c>
      <c r="E2499" s="9">
        <v>-2.2813688212927809E-2</v>
      </c>
    </row>
    <row r="2500" spans="2:5" x14ac:dyDescent="0.25">
      <c r="B2500" s="190">
        <v>42109</v>
      </c>
      <c r="C2500" s="9">
        <v>70.650000000000006</v>
      </c>
      <c r="D2500" s="14">
        <f t="shared" si="38"/>
        <v>2.3014018691588789</v>
      </c>
      <c r="E2500" s="9">
        <v>-2.2821576763485361E-2</v>
      </c>
    </row>
    <row r="2501" spans="2:5" x14ac:dyDescent="0.25">
      <c r="B2501" s="190">
        <v>43599</v>
      </c>
      <c r="C2501" s="9">
        <v>21.4</v>
      </c>
      <c r="D2501" s="14">
        <f t="shared" ref="D2501:D2564" si="39">(C2501-C2502)/C2502</f>
        <v>-0.16569200779727097</v>
      </c>
      <c r="E2501" s="9">
        <v>-2.2831050228310504E-2</v>
      </c>
    </row>
    <row r="2502" spans="2:5" x14ac:dyDescent="0.25">
      <c r="B2502" s="190">
        <v>43299</v>
      </c>
      <c r="C2502" s="9">
        <v>25.65</v>
      </c>
      <c r="D2502" s="14">
        <f t="shared" si="39"/>
        <v>-0.89819408612820006</v>
      </c>
      <c r="E2502" s="9">
        <v>-2.2857142857142913E-2</v>
      </c>
    </row>
    <row r="2503" spans="2:5" x14ac:dyDescent="0.25">
      <c r="B2503" s="190">
        <v>45814</v>
      </c>
      <c r="C2503" s="9">
        <v>251.95</v>
      </c>
      <c r="D2503" s="14">
        <f t="shared" si="39"/>
        <v>38.367187499999993</v>
      </c>
      <c r="E2503" s="9">
        <v>-2.2881520263719347E-2</v>
      </c>
    </row>
    <row r="2504" spans="2:5" x14ac:dyDescent="0.25">
      <c r="B2504" s="190">
        <v>41520</v>
      </c>
      <c r="C2504" s="9">
        <v>6.4</v>
      </c>
      <c r="D2504" s="14">
        <f t="shared" si="39"/>
        <v>-0.86912065439672803</v>
      </c>
      <c r="E2504" s="9">
        <v>-2.2900763358778546E-2</v>
      </c>
    </row>
    <row r="2505" spans="2:5" x14ac:dyDescent="0.25">
      <c r="B2505" s="190">
        <v>42438</v>
      </c>
      <c r="C2505" s="9">
        <v>48.9</v>
      </c>
      <c r="D2505" s="14">
        <f t="shared" si="39"/>
        <v>-0.25796661608497734</v>
      </c>
      <c r="E2505" s="9">
        <v>-2.2977022977022948E-2</v>
      </c>
    </row>
    <row r="2506" spans="2:5" x14ac:dyDescent="0.25">
      <c r="B2506" s="190">
        <v>44939</v>
      </c>
      <c r="C2506" s="9">
        <v>65.900000000000006</v>
      </c>
      <c r="D2506" s="14">
        <f t="shared" si="39"/>
        <v>2.8764705882352946</v>
      </c>
      <c r="E2506" s="9">
        <v>-2.297998517420307E-2</v>
      </c>
    </row>
    <row r="2507" spans="2:5" x14ac:dyDescent="0.25">
      <c r="B2507" s="190">
        <v>41668</v>
      </c>
      <c r="C2507" s="9">
        <v>17</v>
      </c>
      <c r="D2507" s="14">
        <f t="shared" si="39"/>
        <v>0.33333333333333331</v>
      </c>
      <c r="E2507" s="9">
        <v>-2.2988505747126357E-2</v>
      </c>
    </row>
    <row r="2508" spans="2:5" x14ac:dyDescent="0.25">
      <c r="B2508" s="190">
        <v>41598</v>
      </c>
      <c r="C2508" s="9">
        <v>12.75</v>
      </c>
      <c r="D2508" s="14">
        <f t="shared" si="39"/>
        <v>-0.79217603911980439</v>
      </c>
      <c r="E2508" s="9">
        <v>-2.2988505747126489E-2</v>
      </c>
    </row>
    <row r="2509" spans="2:5" x14ac:dyDescent="0.25">
      <c r="B2509" s="190">
        <v>44543</v>
      </c>
      <c r="C2509" s="9">
        <v>61.35</v>
      </c>
      <c r="D2509" s="14">
        <f t="shared" si="39"/>
        <v>0.32077502691065657</v>
      </c>
      <c r="E2509" s="9">
        <v>-2.3089171974522225E-2</v>
      </c>
    </row>
    <row r="2510" spans="2:5" x14ac:dyDescent="0.25">
      <c r="B2510" s="190">
        <v>42592</v>
      </c>
      <c r="C2510" s="9">
        <v>46.45</v>
      </c>
      <c r="D2510" s="14">
        <f t="shared" si="39"/>
        <v>0.46761453396524499</v>
      </c>
      <c r="E2510" s="9">
        <v>-2.313354363827538E-2</v>
      </c>
    </row>
    <row r="2511" spans="2:5" x14ac:dyDescent="0.25">
      <c r="B2511" s="190">
        <v>43187</v>
      </c>
      <c r="C2511" s="9">
        <v>31.65</v>
      </c>
      <c r="D2511" s="14">
        <f t="shared" si="39"/>
        <v>-0.20775969962453075</v>
      </c>
      <c r="E2511" s="9">
        <v>-2.314814814814815E-2</v>
      </c>
    </row>
    <row r="2512" spans="2:5" x14ac:dyDescent="0.25">
      <c r="B2512" s="190">
        <v>42747</v>
      </c>
      <c r="C2512" s="9">
        <v>39.950000000000003</v>
      </c>
      <c r="D2512" s="14">
        <f t="shared" si="39"/>
        <v>-0.34454470877768661</v>
      </c>
      <c r="E2512" s="9">
        <v>-2.322738386308058E-2</v>
      </c>
    </row>
    <row r="2513" spans="2:5" x14ac:dyDescent="0.25">
      <c r="B2513" s="190">
        <v>42389</v>
      </c>
      <c r="C2513" s="9">
        <v>60.95</v>
      </c>
      <c r="D2513" s="14">
        <f t="shared" si="39"/>
        <v>0.61456953642384116</v>
      </c>
      <c r="E2513" s="9">
        <v>-2.3237179487179419E-2</v>
      </c>
    </row>
    <row r="2514" spans="2:5" x14ac:dyDescent="0.25">
      <c r="B2514" s="190">
        <v>44033</v>
      </c>
      <c r="C2514" s="9">
        <v>37.75</v>
      </c>
      <c r="D2514" s="14">
        <f t="shared" si="39"/>
        <v>-0.39984101748807632</v>
      </c>
      <c r="E2514" s="9">
        <v>-2.3285899094437221E-2</v>
      </c>
    </row>
    <row r="2515" spans="2:5" x14ac:dyDescent="0.25">
      <c r="B2515" s="190">
        <v>42019</v>
      </c>
      <c r="C2515" s="9">
        <v>62.9</v>
      </c>
      <c r="D2515" s="14">
        <f t="shared" si="39"/>
        <v>0.43117178612059148</v>
      </c>
      <c r="E2515" s="9">
        <v>-2.3291925465838619E-2</v>
      </c>
    </row>
    <row r="2516" spans="2:5" x14ac:dyDescent="0.25">
      <c r="B2516" s="190">
        <v>42622</v>
      </c>
      <c r="C2516" s="9">
        <v>43.95</v>
      </c>
      <c r="D2516" s="14">
        <f t="shared" si="39"/>
        <v>1.6317365269461082</v>
      </c>
      <c r="E2516" s="9">
        <v>-2.3333333333333268E-2</v>
      </c>
    </row>
    <row r="2517" spans="2:5" x14ac:dyDescent="0.25">
      <c r="B2517" s="190">
        <v>41696</v>
      </c>
      <c r="C2517" s="9">
        <v>16.7</v>
      </c>
      <c r="D2517" s="14">
        <f t="shared" si="39"/>
        <v>-0.27233115468409586</v>
      </c>
      <c r="E2517" s="9">
        <v>-2.33918128654972E-2</v>
      </c>
    </row>
    <row r="2518" spans="2:5" x14ac:dyDescent="0.25">
      <c r="B2518" s="190">
        <v>41764</v>
      </c>
      <c r="C2518" s="9">
        <v>22.95</v>
      </c>
      <c r="D2518" s="14">
        <f t="shared" si="39"/>
        <v>-0.71771217712177116</v>
      </c>
      <c r="E2518" s="9">
        <v>-2.3404255319148966E-2</v>
      </c>
    </row>
    <row r="2519" spans="2:5" x14ac:dyDescent="0.25">
      <c r="B2519" s="190">
        <v>44405</v>
      </c>
      <c r="C2519" s="9">
        <v>81.3</v>
      </c>
      <c r="D2519" s="14">
        <f t="shared" si="39"/>
        <v>2.2519999999999998</v>
      </c>
      <c r="E2519" s="9">
        <v>-2.3423423423423458E-2</v>
      </c>
    </row>
    <row r="2520" spans="2:5" x14ac:dyDescent="0.25">
      <c r="B2520" s="190">
        <v>43573</v>
      </c>
      <c r="C2520" s="9">
        <v>25</v>
      </c>
      <c r="D2520" s="14">
        <f t="shared" si="39"/>
        <v>-0.62377727614747935</v>
      </c>
      <c r="E2520" s="9">
        <v>-2.3437500000000056E-2</v>
      </c>
    </row>
    <row r="2521" spans="2:5" x14ac:dyDescent="0.25">
      <c r="B2521" s="190">
        <v>44497</v>
      </c>
      <c r="C2521" s="9">
        <v>66.45</v>
      </c>
      <c r="D2521" s="14">
        <f t="shared" si="39"/>
        <v>0.19621962196219633</v>
      </c>
      <c r="E2521" s="9">
        <v>-2.3512123438647971E-2</v>
      </c>
    </row>
    <row r="2522" spans="2:5" x14ac:dyDescent="0.25">
      <c r="B2522" s="190">
        <v>44671</v>
      </c>
      <c r="C2522" s="9">
        <v>55.55</v>
      </c>
      <c r="D2522" s="14">
        <f t="shared" si="39"/>
        <v>-0.22847222222222227</v>
      </c>
      <c r="E2522" s="9">
        <v>-2.3725834797891063E-2</v>
      </c>
    </row>
    <row r="2523" spans="2:5" x14ac:dyDescent="0.25">
      <c r="B2523" s="190">
        <v>44333</v>
      </c>
      <c r="C2523" s="9">
        <v>72</v>
      </c>
      <c r="D2523" s="14">
        <f t="shared" si="39"/>
        <v>-5.2631578947368418E-2</v>
      </c>
      <c r="E2523" s="9">
        <v>-2.3728813559322035E-2</v>
      </c>
    </row>
    <row r="2524" spans="2:5" x14ac:dyDescent="0.25">
      <c r="B2524" s="190">
        <v>45034</v>
      </c>
      <c r="C2524" s="9">
        <v>76</v>
      </c>
      <c r="D2524" s="14">
        <f t="shared" si="39"/>
        <v>3.1304347826086958</v>
      </c>
      <c r="E2524" s="9">
        <v>-2.3763648041104618E-2</v>
      </c>
    </row>
    <row r="2525" spans="2:5" x14ac:dyDescent="0.25">
      <c r="B2525" s="190">
        <v>43958</v>
      </c>
      <c r="C2525" s="9">
        <v>18.399999999999999</v>
      </c>
      <c r="D2525" s="14">
        <f t="shared" si="39"/>
        <v>-0.62410623084780392</v>
      </c>
      <c r="E2525" s="9">
        <v>-2.3872679045092986E-2</v>
      </c>
    </row>
    <row r="2526" spans="2:5" x14ac:dyDescent="0.25">
      <c r="B2526" s="190">
        <v>42493</v>
      </c>
      <c r="C2526" s="9">
        <v>48.95</v>
      </c>
      <c r="D2526" s="14">
        <f t="shared" si="39"/>
        <v>-0.57117827420061318</v>
      </c>
      <c r="E2526" s="9">
        <v>-2.39282153539381E-2</v>
      </c>
    </row>
    <row r="2527" spans="2:5" x14ac:dyDescent="0.25">
      <c r="B2527" s="190">
        <v>45237</v>
      </c>
      <c r="C2527" s="9">
        <v>114.15</v>
      </c>
      <c r="D2527" s="14">
        <f t="shared" si="39"/>
        <v>-0.55261610817166373</v>
      </c>
      <c r="E2527" s="9">
        <v>-2.3941855493800745E-2</v>
      </c>
    </row>
    <row r="2528" spans="2:5" x14ac:dyDescent="0.25">
      <c r="B2528" s="190">
        <v>45810</v>
      </c>
      <c r="C2528" s="9">
        <v>255.15</v>
      </c>
      <c r="D2528" s="14">
        <f t="shared" si="39"/>
        <v>14.701538461538462</v>
      </c>
      <c r="E2528" s="9">
        <v>-2.3984392930915806E-2</v>
      </c>
    </row>
    <row r="2529" spans="2:5" x14ac:dyDescent="0.25">
      <c r="B2529" s="190">
        <v>41684</v>
      </c>
      <c r="C2529" s="9">
        <v>16.25</v>
      </c>
      <c r="D2529" s="14">
        <f t="shared" si="39"/>
        <v>-0.66632443531827512</v>
      </c>
      <c r="E2529" s="9">
        <v>-2.4024024024023941E-2</v>
      </c>
    </row>
    <row r="2530" spans="2:5" x14ac:dyDescent="0.25">
      <c r="B2530" s="190">
        <v>44690</v>
      </c>
      <c r="C2530" s="9">
        <v>48.7</v>
      </c>
      <c r="D2530" s="14">
        <f t="shared" si="39"/>
        <v>-7.6777251184834069E-2</v>
      </c>
      <c r="E2530" s="9">
        <v>-2.4048096192384686E-2</v>
      </c>
    </row>
    <row r="2531" spans="2:5" x14ac:dyDescent="0.25">
      <c r="B2531" s="190">
        <v>42843</v>
      </c>
      <c r="C2531" s="9">
        <v>52.75</v>
      </c>
      <c r="D2531" s="14">
        <f t="shared" si="39"/>
        <v>1.8904109589041096</v>
      </c>
      <c r="E2531" s="9">
        <v>-2.4051803885291347E-2</v>
      </c>
    </row>
    <row r="2532" spans="2:5" x14ac:dyDescent="0.25">
      <c r="B2532" s="190">
        <v>41674</v>
      </c>
      <c r="C2532" s="9">
        <v>18.25</v>
      </c>
      <c r="D2532" s="14">
        <f t="shared" si="39"/>
        <v>-0.93350094738376332</v>
      </c>
      <c r="E2532" s="9">
        <v>-2.4064171122994617E-2</v>
      </c>
    </row>
    <row r="2533" spans="2:5" x14ac:dyDescent="0.25">
      <c r="B2533" s="190">
        <v>45554</v>
      </c>
      <c r="C2533" s="9">
        <v>274.44</v>
      </c>
      <c r="D2533" s="14">
        <f t="shared" si="39"/>
        <v>4.6643962848297216</v>
      </c>
      <c r="E2533" s="9">
        <v>-2.4109238318754105E-2</v>
      </c>
    </row>
    <row r="2534" spans="2:5" x14ac:dyDescent="0.25">
      <c r="B2534" s="190">
        <v>44862</v>
      </c>
      <c r="C2534" s="9">
        <v>48.45</v>
      </c>
      <c r="D2534" s="14">
        <f t="shared" si="39"/>
        <v>-7.4498567335243529E-2</v>
      </c>
      <c r="E2534" s="9">
        <v>-2.4169184290030125E-2</v>
      </c>
    </row>
    <row r="2535" spans="2:5" x14ac:dyDescent="0.25">
      <c r="B2535" s="190">
        <v>41925</v>
      </c>
      <c r="C2535" s="9">
        <v>52.35</v>
      </c>
      <c r="D2535" s="14">
        <f t="shared" si="39"/>
        <v>4.2828685258964112E-2</v>
      </c>
      <c r="E2535" s="9">
        <v>-2.423112767940349E-2</v>
      </c>
    </row>
    <row r="2536" spans="2:5" x14ac:dyDescent="0.25">
      <c r="B2536" s="190">
        <v>44104</v>
      </c>
      <c r="C2536" s="9">
        <v>50.2</v>
      </c>
      <c r="D2536" s="14">
        <f t="shared" si="39"/>
        <v>-3.8314176245210725E-2</v>
      </c>
      <c r="E2536" s="9">
        <v>-2.4295432458697763E-2</v>
      </c>
    </row>
    <row r="2537" spans="2:5" x14ac:dyDescent="0.25">
      <c r="B2537" s="190">
        <v>44802</v>
      </c>
      <c r="C2537" s="9">
        <v>52.2</v>
      </c>
      <c r="D2537" s="14">
        <f t="shared" si="39"/>
        <v>0.62870514820592849</v>
      </c>
      <c r="E2537" s="9">
        <v>-2.4299065420560696E-2</v>
      </c>
    </row>
    <row r="2538" spans="2:5" x14ac:dyDescent="0.25">
      <c r="B2538" s="190">
        <v>43368</v>
      </c>
      <c r="C2538" s="9">
        <v>32.049999999999997</v>
      </c>
      <c r="D2538" s="14">
        <f t="shared" si="39"/>
        <v>-0.38424591738712777</v>
      </c>
      <c r="E2538" s="9">
        <v>-2.4353120243531329E-2</v>
      </c>
    </row>
    <row r="2539" spans="2:5" x14ac:dyDescent="0.25">
      <c r="B2539" s="190">
        <v>44279</v>
      </c>
      <c r="C2539" s="9">
        <v>52.05</v>
      </c>
      <c r="D2539" s="14">
        <f t="shared" si="39"/>
        <v>12.012499999999999</v>
      </c>
      <c r="E2539" s="9">
        <v>-2.4367385192127538E-2</v>
      </c>
    </row>
    <row r="2540" spans="2:5" x14ac:dyDescent="0.25">
      <c r="B2540" s="190">
        <v>41339</v>
      </c>
      <c r="C2540" s="9">
        <v>4</v>
      </c>
      <c r="D2540" s="14">
        <f t="shared" si="39"/>
        <v>-0.77777777777777779</v>
      </c>
      <c r="E2540" s="9">
        <v>-2.4390243902438939E-2</v>
      </c>
    </row>
    <row r="2541" spans="2:5" x14ac:dyDescent="0.25">
      <c r="B2541" s="190">
        <v>41649</v>
      </c>
      <c r="C2541" s="9">
        <v>18</v>
      </c>
      <c r="D2541" s="14">
        <f t="shared" si="39"/>
        <v>-0.17995444191343962</v>
      </c>
      <c r="E2541" s="9">
        <v>-2.4390243902438987E-2</v>
      </c>
    </row>
    <row r="2542" spans="2:5" x14ac:dyDescent="0.25">
      <c r="B2542" s="190">
        <v>41766</v>
      </c>
      <c r="C2542" s="9">
        <v>21.95</v>
      </c>
      <c r="D2542" s="14">
        <f t="shared" si="39"/>
        <v>-0.62024221453287187</v>
      </c>
      <c r="E2542" s="9">
        <v>-2.4444444444444477E-2</v>
      </c>
    </row>
    <row r="2543" spans="2:5" x14ac:dyDescent="0.25">
      <c r="B2543" s="190">
        <v>42061</v>
      </c>
      <c r="C2543" s="9">
        <v>57.8</v>
      </c>
      <c r="D2543" s="14">
        <f t="shared" si="39"/>
        <v>-0.40809011776753717</v>
      </c>
      <c r="E2543" s="9">
        <v>-2.4472573839662497E-2</v>
      </c>
    </row>
    <row r="2544" spans="2:5" x14ac:dyDescent="0.25">
      <c r="B2544" s="190">
        <v>42307</v>
      </c>
      <c r="C2544" s="9">
        <v>97.65</v>
      </c>
      <c r="D2544" s="14">
        <f t="shared" si="39"/>
        <v>0.81505576208178454</v>
      </c>
      <c r="E2544" s="9">
        <v>-2.4475524475524365E-2</v>
      </c>
    </row>
    <row r="2545" spans="2:5" x14ac:dyDescent="0.25">
      <c r="B2545" s="190">
        <v>44680</v>
      </c>
      <c r="C2545" s="9">
        <v>53.8</v>
      </c>
      <c r="D2545" s="14">
        <f t="shared" si="39"/>
        <v>0.35006273525721443</v>
      </c>
      <c r="E2545" s="9">
        <v>-2.4478694469628314E-2</v>
      </c>
    </row>
    <row r="2546" spans="2:5" x14ac:dyDescent="0.25">
      <c r="B2546" s="190">
        <v>42419</v>
      </c>
      <c r="C2546" s="9">
        <v>39.85</v>
      </c>
      <c r="D2546" s="14">
        <f t="shared" si="39"/>
        <v>-0.44265734265734263</v>
      </c>
      <c r="E2546" s="9">
        <v>-2.4479804161566705E-2</v>
      </c>
    </row>
    <row r="2547" spans="2:5" x14ac:dyDescent="0.25">
      <c r="B2547" s="190">
        <v>44315</v>
      </c>
      <c r="C2547" s="9">
        <v>71.5</v>
      </c>
      <c r="D2547" s="14">
        <f t="shared" si="39"/>
        <v>2.2798165137614679</v>
      </c>
      <c r="E2547" s="9">
        <v>-2.4556616643929021E-2</v>
      </c>
    </row>
    <row r="2548" spans="2:5" x14ac:dyDescent="0.25">
      <c r="B2548" s="190">
        <v>43620</v>
      </c>
      <c r="C2548" s="9">
        <v>21.8</v>
      </c>
      <c r="D2548" s="14">
        <f t="shared" si="39"/>
        <v>-0.5</v>
      </c>
      <c r="E2548" s="9">
        <v>-2.4608501118568264E-2</v>
      </c>
    </row>
    <row r="2549" spans="2:5" x14ac:dyDescent="0.25">
      <c r="B2549" s="190">
        <v>42543</v>
      </c>
      <c r="C2549" s="9">
        <v>43.6</v>
      </c>
      <c r="D2549" s="14">
        <f t="shared" si="39"/>
        <v>-0.18275538894095594</v>
      </c>
      <c r="E2549" s="9">
        <v>-2.4608501118568264E-2</v>
      </c>
    </row>
    <row r="2550" spans="2:5" x14ac:dyDescent="0.25">
      <c r="B2550" s="190">
        <v>44305</v>
      </c>
      <c r="C2550" s="9">
        <v>53.35</v>
      </c>
      <c r="D2550" s="14">
        <f t="shared" si="39"/>
        <v>12.50632911392405</v>
      </c>
      <c r="E2550" s="9">
        <v>-2.4680073126142621E-2</v>
      </c>
    </row>
    <row r="2551" spans="2:5" x14ac:dyDescent="0.25">
      <c r="B2551" s="190">
        <v>41387</v>
      </c>
      <c r="C2551" s="9">
        <v>3.95</v>
      </c>
      <c r="D2551" s="14">
        <f t="shared" si="39"/>
        <v>0</v>
      </c>
      <c r="E2551" s="9">
        <v>-2.469135802469127E-2</v>
      </c>
    </row>
    <row r="2552" spans="2:5" x14ac:dyDescent="0.25">
      <c r="B2552" s="190">
        <v>41353</v>
      </c>
      <c r="C2552" s="9">
        <v>3.95</v>
      </c>
      <c r="D2552" s="14">
        <f t="shared" si="39"/>
        <v>-0.89974619289340096</v>
      </c>
      <c r="E2552" s="9">
        <v>-2.469135802469127E-2</v>
      </c>
    </row>
    <row r="2553" spans="2:5" x14ac:dyDescent="0.25">
      <c r="B2553" s="190">
        <v>42730</v>
      </c>
      <c r="C2553" s="9">
        <v>39.4</v>
      </c>
      <c r="D2553" s="14">
        <f t="shared" si="39"/>
        <v>-0.42815674891146593</v>
      </c>
      <c r="E2553" s="9">
        <v>-2.4752475247524754E-2</v>
      </c>
    </row>
    <row r="2554" spans="2:5" x14ac:dyDescent="0.25">
      <c r="B2554" s="190">
        <v>42110</v>
      </c>
      <c r="C2554" s="9">
        <v>68.900000000000006</v>
      </c>
      <c r="D2554" s="14">
        <f t="shared" si="39"/>
        <v>-0.67035070092340077</v>
      </c>
      <c r="E2554" s="9">
        <v>-2.4769992922859162E-2</v>
      </c>
    </row>
    <row r="2555" spans="2:5" x14ac:dyDescent="0.25">
      <c r="B2555" s="190">
        <v>45520</v>
      </c>
      <c r="C2555" s="9">
        <v>209.01</v>
      </c>
      <c r="D2555" s="14">
        <f t="shared" si="39"/>
        <v>4.9377840909090907</v>
      </c>
      <c r="E2555" s="9">
        <v>-2.4821536882377742E-2</v>
      </c>
    </row>
    <row r="2556" spans="2:5" x14ac:dyDescent="0.25">
      <c r="B2556" s="190">
        <v>43083</v>
      </c>
      <c r="C2556" s="9">
        <v>35.200000000000003</v>
      </c>
      <c r="D2556" s="14">
        <f t="shared" si="39"/>
        <v>8.0256410256410273</v>
      </c>
      <c r="E2556" s="9">
        <v>-2.4930747922437633E-2</v>
      </c>
    </row>
    <row r="2557" spans="2:5" x14ac:dyDescent="0.25">
      <c r="B2557" s="190">
        <v>41403</v>
      </c>
      <c r="C2557" s="9">
        <v>3.9</v>
      </c>
      <c r="D2557" s="14">
        <f t="shared" si="39"/>
        <v>0</v>
      </c>
      <c r="E2557" s="9">
        <v>-2.5000000000000022E-2</v>
      </c>
    </row>
    <row r="2558" spans="2:5" x14ac:dyDescent="0.25">
      <c r="B2558" s="190">
        <v>41348</v>
      </c>
      <c r="C2558" s="9">
        <v>3.9</v>
      </c>
      <c r="D2558" s="14">
        <f t="shared" si="39"/>
        <v>-0.98333618184925653</v>
      </c>
      <c r="E2558" s="9">
        <v>-2.5000000000000022E-2</v>
      </c>
    </row>
    <row r="2559" spans="2:5" x14ac:dyDescent="0.25">
      <c r="B2559" s="190">
        <v>45533</v>
      </c>
      <c r="C2559" s="9">
        <v>234.04</v>
      </c>
      <c r="D2559" s="14">
        <f t="shared" si="39"/>
        <v>9.0231263383297637</v>
      </c>
      <c r="E2559" s="9">
        <v>-2.5036450739429363E-2</v>
      </c>
    </row>
    <row r="2560" spans="2:5" x14ac:dyDescent="0.25">
      <c r="B2560" s="190">
        <v>41740</v>
      </c>
      <c r="C2560" s="9">
        <v>23.35</v>
      </c>
      <c r="D2560" s="14">
        <f t="shared" si="39"/>
        <v>-0.57116620752984393</v>
      </c>
      <c r="E2560" s="9">
        <v>-2.5052192066805756E-2</v>
      </c>
    </row>
    <row r="2561" spans="2:5" x14ac:dyDescent="0.25">
      <c r="B2561" s="190">
        <v>44676</v>
      </c>
      <c r="C2561" s="9">
        <v>54.45</v>
      </c>
      <c r="D2561" s="14">
        <f t="shared" si="39"/>
        <v>-0.81722054380664655</v>
      </c>
      <c r="E2561" s="9">
        <v>-2.5067144136078755E-2</v>
      </c>
    </row>
    <row r="2562" spans="2:5" x14ac:dyDescent="0.25">
      <c r="B2562" s="190">
        <v>45565</v>
      </c>
      <c r="C2562" s="9">
        <v>297.89999999999998</v>
      </c>
      <c r="D2562" s="14">
        <f t="shared" si="39"/>
        <v>8.5942028985507228</v>
      </c>
      <c r="E2562" s="9">
        <v>-2.5068726273072474E-2</v>
      </c>
    </row>
    <row r="2563" spans="2:5" x14ac:dyDescent="0.25">
      <c r="B2563" s="190">
        <v>43370</v>
      </c>
      <c r="C2563" s="9">
        <v>31.05</v>
      </c>
      <c r="D2563" s="14">
        <f t="shared" si="39"/>
        <v>0.14364640883977908</v>
      </c>
      <c r="E2563" s="9">
        <v>-2.5117739403453711E-2</v>
      </c>
    </row>
    <row r="2564" spans="2:5" x14ac:dyDescent="0.25">
      <c r="B2564" s="190">
        <v>43398</v>
      </c>
      <c r="C2564" s="9">
        <v>27.15</v>
      </c>
      <c r="D2564" s="14">
        <f t="shared" si="39"/>
        <v>-0.51690391459074736</v>
      </c>
      <c r="E2564" s="9">
        <v>-2.5134649910233495E-2</v>
      </c>
    </row>
    <row r="2565" spans="2:5" x14ac:dyDescent="0.25">
      <c r="B2565" s="190">
        <v>42410</v>
      </c>
      <c r="C2565" s="9">
        <v>56.2</v>
      </c>
      <c r="D2565" s="14">
        <f t="shared" ref="D2565:D2628" si="40">(C2565-C2566)/C2566</f>
        <v>-0.40810953133228012</v>
      </c>
      <c r="E2565" s="9">
        <v>-2.5151777970511636E-2</v>
      </c>
    </row>
    <row r="2566" spans="2:5" x14ac:dyDescent="0.25">
      <c r="B2566" s="190">
        <v>42349</v>
      </c>
      <c r="C2566" s="9">
        <v>94.95</v>
      </c>
      <c r="D2566" s="14">
        <f t="shared" si="40"/>
        <v>1.8904109589041096</v>
      </c>
      <c r="E2566" s="9">
        <v>-2.515400410677621E-2</v>
      </c>
    </row>
    <row r="2567" spans="2:5" x14ac:dyDescent="0.25">
      <c r="B2567" s="190">
        <v>41848</v>
      </c>
      <c r="C2567" s="9">
        <v>32.85</v>
      </c>
      <c r="D2567" s="14">
        <f t="shared" si="40"/>
        <v>7.5324675324675319</v>
      </c>
      <c r="E2567" s="9">
        <v>-2.5222551928783424E-2</v>
      </c>
    </row>
    <row r="2568" spans="2:5" x14ac:dyDescent="0.25">
      <c r="B2568" s="190">
        <v>41389</v>
      </c>
      <c r="C2568" s="9">
        <v>3.85</v>
      </c>
      <c r="D2568" s="14">
        <f t="shared" si="40"/>
        <v>0</v>
      </c>
      <c r="E2568" s="9">
        <v>-2.5316455696202552E-2</v>
      </c>
    </row>
    <row r="2569" spans="2:5" x14ac:dyDescent="0.25">
      <c r="B2569" s="190">
        <v>41373</v>
      </c>
      <c r="C2569" s="9">
        <v>3.85</v>
      </c>
      <c r="D2569" s="14">
        <f t="shared" si="40"/>
        <v>-0.93315972222222221</v>
      </c>
      <c r="E2569" s="9">
        <v>-2.5316455696202552E-2</v>
      </c>
    </row>
    <row r="2570" spans="2:5" x14ac:dyDescent="0.25">
      <c r="B2570" s="190">
        <v>44270</v>
      </c>
      <c r="C2570" s="9">
        <v>57.6</v>
      </c>
      <c r="D2570" s="14">
        <f t="shared" si="40"/>
        <v>2.0000000000000004</v>
      </c>
      <c r="E2570" s="9">
        <v>-2.5380710659898477E-2</v>
      </c>
    </row>
    <row r="2571" spans="2:5" x14ac:dyDescent="0.25">
      <c r="B2571" s="190">
        <v>41635</v>
      </c>
      <c r="C2571" s="9">
        <v>19.2</v>
      </c>
      <c r="D2571" s="14">
        <f t="shared" si="40"/>
        <v>-0.90662386927341709</v>
      </c>
      <c r="E2571" s="9">
        <v>-2.5380710659898477E-2</v>
      </c>
    </row>
    <row r="2572" spans="2:5" x14ac:dyDescent="0.25">
      <c r="B2572" s="190">
        <v>45505</v>
      </c>
      <c r="C2572" s="9">
        <v>205.62</v>
      </c>
      <c r="D2572" s="14">
        <f t="shared" si="40"/>
        <v>20.530890052356018</v>
      </c>
      <c r="E2572" s="9">
        <v>-2.5405251682623878E-2</v>
      </c>
    </row>
    <row r="2573" spans="2:5" x14ac:dyDescent="0.25">
      <c r="B2573" s="190">
        <v>41568</v>
      </c>
      <c r="C2573" s="9">
        <v>9.5500000000000007</v>
      </c>
      <c r="D2573" s="14">
        <f t="shared" si="40"/>
        <v>-0.90558576371725164</v>
      </c>
      <c r="E2573" s="9">
        <v>-2.551020408163265E-2</v>
      </c>
    </row>
    <row r="2574" spans="2:5" x14ac:dyDescent="0.25">
      <c r="B2574" s="190">
        <v>42345</v>
      </c>
      <c r="C2574" s="9">
        <v>101.15</v>
      </c>
      <c r="D2574" s="14">
        <f t="shared" si="40"/>
        <v>1.2085152838427951</v>
      </c>
      <c r="E2574" s="9">
        <v>-2.5529865125240768E-2</v>
      </c>
    </row>
    <row r="2575" spans="2:5" x14ac:dyDescent="0.25">
      <c r="B2575" s="190">
        <v>42488</v>
      </c>
      <c r="C2575" s="9">
        <v>45.8</v>
      </c>
      <c r="D2575" s="14">
        <f t="shared" si="40"/>
        <v>-0.24979524979524981</v>
      </c>
      <c r="E2575" s="9">
        <v>-2.5531914893617082E-2</v>
      </c>
    </row>
    <row r="2576" spans="2:5" x14ac:dyDescent="0.25">
      <c r="B2576" s="190">
        <v>42179</v>
      </c>
      <c r="C2576" s="9">
        <v>61.05</v>
      </c>
      <c r="D2576" s="14">
        <f t="shared" si="40"/>
        <v>0.23084677419354829</v>
      </c>
      <c r="E2576" s="9">
        <v>-2.5538707102952935E-2</v>
      </c>
    </row>
    <row r="2577" spans="2:5" x14ac:dyDescent="0.25">
      <c r="B2577" s="190">
        <v>44645</v>
      </c>
      <c r="C2577" s="9">
        <v>49.6</v>
      </c>
      <c r="D2577" s="14">
        <f t="shared" si="40"/>
        <v>4.3112513144058978E-2</v>
      </c>
      <c r="E2577" s="9">
        <v>-2.5540275049115858E-2</v>
      </c>
    </row>
    <row r="2578" spans="2:5" x14ac:dyDescent="0.25">
      <c r="B2578" s="190">
        <v>42591</v>
      </c>
      <c r="C2578" s="9">
        <v>47.55</v>
      </c>
      <c r="D2578" s="14">
        <f t="shared" si="40"/>
        <v>11.513157894736842</v>
      </c>
      <c r="E2578" s="9">
        <v>-2.5614754098360656E-2</v>
      </c>
    </row>
    <row r="2579" spans="2:5" x14ac:dyDescent="0.25">
      <c r="B2579" s="190">
        <v>41410</v>
      </c>
      <c r="C2579" s="9">
        <v>3.8</v>
      </c>
      <c r="D2579" s="14">
        <f t="shared" si="40"/>
        <v>-0.98854904324242876</v>
      </c>
      <c r="E2579" s="9">
        <v>-2.5641025641025664E-2</v>
      </c>
    </row>
    <row r="2580" spans="2:5" x14ac:dyDescent="0.25">
      <c r="B2580" s="190">
        <v>45635</v>
      </c>
      <c r="C2580" s="9">
        <v>331.85</v>
      </c>
      <c r="D2580" s="14">
        <f t="shared" si="40"/>
        <v>9.3059006211180133</v>
      </c>
      <c r="E2580" s="9">
        <v>-2.5689958896065766E-2</v>
      </c>
    </row>
    <row r="2581" spans="2:5" x14ac:dyDescent="0.25">
      <c r="B2581" s="190">
        <v>43223</v>
      </c>
      <c r="C2581" s="9">
        <v>32.200000000000003</v>
      </c>
      <c r="D2581" s="14">
        <f t="shared" si="40"/>
        <v>0.54807692307692313</v>
      </c>
      <c r="E2581" s="9">
        <v>-2.5718608169440074E-2</v>
      </c>
    </row>
    <row r="2582" spans="2:5" x14ac:dyDescent="0.25">
      <c r="B2582" s="190">
        <v>43938</v>
      </c>
      <c r="C2582" s="9">
        <v>20.8</v>
      </c>
      <c r="D2582" s="14">
        <f t="shared" si="40"/>
        <v>-0.85295157299399083</v>
      </c>
      <c r="E2582" s="9">
        <v>-2.5761124121779892E-2</v>
      </c>
    </row>
    <row r="2583" spans="2:5" x14ac:dyDescent="0.25">
      <c r="B2583" s="190">
        <v>45363</v>
      </c>
      <c r="C2583" s="9">
        <v>141.44999999999999</v>
      </c>
      <c r="D2583" s="14">
        <f t="shared" si="40"/>
        <v>2.751989389920424</v>
      </c>
      <c r="E2583" s="9">
        <v>-2.5826446280991736E-2</v>
      </c>
    </row>
    <row r="2584" spans="2:5" x14ac:dyDescent="0.25">
      <c r="B2584" s="190">
        <v>42781</v>
      </c>
      <c r="C2584" s="9">
        <v>37.700000000000003</v>
      </c>
      <c r="D2584" s="14">
        <f t="shared" si="40"/>
        <v>-0.8506634977223213</v>
      </c>
      <c r="E2584" s="9">
        <v>-2.5839793281653745E-2</v>
      </c>
    </row>
    <row r="2585" spans="2:5" x14ac:dyDescent="0.25">
      <c r="B2585" s="190">
        <v>45679</v>
      </c>
      <c r="C2585" s="9">
        <v>252.45</v>
      </c>
      <c r="D2585" s="14">
        <f t="shared" si="40"/>
        <v>66.319999999999993</v>
      </c>
      <c r="E2585" s="9">
        <v>-2.5853752652903683E-2</v>
      </c>
    </row>
    <row r="2586" spans="2:5" x14ac:dyDescent="0.25">
      <c r="B2586" s="190">
        <v>41396</v>
      </c>
      <c r="C2586" s="9">
        <v>3.75</v>
      </c>
      <c r="D2586" s="14">
        <f t="shared" si="40"/>
        <v>0</v>
      </c>
      <c r="E2586" s="9">
        <v>-2.5974025974025997E-2</v>
      </c>
    </row>
    <row r="2587" spans="2:5" x14ac:dyDescent="0.25">
      <c r="B2587" s="190">
        <v>41368</v>
      </c>
      <c r="C2587" s="9">
        <v>3.75</v>
      </c>
      <c r="D2587" s="14">
        <f t="shared" si="40"/>
        <v>-0.94588744588744589</v>
      </c>
      <c r="E2587" s="9">
        <v>-2.5974025974025997E-2</v>
      </c>
    </row>
    <row r="2588" spans="2:5" x14ac:dyDescent="0.25">
      <c r="B2588" s="190">
        <v>44459</v>
      </c>
      <c r="C2588" s="9">
        <v>69.3</v>
      </c>
      <c r="D2588" s="14">
        <f t="shared" si="40"/>
        <v>3.1127596439169136</v>
      </c>
      <c r="E2588" s="9">
        <v>-2.6001405481377488E-2</v>
      </c>
    </row>
    <row r="2589" spans="2:5" x14ac:dyDescent="0.25">
      <c r="B2589" s="190">
        <v>43822</v>
      </c>
      <c r="C2589" s="9">
        <v>16.850000000000001</v>
      </c>
      <c r="D2589" s="14">
        <f t="shared" si="40"/>
        <v>-0.35687022900763354</v>
      </c>
      <c r="E2589" s="9">
        <v>-2.6011560693641578E-2</v>
      </c>
    </row>
    <row r="2590" spans="2:5" x14ac:dyDescent="0.25">
      <c r="B2590" s="190">
        <v>43531</v>
      </c>
      <c r="C2590" s="9">
        <v>26.2</v>
      </c>
      <c r="D2590" s="14">
        <f t="shared" si="40"/>
        <v>-0.43957219251336899</v>
      </c>
      <c r="E2590" s="9">
        <v>-2.6022304832713731E-2</v>
      </c>
    </row>
    <row r="2591" spans="2:5" x14ac:dyDescent="0.25">
      <c r="B2591" s="190">
        <v>44078</v>
      </c>
      <c r="C2591" s="9">
        <v>46.75</v>
      </c>
      <c r="D2591" s="14">
        <f t="shared" si="40"/>
        <v>0</v>
      </c>
      <c r="E2591" s="9">
        <v>-2.6041666666666668E-2</v>
      </c>
    </row>
    <row r="2592" spans="2:5" x14ac:dyDescent="0.25">
      <c r="B2592" s="190">
        <v>42564</v>
      </c>
      <c r="C2592" s="9">
        <v>46.75</v>
      </c>
      <c r="D2592" s="14">
        <f t="shared" si="40"/>
        <v>0.39136904761904756</v>
      </c>
      <c r="E2592" s="9">
        <v>-2.6041666666666668E-2</v>
      </c>
    </row>
    <row r="2593" spans="2:5" x14ac:dyDescent="0.25">
      <c r="B2593" s="190">
        <v>41842</v>
      </c>
      <c r="C2593" s="9">
        <v>33.6</v>
      </c>
      <c r="D2593" s="14">
        <f t="shared" si="40"/>
        <v>-0.45454545454545453</v>
      </c>
      <c r="E2593" s="9">
        <v>-2.6086956521739091E-2</v>
      </c>
    </row>
    <row r="2594" spans="2:5" x14ac:dyDescent="0.25">
      <c r="B2594" s="190">
        <v>44904</v>
      </c>
      <c r="C2594" s="9">
        <v>61.6</v>
      </c>
      <c r="D2594" s="14">
        <f t="shared" si="40"/>
        <v>3.7203065134099611</v>
      </c>
      <c r="E2594" s="9">
        <v>-2.6086956521739108E-2</v>
      </c>
    </row>
    <row r="2595" spans="2:5" x14ac:dyDescent="0.25">
      <c r="B2595" s="190">
        <v>41617</v>
      </c>
      <c r="C2595" s="9">
        <v>13.05</v>
      </c>
      <c r="D2595" s="14">
        <f t="shared" si="40"/>
        <v>-0.56208053691275162</v>
      </c>
      <c r="E2595" s="9">
        <v>-2.6119402985074598E-2</v>
      </c>
    </row>
    <row r="2596" spans="2:5" x14ac:dyDescent="0.25">
      <c r="B2596" s="190">
        <v>41809</v>
      </c>
      <c r="C2596" s="9">
        <v>29.8</v>
      </c>
      <c r="D2596" s="14">
        <f t="shared" si="40"/>
        <v>-0.65884373211219238</v>
      </c>
      <c r="E2596" s="9">
        <v>-2.6143790849673224E-2</v>
      </c>
    </row>
    <row r="2597" spans="2:5" x14ac:dyDescent="0.25">
      <c r="B2597" s="190">
        <v>44370</v>
      </c>
      <c r="C2597" s="9">
        <v>87.35</v>
      </c>
      <c r="D2597" s="14">
        <f t="shared" si="40"/>
        <v>2.9170403587443943</v>
      </c>
      <c r="E2597" s="9">
        <v>-2.6198439241917598E-2</v>
      </c>
    </row>
    <row r="2598" spans="2:5" x14ac:dyDescent="0.25">
      <c r="B2598" s="190">
        <v>41774</v>
      </c>
      <c r="C2598" s="9">
        <v>22.3</v>
      </c>
      <c r="D2598" s="14">
        <f t="shared" si="40"/>
        <v>-0.62489486963835161</v>
      </c>
      <c r="E2598" s="9">
        <v>-2.6200873362445323E-2</v>
      </c>
    </row>
    <row r="2599" spans="2:5" x14ac:dyDescent="0.25">
      <c r="B2599" s="190">
        <v>44512</v>
      </c>
      <c r="C2599" s="9">
        <v>59.45</v>
      </c>
      <c r="D2599" s="14">
        <f t="shared" si="40"/>
        <v>0.77994011976047917</v>
      </c>
      <c r="E2599" s="9">
        <v>-2.6208026208026116E-2</v>
      </c>
    </row>
    <row r="2600" spans="2:5" x14ac:dyDescent="0.25">
      <c r="B2600" s="190">
        <v>43181</v>
      </c>
      <c r="C2600" s="9">
        <v>33.4</v>
      </c>
      <c r="D2600" s="14">
        <f t="shared" si="40"/>
        <v>8.0270270270270263</v>
      </c>
      <c r="E2600" s="9">
        <v>-2.6239067055393545E-2</v>
      </c>
    </row>
    <row r="2601" spans="2:5" x14ac:dyDescent="0.25">
      <c r="B2601" s="190">
        <v>41313</v>
      </c>
      <c r="C2601" s="9">
        <v>3.7</v>
      </c>
      <c r="D2601" s="14">
        <f t="shared" si="40"/>
        <v>-0.89473684210526316</v>
      </c>
      <c r="E2601" s="9">
        <v>-2.6315789473684119E-2</v>
      </c>
    </row>
    <row r="2602" spans="2:5" x14ac:dyDescent="0.25">
      <c r="B2602" s="190">
        <v>43362</v>
      </c>
      <c r="C2602" s="9">
        <v>35.15</v>
      </c>
      <c r="D2602" s="14">
        <f t="shared" si="40"/>
        <v>5.7142857142857099E-2</v>
      </c>
      <c r="E2602" s="9">
        <v>-2.6315789473684289E-2</v>
      </c>
    </row>
    <row r="2603" spans="2:5" x14ac:dyDescent="0.25">
      <c r="B2603" s="190">
        <v>43210</v>
      </c>
      <c r="C2603" s="9">
        <v>33.25</v>
      </c>
      <c r="D2603" s="14">
        <f t="shared" si="40"/>
        <v>-0.61627236006924413</v>
      </c>
      <c r="E2603" s="9">
        <v>-2.6354319180087807E-2</v>
      </c>
    </row>
    <row r="2604" spans="2:5" x14ac:dyDescent="0.25">
      <c r="B2604" s="190">
        <v>45090</v>
      </c>
      <c r="C2604" s="9">
        <v>86.65</v>
      </c>
      <c r="D2604" s="14">
        <f t="shared" si="40"/>
        <v>1.613876319758673</v>
      </c>
      <c r="E2604" s="9">
        <v>-2.6404494382022407E-2</v>
      </c>
    </row>
    <row r="2605" spans="2:5" x14ac:dyDescent="0.25">
      <c r="B2605" s="190">
        <v>44019</v>
      </c>
      <c r="C2605" s="9">
        <v>33.15</v>
      </c>
      <c r="D2605" s="14">
        <f t="shared" si="40"/>
        <v>-0.17843866171003725</v>
      </c>
      <c r="E2605" s="9">
        <v>-2.6431718061673968E-2</v>
      </c>
    </row>
    <row r="2606" spans="2:5" x14ac:dyDescent="0.25">
      <c r="B2606" s="190">
        <v>42951</v>
      </c>
      <c r="C2606" s="9">
        <v>40.35</v>
      </c>
      <c r="D2606" s="14">
        <f t="shared" si="40"/>
        <v>0.16115107913669069</v>
      </c>
      <c r="E2606" s="9">
        <v>-2.6537997587454797E-2</v>
      </c>
    </row>
    <row r="2607" spans="2:5" x14ac:dyDescent="0.25">
      <c r="B2607" s="190">
        <v>43178</v>
      </c>
      <c r="C2607" s="9">
        <v>34.75</v>
      </c>
      <c r="D2607" s="14">
        <f t="shared" si="40"/>
        <v>-0.61959496442255058</v>
      </c>
      <c r="E2607" s="9">
        <v>-2.661064425770316E-2</v>
      </c>
    </row>
    <row r="2608" spans="2:5" x14ac:dyDescent="0.25">
      <c r="B2608" s="190">
        <v>45117</v>
      </c>
      <c r="C2608" s="9">
        <v>91.35</v>
      </c>
      <c r="D2608" s="14">
        <f t="shared" si="40"/>
        <v>4.5701219512195115</v>
      </c>
      <c r="E2608" s="9">
        <v>-2.6638252530633993E-2</v>
      </c>
    </row>
    <row r="2609" spans="2:5" x14ac:dyDescent="0.25">
      <c r="B2609" s="190">
        <v>43671</v>
      </c>
      <c r="C2609" s="9">
        <v>16.399999999999999</v>
      </c>
      <c r="D2609" s="14">
        <f t="shared" si="40"/>
        <v>0.28627450980392144</v>
      </c>
      <c r="E2609" s="9">
        <v>-2.67062314540061E-2</v>
      </c>
    </row>
    <row r="2610" spans="2:5" x14ac:dyDescent="0.25">
      <c r="B2610" s="190">
        <v>43748</v>
      </c>
      <c r="C2610" s="9">
        <v>12.75</v>
      </c>
      <c r="D2610" s="14">
        <f t="shared" si="40"/>
        <v>-0.74975466143277725</v>
      </c>
      <c r="E2610" s="9">
        <v>-2.6717557251908372E-2</v>
      </c>
    </row>
    <row r="2611" spans="2:5" x14ac:dyDescent="0.25">
      <c r="B2611" s="190">
        <v>42867</v>
      </c>
      <c r="C2611" s="9">
        <v>50.95</v>
      </c>
      <c r="D2611" s="14">
        <f t="shared" si="40"/>
        <v>1.5475000000000001</v>
      </c>
      <c r="E2611" s="9">
        <v>-2.6743075453677146E-2</v>
      </c>
    </row>
    <row r="2612" spans="2:5" x14ac:dyDescent="0.25">
      <c r="B2612" s="190">
        <v>43951</v>
      </c>
      <c r="C2612" s="9">
        <v>20</v>
      </c>
      <c r="D2612" s="14">
        <f t="shared" si="40"/>
        <v>-0.76985040276179517</v>
      </c>
      <c r="E2612" s="9">
        <v>-2.6763990267639936E-2</v>
      </c>
    </row>
    <row r="2613" spans="2:5" x14ac:dyDescent="0.25">
      <c r="B2613" s="190">
        <v>45085</v>
      </c>
      <c r="C2613" s="9">
        <v>86.9</v>
      </c>
      <c r="D2613" s="14">
        <f t="shared" si="40"/>
        <v>5.8695652173913038</v>
      </c>
      <c r="E2613" s="9">
        <v>-2.6875699888017822E-2</v>
      </c>
    </row>
    <row r="2614" spans="2:5" x14ac:dyDescent="0.25">
      <c r="B2614" s="190">
        <v>43906</v>
      </c>
      <c r="C2614" s="9">
        <v>12.65</v>
      </c>
      <c r="D2614" s="14">
        <f t="shared" si="40"/>
        <v>-0.92031496062992124</v>
      </c>
      <c r="E2614" s="9">
        <v>-2.6923076923076897E-2</v>
      </c>
    </row>
    <row r="2615" spans="2:5" x14ac:dyDescent="0.25">
      <c r="B2615" s="190">
        <v>45272</v>
      </c>
      <c r="C2615" s="9">
        <v>158.75</v>
      </c>
      <c r="D2615" s="14">
        <f t="shared" si="40"/>
        <v>0.83526011560693647</v>
      </c>
      <c r="E2615" s="9">
        <v>-2.6969046889365647E-2</v>
      </c>
    </row>
    <row r="2616" spans="2:5" x14ac:dyDescent="0.25">
      <c r="B2616" s="190">
        <v>44363</v>
      </c>
      <c r="C2616" s="9">
        <v>86.5</v>
      </c>
      <c r="D2616" s="14">
        <f t="shared" si="40"/>
        <v>0.50173611111111105</v>
      </c>
      <c r="E2616" s="9">
        <v>-2.6996625421822334E-2</v>
      </c>
    </row>
    <row r="2617" spans="2:5" x14ac:dyDescent="0.25">
      <c r="B2617" s="190">
        <v>44895</v>
      </c>
      <c r="C2617" s="9">
        <v>57.6</v>
      </c>
      <c r="D2617" s="14">
        <f t="shared" si="40"/>
        <v>1.9090909090909089</v>
      </c>
      <c r="E2617" s="9">
        <v>-2.7027027027027049E-2</v>
      </c>
    </row>
    <row r="2618" spans="2:5" x14ac:dyDescent="0.25">
      <c r="B2618" s="190">
        <v>43875</v>
      </c>
      <c r="C2618" s="9">
        <v>19.8</v>
      </c>
      <c r="D2618" s="14">
        <f t="shared" si="40"/>
        <v>-0.79979777553083931</v>
      </c>
      <c r="E2618" s="9">
        <v>-2.702702702702706E-2</v>
      </c>
    </row>
    <row r="2619" spans="2:5" x14ac:dyDescent="0.25">
      <c r="B2619" s="190">
        <v>45120</v>
      </c>
      <c r="C2619" s="9">
        <v>98.9</v>
      </c>
      <c r="D2619" s="14">
        <f t="shared" si="40"/>
        <v>0.77717879604672069</v>
      </c>
      <c r="E2619" s="9">
        <v>-2.7053615346778158E-2</v>
      </c>
    </row>
    <row r="2620" spans="2:5" x14ac:dyDescent="0.25">
      <c r="B2620" s="190">
        <v>41981</v>
      </c>
      <c r="C2620" s="9">
        <v>55.65</v>
      </c>
      <c r="D2620" s="14">
        <f t="shared" si="40"/>
        <v>-0.74663085048260791</v>
      </c>
      <c r="E2620" s="9">
        <v>-2.7097902097902173E-2</v>
      </c>
    </row>
    <row r="2621" spans="2:5" x14ac:dyDescent="0.25">
      <c r="B2621" s="190">
        <v>45713</v>
      </c>
      <c r="C2621" s="9">
        <v>219.64</v>
      </c>
      <c r="D2621" s="14">
        <f t="shared" si="40"/>
        <v>3.5474120082815732</v>
      </c>
      <c r="E2621" s="9">
        <v>-2.710843373493978E-2</v>
      </c>
    </row>
    <row r="2622" spans="2:5" x14ac:dyDescent="0.25">
      <c r="B2622" s="190">
        <v>44614</v>
      </c>
      <c r="C2622" s="9">
        <v>48.3</v>
      </c>
      <c r="D2622" s="14">
        <f t="shared" si="40"/>
        <v>1.4580152671755726</v>
      </c>
      <c r="E2622" s="9">
        <v>-2.7190332326284018E-2</v>
      </c>
    </row>
    <row r="2623" spans="2:5" x14ac:dyDescent="0.25">
      <c r="B2623" s="190">
        <v>43850</v>
      </c>
      <c r="C2623" s="9">
        <v>19.649999999999999</v>
      </c>
      <c r="D2623" s="14">
        <f t="shared" si="40"/>
        <v>0.10704225352112669</v>
      </c>
      <c r="E2623" s="9">
        <v>-2.7227722772277262E-2</v>
      </c>
    </row>
    <row r="2624" spans="2:5" x14ac:dyDescent="0.25">
      <c r="B2624" s="190">
        <v>43664</v>
      </c>
      <c r="C2624" s="9">
        <v>17.75</v>
      </c>
      <c r="D2624" s="14">
        <f t="shared" si="40"/>
        <v>4</v>
      </c>
      <c r="E2624" s="9">
        <v>-2.7397260273972601E-2</v>
      </c>
    </row>
    <row r="2625" spans="2:5" x14ac:dyDescent="0.25">
      <c r="B2625" s="190">
        <v>41323</v>
      </c>
      <c r="C2625" s="9">
        <v>3.55</v>
      </c>
      <c r="D2625" s="14">
        <f t="shared" si="40"/>
        <v>-0.92849949647532737</v>
      </c>
      <c r="E2625" s="9">
        <v>-2.7397260273972629E-2</v>
      </c>
    </row>
    <row r="2626" spans="2:5" x14ac:dyDescent="0.25">
      <c r="B2626" s="190">
        <v>44613</v>
      </c>
      <c r="C2626" s="9">
        <v>49.65</v>
      </c>
      <c r="D2626" s="14">
        <f t="shared" si="40"/>
        <v>-0.83751145437884533</v>
      </c>
      <c r="E2626" s="9">
        <v>-2.7424094025465202E-2</v>
      </c>
    </row>
    <row r="2627" spans="2:5" x14ac:dyDescent="0.25">
      <c r="B2627" s="190">
        <v>45562</v>
      </c>
      <c r="C2627" s="9">
        <v>305.56</v>
      </c>
      <c r="D2627" s="14">
        <f t="shared" si="40"/>
        <v>33.526553672316382</v>
      </c>
      <c r="E2627" s="9">
        <v>-2.7436501368642195E-2</v>
      </c>
    </row>
    <row r="2628" spans="2:5" x14ac:dyDescent="0.25">
      <c r="B2628" s="190">
        <v>41486</v>
      </c>
      <c r="C2628" s="9">
        <v>8.85</v>
      </c>
      <c r="D2628" s="14">
        <f t="shared" si="40"/>
        <v>-0.79151943462897523</v>
      </c>
      <c r="E2628" s="9">
        <v>-2.7472527472527472E-2</v>
      </c>
    </row>
    <row r="2629" spans="2:5" x14ac:dyDescent="0.25">
      <c r="B2629" s="190">
        <v>42527</v>
      </c>
      <c r="C2629" s="9">
        <v>42.45</v>
      </c>
      <c r="D2629" s="14">
        <f t="shared" ref="D2629:D2692" si="41">(C2629-C2630)/C2630</f>
        <v>1.1825192802056557</v>
      </c>
      <c r="E2629" s="9">
        <v>-2.7491408934707806E-2</v>
      </c>
    </row>
    <row r="2630" spans="2:5" x14ac:dyDescent="0.25">
      <c r="B2630" s="190">
        <v>43955</v>
      </c>
      <c r="C2630" s="9">
        <v>19.45</v>
      </c>
      <c r="D2630" s="14">
        <f t="shared" si="41"/>
        <v>-0.92902754971720491</v>
      </c>
      <c r="E2630" s="9">
        <v>-2.7500000000000035E-2</v>
      </c>
    </row>
    <row r="2631" spans="2:5" x14ac:dyDescent="0.25">
      <c r="B2631" s="190">
        <v>45586</v>
      </c>
      <c r="C2631" s="9">
        <v>274.05</v>
      </c>
      <c r="D2631" s="14">
        <f t="shared" si="41"/>
        <v>3.4344660194174761</v>
      </c>
      <c r="E2631" s="9">
        <v>-2.750177430801987E-2</v>
      </c>
    </row>
    <row r="2632" spans="2:5" x14ac:dyDescent="0.25">
      <c r="B2632" s="190">
        <v>44910</v>
      </c>
      <c r="C2632" s="9">
        <v>61.8</v>
      </c>
      <c r="D2632" s="14">
        <f t="shared" si="41"/>
        <v>-0.57830092118730814</v>
      </c>
      <c r="E2632" s="9">
        <v>-2.7537372147915028E-2</v>
      </c>
    </row>
    <row r="2633" spans="2:5" x14ac:dyDescent="0.25">
      <c r="B2633" s="190">
        <v>45334</v>
      </c>
      <c r="C2633" s="9">
        <v>146.55000000000001</v>
      </c>
      <c r="D2633" s="14">
        <f t="shared" si="41"/>
        <v>1.8707149853085214</v>
      </c>
      <c r="E2633" s="9">
        <v>-2.7538155275381403E-2</v>
      </c>
    </row>
    <row r="2634" spans="2:5" x14ac:dyDescent="0.25">
      <c r="B2634" s="190">
        <v>44610</v>
      </c>
      <c r="C2634" s="9">
        <v>51.05</v>
      </c>
      <c r="D2634" s="14">
        <f t="shared" si="41"/>
        <v>0</v>
      </c>
      <c r="E2634" s="9">
        <v>-2.7619047619047671E-2</v>
      </c>
    </row>
    <row r="2635" spans="2:5" x14ac:dyDescent="0.25">
      <c r="B2635" s="190">
        <v>42849</v>
      </c>
      <c r="C2635" s="9">
        <v>51.05</v>
      </c>
      <c r="D2635" s="14">
        <f t="shared" si="41"/>
        <v>0.61295418641390209</v>
      </c>
      <c r="E2635" s="9">
        <v>-2.7619047619047671E-2</v>
      </c>
    </row>
    <row r="2636" spans="2:5" x14ac:dyDescent="0.25">
      <c r="B2636" s="190">
        <v>43320</v>
      </c>
      <c r="C2636" s="9">
        <v>31.65</v>
      </c>
      <c r="D2636" s="14">
        <f t="shared" si="41"/>
        <v>-0.86768394648829428</v>
      </c>
      <c r="E2636" s="9">
        <v>-2.7649769585253416E-2</v>
      </c>
    </row>
    <row r="2637" spans="2:5" x14ac:dyDescent="0.25">
      <c r="B2637" s="190">
        <v>45691</v>
      </c>
      <c r="C2637" s="9">
        <v>239.2</v>
      </c>
      <c r="D2637" s="14">
        <f t="shared" si="41"/>
        <v>7.5276292335115853</v>
      </c>
      <c r="E2637" s="9">
        <v>-2.7681801552782416E-2</v>
      </c>
    </row>
    <row r="2638" spans="2:5" x14ac:dyDescent="0.25">
      <c r="B2638" s="190">
        <v>43439</v>
      </c>
      <c r="C2638" s="9">
        <v>28.05</v>
      </c>
      <c r="D2638" s="14">
        <f t="shared" si="41"/>
        <v>-0.19742489270386271</v>
      </c>
      <c r="E2638" s="9">
        <v>-2.7729636048526886E-2</v>
      </c>
    </row>
    <row r="2639" spans="2:5" x14ac:dyDescent="0.25">
      <c r="B2639" s="190">
        <v>44027</v>
      </c>
      <c r="C2639" s="9">
        <v>34.950000000000003</v>
      </c>
      <c r="D2639" s="14">
        <f t="shared" si="41"/>
        <v>0.18274111675126911</v>
      </c>
      <c r="E2639" s="9">
        <v>-2.7816411682892905E-2</v>
      </c>
    </row>
    <row r="2640" spans="2:5" x14ac:dyDescent="0.25">
      <c r="B2640" s="190">
        <v>43432</v>
      </c>
      <c r="C2640" s="9">
        <v>29.55</v>
      </c>
      <c r="D2640" s="14">
        <f t="shared" si="41"/>
        <v>0.54712041884816742</v>
      </c>
      <c r="E2640" s="9">
        <v>-2.7960526315789404E-2</v>
      </c>
    </row>
    <row r="2641" spans="2:5" x14ac:dyDescent="0.25">
      <c r="B2641" s="190">
        <v>43851</v>
      </c>
      <c r="C2641" s="9">
        <v>19.100000000000001</v>
      </c>
      <c r="D2641" s="14">
        <f t="shared" si="41"/>
        <v>-0.31171171171171164</v>
      </c>
      <c r="E2641" s="9">
        <v>-2.7989821882951512E-2</v>
      </c>
    </row>
    <row r="2642" spans="2:5" x14ac:dyDescent="0.25">
      <c r="B2642" s="190">
        <v>41829</v>
      </c>
      <c r="C2642" s="9">
        <v>27.75</v>
      </c>
      <c r="D2642" s="14">
        <f t="shared" si="41"/>
        <v>-0.89472685887708647</v>
      </c>
      <c r="E2642" s="9">
        <v>-2.8021015761821391E-2</v>
      </c>
    </row>
    <row r="2643" spans="2:5" x14ac:dyDescent="0.25">
      <c r="B2643" s="190">
        <v>45590</v>
      </c>
      <c r="C2643" s="9">
        <v>263.60000000000002</v>
      </c>
      <c r="D2643" s="14">
        <f t="shared" si="41"/>
        <v>7.9507640067911725</v>
      </c>
      <c r="E2643" s="9">
        <v>-2.8023598820058872E-2</v>
      </c>
    </row>
    <row r="2644" spans="2:5" x14ac:dyDescent="0.25">
      <c r="B2644" s="190">
        <v>43392</v>
      </c>
      <c r="C2644" s="9">
        <v>29.45</v>
      </c>
      <c r="D2644" s="14">
        <f t="shared" si="41"/>
        <v>-0.25911949685534591</v>
      </c>
      <c r="E2644" s="9">
        <v>-2.8052805280528097E-2</v>
      </c>
    </row>
    <row r="2645" spans="2:5" x14ac:dyDescent="0.25">
      <c r="B2645" s="190">
        <v>43146</v>
      </c>
      <c r="C2645" s="9">
        <v>39.75</v>
      </c>
      <c r="D2645" s="14">
        <f t="shared" si="41"/>
        <v>10.521739130434781</v>
      </c>
      <c r="E2645" s="9">
        <v>-2.81173594132029E-2</v>
      </c>
    </row>
    <row r="2646" spans="2:5" x14ac:dyDescent="0.25">
      <c r="B2646" s="190">
        <v>41324</v>
      </c>
      <c r="C2646" s="9">
        <v>3.45</v>
      </c>
      <c r="D2646" s="14">
        <f t="shared" si="41"/>
        <v>-0.8</v>
      </c>
      <c r="E2646" s="9">
        <v>-2.8169014084506942E-2</v>
      </c>
    </row>
    <row r="2647" spans="2:5" x14ac:dyDescent="0.25">
      <c r="B2647" s="190">
        <v>43665</v>
      </c>
      <c r="C2647" s="9">
        <v>17.25</v>
      </c>
      <c r="D2647" s="14">
        <f t="shared" si="41"/>
        <v>-0.94863013698630139</v>
      </c>
      <c r="E2647" s="9">
        <v>-2.8169014084507043E-2</v>
      </c>
    </row>
    <row r="2648" spans="2:5" x14ac:dyDescent="0.25">
      <c r="B2648" s="190">
        <v>45624</v>
      </c>
      <c r="C2648" s="9">
        <v>335.8</v>
      </c>
      <c r="D2648" s="14">
        <f t="shared" si="41"/>
        <v>9.3164362519201234</v>
      </c>
      <c r="E2648" s="9">
        <v>-2.8215887715236577E-2</v>
      </c>
    </row>
    <row r="2649" spans="2:5" x14ac:dyDescent="0.25">
      <c r="B2649" s="190">
        <v>43319</v>
      </c>
      <c r="C2649" s="9">
        <v>32.549999999999997</v>
      </c>
      <c r="D2649" s="14">
        <f t="shared" si="41"/>
        <v>-0.32116788321167894</v>
      </c>
      <c r="E2649" s="9">
        <v>-2.8358208955223965E-2</v>
      </c>
    </row>
    <row r="2650" spans="2:5" x14ac:dyDescent="0.25">
      <c r="B2650" s="190">
        <v>44748</v>
      </c>
      <c r="C2650" s="9">
        <v>47.95</v>
      </c>
      <c r="D2650" s="14">
        <f t="shared" si="41"/>
        <v>0.75963302752293593</v>
      </c>
      <c r="E2650" s="9">
        <v>-2.8368794326241106E-2</v>
      </c>
    </row>
    <row r="2651" spans="2:5" x14ac:dyDescent="0.25">
      <c r="B2651" s="190">
        <v>43440</v>
      </c>
      <c r="C2651" s="9">
        <v>27.25</v>
      </c>
      <c r="D2651" s="14">
        <f t="shared" si="41"/>
        <v>-0.87945144879451453</v>
      </c>
      <c r="E2651" s="9">
        <v>-2.8520499108734429E-2</v>
      </c>
    </row>
    <row r="2652" spans="2:5" x14ac:dyDescent="0.25">
      <c r="B2652" s="190">
        <v>45709</v>
      </c>
      <c r="C2652" s="9">
        <v>226.05</v>
      </c>
      <c r="D2652" s="14">
        <f t="shared" si="41"/>
        <v>4.7887323943661979</v>
      </c>
      <c r="E2652" s="9">
        <v>-2.8535820189952238E-2</v>
      </c>
    </row>
    <row r="2653" spans="2:5" x14ac:dyDescent="0.25">
      <c r="B2653" s="190">
        <v>42982</v>
      </c>
      <c r="C2653" s="9">
        <v>39.049999999999997</v>
      </c>
      <c r="D2653" s="14">
        <f t="shared" si="41"/>
        <v>-0.85797417712311319</v>
      </c>
      <c r="E2653" s="9">
        <v>-2.8606965174129494E-2</v>
      </c>
    </row>
    <row r="2654" spans="2:5" x14ac:dyDescent="0.25">
      <c r="B2654" s="190">
        <v>45666</v>
      </c>
      <c r="C2654" s="9">
        <v>274.95</v>
      </c>
      <c r="D2654" s="14">
        <f t="shared" si="41"/>
        <v>12.511056511056509</v>
      </c>
      <c r="E2654" s="9">
        <v>-2.8616852146263989E-2</v>
      </c>
    </row>
    <row r="2655" spans="2:5" x14ac:dyDescent="0.25">
      <c r="B2655" s="190">
        <v>43874</v>
      </c>
      <c r="C2655" s="9">
        <v>20.350000000000001</v>
      </c>
      <c r="D2655" s="14">
        <f t="shared" si="41"/>
        <v>-0.90729351737961828</v>
      </c>
      <c r="E2655" s="9">
        <v>-2.8639618138424722E-2</v>
      </c>
    </row>
    <row r="2656" spans="2:5" x14ac:dyDescent="0.25">
      <c r="B2656" s="190">
        <v>45742</v>
      </c>
      <c r="C2656" s="9">
        <v>219.51</v>
      </c>
      <c r="D2656" s="14">
        <f t="shared" si="41"/>
        <v>3.0574861367837336</v>
      </c>
      <c r="E2656" s="9">
        <v>-2.8716814159292076E-2</v>
      </c>
    </row>
    <row r="2657" spans="2:5" x14ac:dyDescent="0.25">
      <c r="B2657" s="190">
        <v>42650</v>
      </c>
      <c r="C2657" s="9">
        <v>54.1</v>
      </c>
      <c r="D2657" s="14">
        <f t="shared" si="41"/>
        <v>-0.11092851273623665</v>
      </c>
      <c r="E2657" s="9">
        <v>-2.8725314183123903E-2</v>
      </c>
    </row>
    <row r="2658" spans="2:5" x14ac:dyDescent="0.25">
      <c r="B2658" s="190">
        <v>41956</v>
      </c>
      <c r="C2658" s="9">
        <v>60.85</v>
      </c>
      <c r="D2658" s="14">
        <f t="shared" si="41"/>
        <v>0.12685185185185188</v>
      </c>
      <c r="E2658" s="9">
        <v>-2.8731045490821984E-2</v>
      </c>
    </row>
    <row r="2659" spans="2:5" x14ac:dyDescent="0.25">
      <c r="B2659" s="190">
        <v>44249</v>
      </c>
      <c r="C2659" s="9">
        <v>54</v>
      </c>
      <c r="D2659" s="14">
        <f t="shared" si="41"/>
        <v>1.2881355932203389</v>
      </c>
      <c r="E2659" s="9">
        <v>-2.8776978417266213E-2</v>
      </c>
    </row>
    <row r="2660" spans="2:5" x14ac:dyDescent="0.25">
      <c r="B2660" s="190">
        <v>43585</v>
      </c>
      <c r="C2660" s="9">
        <v>23.6</v>
      </c>
      <c r="D2660" s="14">
        <f t="shared" si="41"/>
        <v>-0.6</v>
      </c>
      <c r="E2660" s="9">
        <v>-2.8806584362139887E-2</v>
      </c>
    </row>
    <row r="2661" spans="2:5" x14ac:dyDescent="0.25">
      <c r="B2661" s="190">
        <v>44183</v>
      </c>
      <c r="C2661" s="9">
        <v>59</v>
      </c>
      <c r="D2661" s="14">
        <f t="shared" si="41"/>
        <v>0.12918660287081341</v>
      </c>
      <c r="E2661" s="9">
        <v>-2.8806584362139918E-2</v>
      </c>
    </row>
    <row r="2662" spans="2:5" x14ac:dyDescent="0.25">
      <c r="B2662" s="190">
        <v>44683</v>
      </c>
      <c r="C2662" s="9">
        <v>52.25</v>
      </c>
      <c r="D2662" s="14">
        <f t="shared" si="41"/>
        <v>0.72442244224422436</v>
      </c>
      <c r="E2662" s="9">
        <v>-2.8810408921933033E-2</v>
      </c>
    </row>
    <row r="2663" spans="2:5" x14ac:dyDescent="0.25">
      <c r="B2663" s="190">
        <v>43390</v>
      </c>
      <c r="C2663" s="9">
        <v>30.3</v>
      </c>
      <c r="D2663" s="14">
        <f t="shared" si="41"/>
        <v>-0.70809248554913296</v>
      </c>
      <c r="E2663" s="9">
        <v>-2.8846153846153803E-2</v>
      </c>
    </row>
    <row r="2664" spans="2:5" x14ac:dyDescent="0.25">
      <c r="B2664" s="190">
        <v>42342</v>
      </c>
      <c r="C2664" s="9">
        <v>103.8</v>
      </c>
      <c r="D2664" s="14">
        <f t="shared" si="41"/>
        <v>-0.60992108229988728</v>
      </c>
      <c r="E2664" s="9">
        <v>-2.8999064546305037E-2</v>
      </c>
    </row>
    <row r="2665" spans="2:5" x14ac:dyDescent="0.25">
      <c r="B2665" s="190">
        <v>45587</v>
      </c>
      <c r="C2665" s="9">
        <v>266.10000000000002</v>
      </c>
      <c r="D2665" s="14">
        <f t="shared" si="41"/>
        <v>0.83264462809917383</v>
      </c>
      <c r="E2665" s="9">
        <v>-2.9009304871373796E-2</v>
      </c>
    </row>
    <row r="2666" spans="2:5" x14ac:dyDescent="0.25">
      <c r="B2666" s="190">
        <v>45362</v>
      </c>
      <c r="C2666" s="9">
        <v>145.19999999999999</v>
      </c>
      <c r="D2666" s="14">
        <f t="shared" si="41"/>
        <v>1.1752808988764043</v>
      </c>
      <c r="E2666" s="9">
        <v>-2.9087261785356217E-2</v>
      </c>
    </row>
    <row r="2667" spans="2:5" x14ac:dyDescent="0.25">
      <c r="B2667" s="190">
        <v>44998</v>
      </c>
      <c r="C2667" s="9">
        <v>66.75</v>
      </c>
      <c r="D2667" s="14">
        <f t="shared" si="41"/>
        <v>4</v>
      </c>
      <c r="E2667" s="9">
        <v>-2.9090909090909091E-2</v>
      </c>
    </row>
    <row r="2668" spans="2:5" x14ac:dyDescent="0.25">
      <c r="B2668" s="190">
        <v>41613</v>
      </c>
      <c r="C2668" s="9">
        <v>13.35</v>
      </c>
      <c r="D2668" s="14">
        <f t="shared" si="41"/>
        <v>-0.83963963963963972</v>
      </c>
      <c r="E2668" s="9">
        <v>-2.9090909090909115E-2</v>
      </c>
    </row>
    <row r="2669" spans="2:5" x14ac:dyDescent="0.25">
      <c r="B2669" s="190">
        <v>44404</v>
      </c>
      <c r="C2669" s="9">
        <v>83.25</v>
      </c>
      <c r="D2669" s="14">
        <f t="shared" si="41"/>
        <v>-0.41166077738515899</v>
      </c>
      <c r="E2669" s="9">
        <v>-2.9154518950437316E-2</v>
      </c>
    </row>
    <row r="2670" spans="2:5" x14ac:dyDescent="0.25">
      <c r="B2670" s="190">
        <v>45447</v>
      </c>
      <c r="C2670" s="9">
        <v>141.5</v>
      </c>
      <c r="D2670" s="14">
        <f t="shared" si="41"/>
        <v>1.9417879417879418</v>
      </c>
      <c r="E2670" s="9">
        <v>-2.9159519725557463E-2</v>
      </c>
    </row>
    <row r="2671" spans="2:5" x14ac:dyDescent="0.25">
      <c r="B2671" s="190">
        <v>42860</v>
      </c>
      <c r="C2671" s="9">
        <v>48.1</v>
      </c>
      <c r="D2671" s="14">
        <f t="shared" si="41"/>
        <v>1.4231738035264483</v>
      </c>
      <c r="E2671" s="9">
        <v>-2.9263370332996887E-2</v>
      </c>
    </row>
    <row r="2672" spans="2:5" x14ac:dyDescent="0.25">
      <c r="B2672" s="190">
        <v>43969</v>
      </c>
      <c r="C2672" s="9">
        <v>19.850000000000001</v>
      </c>
      <c r="D2672" s="14">
        <f t="shared" si="41"/>
        <v>-0.14254859611231091</v>
      </c>
      <c r="E2672" s="9">
        <v>-2.9339853300733392E-2</v>
      </c>
    </row>
    <row r="2673" spans="2:5" x14ac:dyDescent="0.25">
      <c r="B2673" s="190">
        <v>41725</v>
      </c>
      <c r="C2673" s="9">
        <v>23.15</v>
      </c>
      <c r="D2673" s="14">
        <f t="shared" si="41"/>
        <v>-0.39078947368421058</v>
      </c>
      <c r="E2673" s="9">
        <v>-2.9350104821803051E-2</v>
      </c>
    </row>
    <row r="2674" spans="2:5" x14ac:dyDescent="0.25">
      <c r="B2674" s="190">
        <v>42965</v>
      </c>
      <c r="C2674" s="9">
        <v>38</v>
      </c>
      <c r="D2674" s="14">
        <f t="shared" si="41"/>
        <v>-0.27893738140417462</v>
      </c>
      <c r="E2674" s="9">
        <v>-2.9374201787994856E-2</v>
      </c>
    </row>
    <row r="2675" spans="2:5" x14ac:dyDescent="0.25">
      <c r="B2675" s="190">
        <v>44294</v>
      </c>
      <c r="C2675" s="9">
        <v>52.7</v>
      </c>
      <c r="D2675" s="14">
        <f t="shared" si="41"/>
        <v>0.45580110497237564</v>
      </c>
      <c r="E2675" s="9">
        <v>-2.9465930018416103E-2</v>
      </c>
    </row>
    <row r="2676" spans="2:5" x14ac:dyDescent="0.25">
      <c r="B2676" s="190">
        <v>44006</v>
      </c>
      <c r="C2676" s="9">
        <v>36.200000000000003</v>
      </c>
      <c r="D2676" s="14">
        <f t="shared" si="41"/>
        <v>2.1478260869565218</v>
      </c>
      <c r="E2676" s="9">
        <v>-2.9490616621983764E-2</v>
      </c>
    </row>
    <row r="2677" spans="2:5" x14ac:dyDescent="0.25">
      <c r="B2677" s="190">
        <v>41604</v>
      </c>
      <c r="C2677" s="9">
        <v>11.5</v>
      </c>
      <c r="D2677" s="14">
        <f t="shared" si="41"/>
        <v>-0.29878048780487798</v>
      </c>
      <c r="E2677" s="9">
        <v>-2.9535864978902926E-2</v>
      </c>
    </row>
    <row r="2678" spans="2:5" x14ac:dyDescent="0.25">
      <c r="B2678" s="190">
        <v>43894</v>
      </c>
      <c r="C2678" s="9">
        <v>16.399999999999999</v>
      </c>
      <c r="D2678" s="14">
        <f t="shared" si="41"/>
        <v>-0.74354964816262714</v>
      </c>
      <c r="E2678" s="9">
        <v>-2.9585798816568049E-2</v>
      </c>
    </row>
    <row r="2679" spans="2:5" x14ac:dyDescent="0.25">
      <c r="B2679" s="190">
        <v>44951</v>
      </c>
      <c r="C2679" s="9">
        <v>63.95</v>
      </c>
      <c r="D2679" s="14">
        <f t="shared" si="41"/>
        <v>3.3355932203389833</v>
      </c>
      <c r="E2679" s="9">
        <v>-2.9590288315629782E-2</v>
      </c>
    </row>
    <row r="2680" spans="2:5" x14ac:dyDescent="0.25">
      <c r="B2680" s="190">
        <v>43782</v>
      </c>
      <c r="C2680" s="9">
        <v>14.75</v>
      </c>
      <c r="D2680" s="14">
        <f t="shared" si="41"/>
        <v>0</v>
      </c>
      <c r="E2680" s="9">
        <v>-2.960526315789469E-2</v>
      </c>
    </row>
    <row r="2681" spans="2:5" x14ac:dyDescent="0.25">
      <c r="B2681" s="190">
        <v>43732</v>
      </c>
      <c r="C2681" s="9">
        <v>14.75</v>
      </c>
      <c r="D2681" s="14">
        <f t="shared" si="41"/>
        <v>-0.49915110356536502</v>
      </c>
      <c r="E2681" s="9">
        <v>-2.960526315789469E-2</v>
      </c>
    </row>
    <row r="2682" spans="2:5" x14ac:dyDescent="0.25">
      <c r="B2682" s="190">
        <v>43381</v>
      </c>
      <c r="C2682" s="9">
        <v>29.45</v>
      </c>
      <c r="D2682" s="14">
        <f t="shared" si="41"/>
        <v>-0.72177609825224365</v>
      </c>
      <c r="E2682" s="9">
        <v>-2.9654036243822145E-2</v>
      </c>
    </row>
    <row r="2683" spans="2:5" x14ac:dyDescent="0.25">
      <c r="B2683" s="190">
        <v>45208</v>
      </c>
      <c r="C2683" s="9">
        <v>105.85</v>
      </c>
      <c r="D2683" s="14">
        <f t="shared" si="41"/>
        <v>0.54978038067349921</v>
      </c>
      <c r="E2683" s="9">
        <v>-2.9789184234647114E-2</v>
      </c>
    </row>
    <row r="2684" spans="2:5" x14ac:dyDescent="0.25">
      <c r="B2684" s="190">
        <v>44312</v>
      </c>
      <c r="C2684" s="9">
        <v>68.3</v>
      </c>
      <c r="D2684" s="14">
        <f t="shared" si="41"/>
        <v>4.2538461538461538</v>
      </c>
      <c r="E2684" s="9">
        <v>-2.9829545454545574E-2</v>
      </c>
    </row>
    <row r="2685" spans="2:5" x14ac:dyDescent="0.25">
      <c r="B2685" s="190">
        <v>41619</v>
      </c>
      <c r="C2685" s="9">
        <v>13</v>
      </c>
      <c r="D2685" s="14">
        <f t="shared" si="41"/>
        <v>1</v>
      </c>
      <c r="E2685" s="9">
        <v>-2.9850746268656744E-2</v>
      </c>
    </row>
    <row r="2686" spans="2:5" x14ac:dyDescent="0.25">
      <c r="B2686" s="190">
        <v>41515</v>
      </c>
      <c r="C2686" s="9">
        <v>6.5</v>
      </c>
      <c r="D2686" s="14">
        <f t="shared" si="41"/>
        <v>-0.94193836534167041</v>
      </c>
      <c r="E2686" s="9">
        <v>-2.9850746268656744E-2</v>
      </c>
    </row>
    <row r="2687" spans="2:5" x14ac:dyDescent="0.25">
      <c r="B2687" s="190">
        <v>45156</v>
      </c>
      <c r="C2687" s="9">
        <v>111.95</v>
      </c>
      <c r="D2687" s="14">
        <f t="shared" si="41"/>
        <v>3.6164948453608248</v>
      </c>
      <c r="E2687" s="9">
        <v>-2.9896013864818046E-2</v>
      </c>
    </row>
    <row r="2688" spans="2:5" x14ac:dyDescent="0.25">
      <c r="B2688" s="190">
        <v>43577</v>
      </c>
      <c r="C2688" s="9">
        <v>24.25</v>
      </c>
      <c r="D2688" s="14">
        <f t="shared" si="41"/>
        <v>-0.48183760683760679</v>
      </c>
      <c r="E2688" s="9">
        <v>-0.03</v>
      </c>
    </row>
    <row r="2689" spans="2:5" x14ac:dyDescent="0.25">
      <c r="B2689" s="190">
        <v>44712</v>
      </c>
      <c r="C2689" s="9">
        <v>46.8</v>
      </c>
      <c r="D2689" s="14">
        <f t="shared" si="41"/>
        <v>7.4626865671641798E-2</v>
      </c>
      <c r="E2689" s="9">
        <v>-3.005181347150265E-2</v>
      </c>
    </row>
    <row r="2690" spans="2:5" x14ac:dyDescent="0.25">
      <c r="B2690" s="190">
        <v>42997</v>
      </c>
      <c r="C2690" s="9">
        <v>43.55</v>
      </c>
      <c r="D2690" s="14">
        <f t="shared" si="41"/>
        <v>1.46045197740113</v>
      </c>
      <c r="E2690" s="9">
        <v>-3.0066815144766178E-2</v>
      </c>
    </row>
    <row r="2691" spans="2:5" x14ac:dyDescent="0.25">
      <c r="B2691" s="190">
        <v>41690</v>
      </c>
      <c r="C2691" s="9">
        <v>17.7</v>
      </c>
      <c r="D2691" s="14">
        <f t="shared" si="41"/>
        <v>-8.290155440414515E-2</v>
      </c>
      <c r="E2691" s="9">
        <v>-3.0136986301369902E-2</v>
      </c>
    </row>
    <row r="2692" spans="2:5" x14ac:dyDescent="0.25">
      <c r="B2692" s="190">
        <v>43634</v>
      </c>
      <c r="C2692" s="9">
        <v>19.3</v>
      </c>
      <c r="D2692" s="14">
        <f t="shared" si="41"/>
        <v>1</v>
      </c>
      <c r="E2692" s="9">
        <v>-3.0150753768844116E-2</v>
      </c>
    </row>
    <row r="2693" spans="2:5" x14ac:dyDescent="0.25">
      <c r="B2693" s="190">
        <v>41562</v>
      </c>
      <c r="C2693" s="9">
        <v>9.65</v>
      </c>
      <c r="D2693" s="14">
        <f t="shared" ref="D2693:D2756" si="42">(C2693-C2694)/C2694</f>
        <v>-0.84957131722525336</v>
      </c>
      <c r="E2693" s="9">
        <v>-3.0150753768844116E-2</v>
      </c>
    </row>
    <row r="2694" spans="2:5" x14ac:dyDescent="0.25">
      <c r="B2694" s="190">
        <v>42054</v>
      </c>
      <c r="C2694" s="9">
        <v>64.150000000000006</v>
      </c>
      <c r="D2694" s="14">
        <f t="shared" si="42"/>
        <v>0.34064785788923729</v>
      </c>
      <c r="E2694" s="9">
        <v>-3.023431594860166E-2</v>
      </c>
    </row>
    <row r="2695" spans="2:5" x14ac:dyDescent="0.25">
      <c r="B2695" s="190">
        <v>44830</v>
      </c>
      <c r="C2695" s="9">
        <v>47.85</v>
      </c>
      <c r="D2695" s="14">
        <f t="shared" si="42"/>
        <v>0.15440289505428223</v>
      </c>
      <c r="E2695" s="9">
        <v>-3.0395136778115502E-2</v>
      </c>
    </row>
    <row r="2696" spans="2:5" x14ac:dyDescent="0.25">
      <c r="B2696" s="190">
        <v>42909</v>
      </c>
      <c r="C2696" s="9">
        <v>41.45</v>
      </c>
      <c r="D2696" s="14">
        <f t="shared" si="42"/>
        <v>0.85874439461883412</v>
      </c>
      <c r="E2696" s="9">
        <v>-3.0409356725146133E-2</v>
      </c>
    </row>
    <row r="2697" spans="2:5" x14ac:dyDescent="0.25">
      <c r="B2697" s="190">
        <v>41745</v>
      </c>
      <c r="C2697" s="9">
        <v>22.3</v>
      </c>
      <c r="D2697" s="14">
        <f t="shared" si="42"/>
        <v>-0.61013986013986021</v>
      </c>
      <c r="E2697" s="9">
        <v>-3.0434782608695622E-2</v>
      </c>
    </row>
    <row r="2698" spans="2:5" x14ac:dyDescent="0.25">
      <c r="B2698" s="190">
        <v>44663</v>
      </c>
      <c r="C2698" s="9">
        <v>57.2</v>
      </c>
      <c r="D2698" s="14">
        <f t="shared" si="42"/>
        <v>-0.14242878560719641</v>
      </c>
      <c r="E2698" s="9">
        <v>-3.0508474576271139E-2</v>
      </c>
    </row>
    <row r="2699" spans="2:5" x14ac:dyDescent="0.25">
      <c r="B2699" s="190">
        <v>44973</v>
      </c>
      <c r="C2699" s="9">
        <v>66.7</v>
      </c>
      <c r="D2699" s="14">
        <f t="shared" si="42"/>
        <v>0.13531914893617025</v>
      </c>
      <c r="E2699" s="9">
        <v>-3.0523255813953407E-2</v>
      </c>
    </row>
    <row r="2700" spans="2:5" x14ac:dyDescent="0.25">
      <c r="B2700" s="190">
        <v>44159</v>
      </c>
      <c r="C2700" s="9">
        <v>58.75</v>
      </c>
      <c r="D2700" s="14">
        <f t="shared" si="42"/>
        <v>-2.3275145469659163E-2</v>
      </c>
      <c r="E2700" s="9">
        <v>-3.0528052805280551E-2</v>
      </c>
    </row>
    <row r="2701" spans="2:5" x14ac:dyDescent="0.25">
      <c r="B2701" s="190">
        <v>42403</v>
      </c>
      <c r="C2701" s="9">
        <v>60.15</v>
      </c>
      <c r="D2701" s="14">
        <f t="shared" si="42"/>
        <v>-0.43147448015122875</v>
      </c>
      <c r="E2701" s="9">
        <v>-3.0620467365028183E-2</v>
      </c>
    </row>
    <row r="2702" spans="2:5" x14ac:dyDescent="0.25">
      <c r="B2702" s="190">
        <v>42284</v>
      </c>
      <c r="C2702" s="9">
        <v>105.8</v>
      </c>
      <c r="D2702" s="14">
        <f t="shared" si="42"/>
        <v>1.0971258671952426</v>
      </c>
      <c r="E2702" s="9">
        <v>-3.0691708657810429E-2</v>
      </c>
    </row>
    <row r="2703" spans="2:5" x14ac:dyDescent="0.25">
      <c r="B2703" s="190">
        <v>44280</v>
      </c>
      <c r="C2703" s="9">
        <v>50.45</v>
      </c>
      <c r="D2703" s="14">
        <f t="shared" si="42"/>
        <v>3.003968253968254</v>
      </c>
      <c r="E2703" s="9">
        <v>-3.0739673390970113E-2</v>
      </c>
    </row>
    <row r="2704" spans="2:5" x14ac:dyDescent="0.25">
      <c r="B2704" s="190">
        <v>43745</v>
      </c>
      <c r="C2704" s="9">
        <v>12.6</v>
      </c>
      <c r="D2704" s="14">
        <f t="shared" si="42"/>
        <v>-0.82215949188426252</v>
      </c>
      <c r="E2704" s="9">
        <v>-3.0769230769230795E-2</v>
      </c>
    </row>
    <row r="2705" spans="2:5" x14ac:dyDescent="0.25">
      <c r="B2705" s="190">
        <v>44439</v>
      </c>
      <c r="C2705" s="9">
        <v>70.849999999999994</v>
      </c>
      <c r="D2705" s="14">
        <f t="shared" si="42"/>
        <v>2.4645476772616135</v>
      </c>
      <c r="E2705" s="9">
        <v>-3.0779753761969907E-2</v>
      </c>
    </row>
    <row r="2706" spans="2:5" x14ac:dyDescent="0.25">
      <c r="B2706" s="190">
        <v>43966</v>
      </c>
      <c r="C2706" s="9">
        <v>20.45</v>
      </c>
      <c r="D2706" s="14">
        <f t="shared" si="42"/>
        <v>-0.56627783669141041</v>
      </c>
      <c r="E2706" s="9">
        <v>-3.0805687203791569E-2</v>
      </c>
    </row>
    <row r="2707" spans="2:5" x14ac:dyDescent="0.25">
      <c r="B2707" s="190">
        <v>44056</v>
      </c>
      <c r="C2707" s="9">
        <v>47.15</v>
      </c>
      <c r="D2707" s="14">
        <f t="shared" si="42"/>
        <v>-0.55872718764623308</v>
      </c>
      <c r="E2707" s="9">
        <v>-3.0832476875642344E-2</v>
      </c>
    </row>
    <row r="2708" spans="2:5" x14ac:dyDescent="0.25">
      <c r="B2708" s="190">
        <v>42367</v>
      </c>
      <c r="C2708" s="9">
        <v>106.85</v>
      </c>
      <c r="D2708" s="14">
        <f t="shared" si="42"/>
        <v>0.75020475020475019</v>
      </c>
      <c r="E2708" s="9">
        <v>-3.0839002267573749E-2</v>
      </c>
    </row>
    <row r="2709" spans="2:5" x14ac:dyDescent="0.25">
      <c r="B2709" s="190">
        <v>44511</v>
      </c>
      <c r="C2709" s="9">
        <v>61.05</v>
      </c>
      <c r="D2709" s="14">
        <f t="shared" si="42"/>
        <v>2.5494186046511627</v>
      </c>
      <c r="E2709" s="9">
        <v>-3.0952380952380999E-2</v>
      </c>
    </row>
    <row r="2710" spans="2:5" x14ac:dyDescent="0.25">
      <c r="B2710" s="190">
        <v>41694</v>
      </c>
      <c r="C2710" s="9">
        <v>17.2</v>
      </c>
      <c r="D2710" s="14">
        <f t="shared" si="42"/>
        <v>-0.49854227405247814</v>
      </c>
      <c r="E2710" s="9">
        <v>-3.0985915492957785E-2</v>
      </c>
    </row>
    <row r="2711" spans="2:5" x14ac:dyDescent="0.25">
      <c r="B2711" s="190">
        <v>44000</v>
      </c>
      <c r="C2711" s="9">
        <v>34.299999999999997</v>
      </c>
      <c r="D2711" s="14">
        <f t="shared" si="42"/>
        <v>2.6684491978609621</v>
      </c>
      <c r="E2711" s="9">
        <v>-3.1073446327683656E-2</v>
      </c>
    </row>
    <row r="2712" spans="2:5" x14ac:dyDescent="0.25">
      <c r="B2712" s="190">
        <v>41564</v>
      </c>
      <c r="C2712" s="9">
        <v>9.35</v>
      </c>
      <c r="D2712" s="14">
        <f t="shared" si="42"/>
        <v>-0.66547406082289806</v>
      </c>
      <c r="E2712" s="9">
        <v>-3.1088082901554476E-2</v>
      </c>
    </row>
    <row r="2713" spans="2:5" x14ac:dyDescent="0.25">
      <c r="B2713" s="190">
        <v>43396</v>
      </c>
      <c r="C2713" s="9">
        <v>27.95</v>
      </c>
      <c r="D2713" s="14">
        <f t="shared" si="42"/>
        <v>-0.37541899441340781</v>
      </c>
      <c r="E2713" s="9">
        <v>-3.1195840554592794E-2</v>
      </c>
    </row>
    <row r="2714" spans="2:5" x14ac:dyDescent="0.25">
      <c r="B2714" s="190">
        <v>44725</v>
      </c>
      <c r="C2714" s="9">
        <v>44.75</v>
      </c>
      <c r="D2714" s="14">
        <f t="shared" si="42"/>
        <v>3.8641304347826089</v>
      </c>
      <c r="E2714" s="9">
        <v>-3.1385281385281447E-2</v>
      </c>
    </row>
    <row r="2715" spans="2:5" x14ac:dyDescent="0.25">
      <c r="B2715" s="190">
        <v>41578</v>
      </c>
      <c r="C2715" s="9">
        <v>9.1999999999999993</v>
      </c>
      <c r="D2715" s="14">
        <f t="shared" si="42"/>
        <v>-0.66545454545454552</v>
      </c>
      <c r="E2715" s="9">
        <v>-3.157894736842113E-2</v>
      </c>
    </row>
    <row r="2716" spans="2:5" x14ac:dyDescent="0.25">
      <c r="B2716" s="190">
        <v>41803</v>
      </c>
      <c r="C2716" s="9">
        <v>27.5</v>
      </c>
      <c r="D2716" s="14">
        <f t="shared" si="42"/>
        <v>-0.24760601915184674</v>
      </c>
      <c r="E2716" s="9">
        <v>-3.1690140845070373E-2</v>
      </c>
    </row>
    <row r="2717" spans="2:5" x14ac:dyDescent="0.25">
      <c r="B2717" s="190">
        <v>44034</v>
      </c>
      <c r="C2717" s="9">
        <v>36.549999999999997</v>
      </c>
      <c r="D2717" s="14">
        <f t="shared" si="42"/>
        <v>1.667883211678832</v>
      </c>
      <c r="E2717" s="9">
        <v>-3.1788079470198752E-2</v>
      </c>
    </row>
    <row r="2718" spans="2:5" x14ac:dyDescent="0.25">
      <c r="B2718" s="190">
        <v>43728</v>
      </c>
      <c r="C2718" s="9">
        <v>13.7</v>
      </c>
      <c r="D2718" s="14">
        <f t="shared" si="42"/>
        <v>-0.75579322638146174</v>
      </c>
      <c r="E2718" s="9">
        <v>-3.1802120141342829E-2</v>
      </c>
    </row>
    <row r="2719" spans="2:5" x14ac:dyDescent="0.25">
      <c r="B2719" s="190">
        <v>44550</v>
      </c>
      <c r="C2719" s="9">
        <v>56.1</v>
      </c>
      <c r="D2719" s="14">
        <f t="shared" si="42"/>
        <v>-0.39219934994582878</v>
      </c>
      <c r="E2719" s="9">
        <v>-3.1924072476272672E-2</v>
      </c>
    </row>
    <row r="2720" spans="2:5" x14ac:dyDescent="0.25">
      <c r="B2720" s="190">
        <v>42269</v>
      </c>
      <c r="C2720" s="9">
        <v>92.3</v>
      </c>
      <c r="D2720" s="14">
        <f t="shared" si="42"/>
        <v>2.591439688715953</v>
      </c>
      <c r="E2720" s="9">
        <v>-3.1987414787624513E-2</v>
      </c>
    </row>
    <row r="2721" spans="2:5" x14ac:dyDescent="0.25">
      <c r="B2721" s="190">
        <v>43538</v>
      </c>
      <c r="C2721" s="9">
        <v>25.7</v>
      </c>
      <c r="D2721" s="14">
        <f t="shared" si="42"/>
        <v>0.215130023640662</v>
      </c>
      <c r="E2721" s="9">
        <v>-3.2015065913371048E-2</v>
      </c>
    </row>
    <row r="2722" spans="2:5" x14ac:dyDescent="0.25">
      <c r="B2722" s="190">
        <v>43640</v>
      </c>
      <c r="C2722" s="9">
        <v>21.15</v>
      </c>
      <c r="D2722" s="14">
        <f t="shared" si="42"/>
        <v>-0.86904024767801857</v>
      </c>
      <c r="E2722" s="9">
        <v>-3.2036613272311339E-2</v>
      </c>
    </row>
    <row r="2723" spans="2:5" x14ac:dyDescent="0.25">
      <c r="B2723" s="190">
        <v>45341</v>
      </c>
      <c r="C2723" s="9">
        <v>161.5</v>
      </c>
      <c r="D2723" s="14">
        <f t="shared" si="42"/>
        <v>3.1251596424010217</v>
      </c>
      <c r="E2723" s="9">
        <v>-3.2064728798321812E-2</v>
      </c>
    </row>
    <row r="2724" spans="2:5" x14ac:dyDescent="0.25">
      <c r="B2724" s="190">
        <v>43069</v>
      </c>
      <c r="C2724" s="9">
        <v>39.15</v>
      </c>
      <c r="D2724" s="14">
        <f t="shared" si="42"/>
        <v>1.6013289036544849</v>
      </c>
      <c r="E2724" s="9">
        <v>-3.2138442521631748E-2</v>
      </c>
    </row>
    <row r="2725" spans="2:5" x14ac:dyDescent="0.25">
      <c r="B2725" s="190">
        <v>43725</v>
      </c>
      <c r="C2725" s="9">
        <v>15.05</v>
      </c>
      <c r="D2725" s="14">
        <f t="shared" si="42"/>
        <v>-0.16620498614958448</v>
      </c>
      <c r="E2725" s="9">
        <v>-3.215434083601286E-2</v>
      </c>
    </row>
    <row r="2726" spans="2:5" x14ac:dyDescent="0.25">
      <c r="B2726" s="190">
        <v>43862</v>
      </c>
      <c r="C2726" s="9">
        <v>18.05</v>
      </c>
      <c r="D2726" s="14">
        <f t="shared" si="42"/>
        <v>0.20333333333333339</v>
      </c>
      <c r="E2726" s="9">
        <v>-3.2171581769436887E-2</v>
      </c>
    </row>
    <row r="2727" spans="2:5" x14ac:dyDescent="0.25">
      <c r="B2727" s="190">
        <v>43693</v>
      </c>
      <c r="C2727" s="9">
        <v>15</v>
      </c>
      <c r="D2727" s="14">
        <f t="shared" si="42"/>
        <v>-0.40594059405940597</v>
      </c>
      <c r="E2727" s="9">
        <v>-3.2258064516129031E-2</v>
      </c>
    </row>
    <row r="2728" spans="2:5" x14ac:dyDescent="0.25">
      <c r="B2728" s="190">
        <v>43558</v>
      </c>
      <c r="C2728" s="9">
        <v>25.25</v>
      </c>
      <c r="D2728" s="14">
        <f t="shared" si="42"/>
        <v>-0.66622604097818905</v>
      </c>
      <c r="E2728" s="9">
        <v>-3.2567049808429172E-2</v>
      </c>
    </row>
    <row r="2729" spans="2:5" x14ac:dyDescent="0.25">
      <c r="B2729" s="190">
        <v>44421</v>
      </c>
      <c r="C2729" s="9">
        <v>75.650000000000006</v>
      </c>
      <c r="D2729" s="14">
        <f t="shared" si="42"/>
        <v>3.6411042944785281</v>
      </c>
      <c r="E2729" s="9">
        <v>-3.2608695652173877E-2</v>
      </c>
    </row>
    <row r="2730" spans="2:5" x14ac:dyDescent="0.25">
      <c r="B2730" s="190">
        <v>41682</v>
      </c>
      <c r="C2730" s="9">
        <v>16.3</v>
      </c>
      <c r="D2730" s="14">
        <f t="shared" si="42"/>
        <v>-0.5919899874843555</v>
      </c>
      <c r="E2730" s="9">
        <v>-3.264094955489618E-2</v>
      </c>
    </row>
    <row r="2731" spans="2:5" x14ac:dyDescent="0.25">
      <c r="B2731" s="190">
        <v>42955</v>
      </c>
      <c r="C2731" s="9">
        <v>39.950000000000003</v>
      </c>
      <c r="D2731" s="14">
        <f t="shared" si="42"/>
        <v>0.22923076923076932</v>
      </c>
      <c r="E2731" s="9">
        <v>-3.2687651331718991E-2</v>
      </c>
    </row>
    <row r="2732" spans="2:5" x14ac:dyDescent="0.25">
      <c r="B2732" s="190">
        <v>41843</v>
      </c>
      <c r="C2732" s="9">
        <v>32.5</v>
      </c>
      <c r="D2732" s="14">
        <f t="shared" si="42"/>
        <v>0.69712793733681477</v>
      </c>
      <c r="E2732" s="9">
        <v>-3.2738095238095281E-2</v>
      </c>
    </row>
    <row r="2733" spans="2:5" x14ac:dyDescent="0.25">
      <c r="B2733" s="190">
        <v>43878</v>
      </c>
      <c r="C2733" s="9">
        <v>19.149999999999999</v>
      </c>
      <c r="D2733" s="14">
        <f t="shared" si="42"/>
        <v>-7.0388349514563242E-2</v>
      </c>
      <c r="E2733" s="9">
        <v>-3.2828282828282936E-2</v>
      </c>
    </row>
    <row r="2734" spans="2:5" x14ac:dyDescent="0.25">
      <c r="B2734" s="190">
        <v>43945</v>
      </c>
      <c r="C2734" s="9">
        <v>20.6</v>
      </c>
      <c r="D2734" s="14">
        <f t="shared" si="42"/>
        <v>1.8027210884353744</v>
      </c>
      <c r="E2734" s="9">
        <v>-3.2863849765258184E-2</v>
      </c>
    </row>
    <row r="2735" spans="2:5" x14ac:dyDescent="0.25">
      <c r="B2735" s="190">
        <v>41509</v>
      </c>
      <c r="C2735" s="9">
        <v>7.35</v>
      </c>
      <c r="D2735" s="14">
        <f t="shared" si="42"/>
        <v>-0.84845360824742266</v>
      </c>
      <c r="E2735" s="9">
        <v>-3.2894736842105261E-2</v>
      </c>
    </row>
    <row r="2736" spans="2:5" x14ac:dyDescent="0.25">
      <c r="B2736" s="190">
        <v>44848</v>
      </c>
      <c r="C2736" s="9">
        <v>48.5</v>
      </c>
      <c r="D2736" s="14">
        <f t="shared" si="42"/>
        <v>6.828193832599122E-2</v>
      </c>
      <c r="E2736" s="9">
        <v>-3.2901296111664979E-2</v>
      </c>
    </row>
    <row r="2737" spans="2:5" x14ac:dyDescent="0.25">
      <c r="B2737" s="190">
        <v>43116</v>
      </c>
      <c r="C2737" s="9">
        <v>45.4</v>
      </c>
      <c r="D2737" s="14">
        <f t="shared" si="42"/>
        <v>0.7262357414448668</v>
      </c>
      <c r="E2737" s="9">
        <v>-3.3013844515442051E-2</v>
      </c>
    </row>
    <row r="2738" spans="2:5" x14ac:dyDescent="0.25">
      <c r="B2738" s="190">
        <v>43444</v>
      </c>
      <c r="C2738" s="9">
        <v>26.3</v>
      </c>
      <c r="D2738" s="14">
        <f t="shared" si="42"/>
        <v>-0.4976122254059217</v>
      </c>
      <c r="E2738" s="9">
        <v>-3.3088235294117599E-2</v>
      </c>
    </row>
    <row r="2739" spans="2:5" x14ac:dyDescent="0.25">
      <c r="B2739" s="190">
        <v>42866</v>
      </c>
      <c r="C2739" s="9">
        <v>52.35</v>
      </c>
      <c r="D2739" s="14">
        <f t="shared" si="42"/>
        <v>-0.64580514208389728</v>
      </c>
      <c r="E2739" s="9">
        <v>-3.3240997229916844E-2</v>
      </c>
    </row>
    <row r="2740" spans="2:5" x14ac:dyDescent="0.25">
      <c r="B2740" s="190">
        <v>45357</v>
      </c>
      <c r="C2740" s="9">
        <v>147.80000000000001</v>
      </c>
      <c r="D2740" s="14">
        <f t="shared" si="42"/>
        <v>1.6159292035398232</v>
      </c>
      <c r="E2740" s="9">
        <v>-3.33551340745585E-2</v>
      </c>
    </row>
    <row r="2741" spans="2:5" x14ac:dyDescent="0.25">
      <c r="B2741" s="190">
        <v>44529</v>
      </c>
      <c r="C2741" s="9">
        <v>56.5</v>
      </c>
      <c r="D2741" s="14">
        <f t="shared" si="42"/>
        <v>0.30184331797235026</v>
      </c>
      <c r="E2741" s="9">
        <v>-3.3361847733105264E-2</v>
      </c>
    </row>
    <row r="2742" spans="2:5" x14ac:dyDescent="0.25">
      <c r="B2742" s="190">
        <v>43003</v>
      </c>
      <c r="C2742" s="9">
        <v>43.4</v>
      </c>
      <c r="D2742" s="14">
        <f t="shared" si="42"/>
        <v>-0.58329332693230918</v>
      </c>
      <c r="E2742" s="9">
        <v>-3.34075723830735E-2</v>
      </c>
    </row>
    <row r="2743" spans="2:5" x14ac:dyDescent="0.25">
      <c r="B2743" s="190">
        <v>42360</v>
      </c>
      <c r="C2743" s="9">
        <v>104.15</v>
      </c>
      <c r="D2743" s="14">
        <f t="shared" si="42"/>
        <v>0.67983870967741944</v>
      </c>
      <c r="E2743" s="9">
        <v>-3.3410672853828254E-2</v>
      </c>
    </row>
    <row r="2744" spans="2:5" x14ac:dyDescent="0.25">
      <c r="B2744" s="190">
        <v>41901</v>
      </c>
      <c r="C2744" s="9">
        <v>62</v>
      </c>
      <c r="D2744" s="14">
        <f t="shared" si="42"/>
        <v>0.72461752433936011</v>
      </c>
      <c r="E2744" s="9">
        <v>-3.3515198752922921E-2</v>
      </c>
    </row>
    <row r="2745" spans="2:5" x14ac:dyDescent="0.25">
      <c r="B2745" s="190">
        <v>43340</v>
      </c>
      <c r="C2745" s="9">
        <v>35.950000000000003</v>
      </c>
      <c r="D2745" s="14">
        <f t="shared" si="42"/>
        <v>-0.82436855733059755</v>
      </c>
      <c r="E2745" s="9">
        <v>-3.3602150537634407E-2</v>
      </c>
    </row>
    <row r="2746" spans="2:5" x14ac:dyDescent="0.25">
      <c r="B2746" s="190">
        <v>45716</v>
      </c>
      <c r="C2746" s="9">
        <v>204.69</v>
      </c>
      <c r="D2746" s="14">
        <f t="shared" si="42"/>
        <v>1.1752391073326249</v>
      </c>
      <c r="E2746" s="9">
        <v>-3.3843103936561952E-2</v>
      </c>
    </row>
    <row r="2747" spans="2:5" x14ac:dyDescent="0.25">
      <c r="B2747" s="190">
        <v>42314</v>
      </c>
      <c r="C2747" s="9">
        <v>94.1</v>
      </c>
      <c r="D2747" s="14">
        <f t="shared" si="42"/>
        <v>5.6035087719298238</v>
      </c>
      <c r="E2747" s="9">
        <v>-3.3880903490759867E-2</v>
      </c>
    </row>
    <row r="2748" spans="2:5" x14ac:dyDescent="0.25">
      <c r="B2748" s="190">
        <v>43783</v>
      </c>
      <c r="C2748" s="9">
        <v>14.25</v>
      </c>
      <c r="D2748" s="14">
        <f t="shared" si="42"/>
        <v>0</v>
      </c>
      <c r="E2748" s="9">
        <v>-3.3898305084745763E-2</v>
      </c>
    </row>
    <row r="2749" spans="2:5" x14ac:dyDescent="0.25">
      <c r="B2749" s="190">
        <v>43762</v>
      </c>
      <c r="C2749" s="9">
        <v>14.25</v>
      </c>
      <c r="D2749" s="14">
        <f t="shared" si="42"/>
        <v>-0.4422700587084149</v>
      </c>
      <c r="E2749" s="9">
        <v>-3.3898305084745763E-2</v>
      </c>
    </row>
    <row r="2750" spans="2:5" x14ac:dyDescent="0.25">
      <c r="B2750" s="190">
        <v>43279</v>
      </c>
      <c r="C2750" s="9">
        <v>25.55</v>
      </c>
      <c r="D2750" s="14">
        <f t="shared" si="42"/>
        <v>-0.92028081123244931</v>
      </c>
      <c r="E2750" s="9">
        <v>-3.4026465028355338E-2</v>
      </c>
    </row>
    <row r="2751" spans="2:5" x14ac:dyDescent="0.25">
      <c r="B2751" s="190">
        <v>45636</v>
      </c>
      <c r="C2751" s="9">
        <v>320.5</v>
      </c>
      <c r="D2751" s="14">
        <f t="shared" si="42"/>
        <v>2.4950926935659758</v>
      </c>
      <c r="E2751" s="9">
        <v>-3.4202199789061388E-2</v>
      </c>
    </row>
    <row r="2752" spans="2:5" x14ac:dyDescent="0.25">
      <c r="B2752" s="190">
        <v>45099</v>
      </c>
      <c r="C2752" s="9">
        <v>91.7</v>
      </c>
      <c r="D2752" s="14">
        <f t="shared" si="42"/>
        <v>0.47903225806451616</v>
      </c>
      <c r="E2752" s="9">
        <v>-3.4228541337546076E-2</v>
      </c>
    </row>
    <row r="2753" spans="2:5" x14ac:dyDescent="0.25">
      <c r="B2753" s="190">
        <v>44958</v>
      </c>
      <c r="C2753" s="9">
        <v>62</v>
      </c>
      <c r="D2753" s="14">
        <f t="shared" si="42"/>
        <v>0.33476856835306773</v>
      </c>
      <c r="E2753" s="9">
        <v>-3.4267912772585715E-2</v>
      </c>
    </row>
    <row r="2754" spans="2:5" x14ac:dyDescent="0.25">
      <c r="B2754" s="190">
        <v>42878</v>
      </c>
      <c r="C2754" s="9">
        <v>46.45</v>
      </c>
      <c r="D2754" s="14">
        <f t="shared" si="42"/>
        <v>-0.83806867700888976</v>
      </c>
      <c r="E2754" s="9">
        <v>-3.4303534303534271E-2</v>
      </c>
    </row>
    <row r="2755" spans="2:5" x14ac:dyDescent="0.25">
      <c r="B2755" s="190">
        <v>45575</v>
      </c>
      <c r="C2755" s="9">
        <v>286.85000000000002</v>
      </c>
      <c r="D2755" s="14">
        <f t="shared" si="42"/>
        <v>3.8577476714648609</v>
      </c>
      <c r="E2755" s="9">
        <v>-3.4337653593671059E-2</v>
      </c>
    </row>
    <row r="2756" spans="2:5" x14ac:dyDescent="0.25">
      <c r="B2756" s="190">
        <v>42067</v>
      </c>
      <c r="C2756" s="9">
        <v>59.05</v>
      </c>
      <c r="D2756" s="14">
        <f t="shared" si="42"/>
        <v>-0.5573463268365817</v>
      </c>
      <c r="E2756" s="9">
        <v>-3.4341782502044178E-2</v>
      </c>
    </row>
    <row r="2757" spans="2:5" x14ac:dyDescent="0.25">
      <c r="B2757" s="190">
        <v>45245</v>
      </c>
      <c r="C2757" s="9">
        <v>133.4</v>
      </c>
      <c r="D2757" s="14">
        <f t="shared" ref="D2757:D2820" si="43">(C2757-C2758)/C2758</f>
        <v>1.5728061716489876</v>
      </c>
      <c r="E2757" s="9">
        <v>-3.4382917119073472E-2</v>
      </c>
    </row>
    <row r="2758" spans="2:5" x14ac:dyDescent="0.25">
      <c r="B2758" s="190">
        <v>44141</v>
      </c>
      <c r="C2758" s="9">
        <v>51.85</v>
      </c>
      <c r="D2758" s="14">
        <f t="shared" si="43"/>
        <v>0.85178571428571437</v>
      </c>
      <c r="E2758" s="9">
        <v>-3.4450651769087549E-2</v>
      </c>
    </row>
    <row r="2759" spans="2:5" x14ac:dyDescent="0.25">
      <c r="B2759" s="190">
        <v>43277</v>
      </c>
      <c r="C2759" s="9">
        <v>28</v>
      </c>
      <c r="D2759" s="14">
        <f t="shared" si="43"/>
        <v>-0.82417582417582413</v>
      </c>
      <c r="E2759" s="9">
        <v>-3.4482758620689655E-2</v>
      </c>
    </row>
    <row r="2760" spans="2:5" x14ac:dyDescent="0.25">
      <c r="B2760" s="190">
        <v>45267</v>
      </c>
      <c r="C2760" s="9">
        <v>159.25</v>
      </c>
      <c r="D2760" s="14">
        <f t="shared" si="43"/>
        <v>7.7983425414364635</v>
      </c>
      <c r="E2760" s="9">
        <v>-3.4555926038193324E-2</v>
      </c>
    </row>
    <row r="2761" spans="2:5" x14ac:dyDescent="0.25">
      <c r="B2761" s="190">
        <v>41663</v>
      </c>
      <c r="C2761" s="9">
        <v>18.100000000000001</v>
      </c>
      <c r="D2761" s="14">
        <f t="shared" si="43"/>
        <v>-0.64785992217898825</v>
      </c>
      <c r="E2761" s="9">
        <v>-3.4666666666666589E-2</v>
      </c>
    </row>
    <row r="2762" spans="2:5" x14ac:dyDescent="0.25">
      <c r="B2762" s="190">
        <v>44069</v>
      </c>
      <c r="C2762" s="9">
        <v>51.4</v>
      </c>
      <c r="D2762" s="14">
        <f t="shared" si="43"/>
        <v>0.42382271468144034</v>
      </c>
      <c r="E2762" s="9">
        <v>-3.4741784037558711E-2</v>
      </c>
    </row>
    <row r="2763" spans="2:5" x14ac:dyDescent="0.25">
      <c r="B2763" s="190">
        <v>43361</v>
      </c>
      <c r="C2763" s="9">
        <v>36.1</v>
      </c>
      <c r="D2763" s="14">
        <f t="shared" si="43"/>
        <v>-0.76358873608382449</v>
      </c>
      <c r="E2763" s="9">
        <v>-3.4759358288769977E-2</v>
      </c>
    </row>
    <row r="2764" spans="2:5" x14ac:dyDescent="0.25">
      <c r="B2764" s="190">
        <v>45350</v>
      </c>
      <c r="C2764" s="9">
        <v>152.69999999999999</v>
      </c>
      <c r="D2764" s="14">
        <f t="shared" si="43"/>
        <v>4.5027027027027025</v>
      </c>
      <c r="E2764" s="9">
        <v>-3.47661188369153E-2</v>
      </c>
    </row>
    <row r="2765" spans="2:5" x14ac:dyDescent="0.25">
      <c r="B2765" s="190">
        <v>43286</v>
      </c>
      <c r="C2765" s="9">
        <v>27.75</v>
      </c>
      <c r="D2765" s="14">
        <f t="shared" si="43"/>
        <v>-0.41020191285866098</v>
      </c>
      <c r="E2765" s="9">
        <v>-3.4782608695652174E-2</v>
      </c>
    </row>
    <row r="2766" spans="2:5" x14ac:dyDescent="0.25">
      <c r="B2766" s="190">
        <v>43112</v>
      </c>
      <c r="C2766" s="9">
        <v>47.05</v>
      </c>
      <c r="D2766" s="14">
        <f t="shared" si="43"/>
        <v>-0.27391975308641975</v>
      </c>
      <c r="E2766" s="9">
        <v>-3.4871794871794932E-2</v>
      </c>
    </row>
    <row r="2767" spans="2:5" x14ac:dyDescent="0.25">
      <c r="B2767" s="190">
        <v>44949</v>
      </c>
      <c r="C2767" s="9">
        <v>64.8</v>
      </c>
      <c r="D2767" s="14">
        <f t="shared" si="43"/>
        <v>1.6129032258064515</v>
      </c>
      <c r="E2767" s="9">
        <v>-3.4996276991809509E-2</v>
      </c>
    </row>
    <row r="2768" spans="2:5" x14ac:dyDescent="0.25">
      <c r="B2768" s="190">
        <v>43539</v>
      </c>
      <c r="C2768" s="9">
        <v>24.8</v>
      </c>
      <c r="D2768" s="14">
        <f t="shared" si="43"/>
        <v>-0.43572241183162685</v>
      </c>
      <c r="E2768" s="9">
        <v>-3.5019455252918233E-2</v>
      </c>
    </row>
    <row r="2769" spans="2:5" x14ac:dyDescent="0.25">
      <c r="B2769" s="190">
        <v>43118</v>
      </c>
      <c r="C2769" s="9">
        <v>43.95</v>
      </c>
      <c r="D2769" s="14">
        <f t="shared" si="43"/>
        <v>0.46013289036544852</v>
      </c>
      <c r="E2769" s="9">
        <v>-3.5126234906695815E-2</v>
      </c>
    </row>
    <row r="2770" spans="2:5" x14ac:dyDescent="0.25">
      <c r="B2770" s="190">
        <v>43230</v>
      </c>
      <c r="C2770" s="9">
        <v>30.1</v>
      </c>
      <c r="D2770" s="14">
        <f t="shared" si="43"/>
        <v>-0.68531102979613179</v>
      </c>
      <c r="E2770" s="9">
        <v>-3.5256410256410187E-2</v>
      </c>
    </row>
    <row r="2771" spans="2:5" x14ac:dyDescent="0.25">
      <c r="B2771" s="190">
        <v>42347</v>
      </c>
      <c r="C2771" s="9">
        <v>95.65</v>
      </c>
      <c r="D2771" s="14">
        <f t="shared" si="43"/>
        <v>6.0073260073260073</v>
      </c>
      <c r="E2771" s="9">
        <v>-3.5300050428643467E-2</v>
      </c>
    </row>
    <row r="2772" spans="2:5" x14ac:dyDescent="0.25">
      <c r="B2772" s="190">
        <v>43809</v>
      </c>
      <c r="C2772" s="9">
        <v>13.65</v>
      </c>
      <c r="D2772" s="14">
        <f t="shared" si="43"/>
        <v>-0.91991786447638602</v>
      </c>
      <c r="E2772" s="9">
        <v>-3.5335689045936397E-2</v>
      </c>
    </row>
    <row r="2773" spans="2:5" x14ac:dyDescent="0.25">
      <c r="B2773" s="190">
        <v>45400</v>
      </c>
      <c r="C2773" s="9">
        <v>170.45</v>
      </c>
      <c r="D2773" s="14">
        <f t="shared" si="43"/>
        <v>-0.19545926555272361</v>
      </c>
      <c r="E2773" s="9">
        <v>-3.5370684776457273E-2</v>
      </c>
    </row>
    <row r="2774" spans="2:5" x14ac:dyDescent="0.25">
      <c r="B2774" s="190">
        <v>45715</v>
      </c>
      <c r="C2774" s="9">
        <v>211.86</v>
      </c>
      <c r="D2774" s="14">
        <f t="shared" si="43"/>
        <v>2.7168421052631579</v>
      </c>
      <c r="E2774" s="9">
        <v>-3.542159898014921E-2</v>
      </c>
    </row>
    <row r="2775" spans="2:5" x14ac:dyDescent="0.25">
      <c r="B2775" s="190">
        <v>44518</v>
      </c>
      <c r="C2775" s="9">
        <v>57</v>
      </c>
      <c r="D2775" s="14">
        <f t="shared" si="43"/>
        <v>2.2386363636363633</v>
      </c>
      <c r="E2775" s="9">
        <v>-3.5532994923857891E-2</v>
      </c>
    </row>
    <row r="2776" spans="2:5" x14ac:dyDescent="0.25">
      <c r="B2776" s="190">
        <v>41639</v>
      </c>
      <c r="C2776" s="9">
        <v>17.600000000000001</v>
      </c>
      <c r="D2776" s="14">
        <f t="shared" si="43"/>
        <v>-0.83333333333333337</v>
      </c>
      <c r="E2776" s="9">
        <v>-3.5616438356164307E-2</v>
      </c>
    </row>
    <row r="2777" spans="2:5" x14ac:dyDescent="0.25">
      <c r="B2777" s="190">
        <v>45131</v>
      </c>
      <c r="C2777" s="9">
        <v>105.6</v>
      </c>
      <c r="D2777" s="14">
        <f t="shared" si="43"/>
        <v>1.0037950664136621</v>
      </c>
      <c r="E2777" s="9">
        <v>-3.5616438356164438E-2</v>
      </c>
    </row>
    <row r="2778" spans="2:5" x14ac:dyDescent="0.25">
      <c r="B2778" s="190">
        <v>44063</v>
      </c>
      <c r="C2778" s="9">
        <v>52.7</v>
      </c>
      <c r="D2778" s="14">
        <f t="shared" si="43"/>
        <v>0.1153439153439154</v>
      </c>
      <c r="E2778" s="9">
        <v>-3.5681610247026457E-2</v>
      </c>
    </row>
    <row r="2779" spans="2:5" x14ac:dyDescent="0.25">
      <c r="B2779" s="190">
        <v>42445</v>
      </c>
      <c r="C2779" s="9">
        <v>47.25</v>
      </c>
      <c r="D2779" s="14">
        <f t="shared" si="43"/>
        <v>2.9411764705882384E-2</v>
      </c>
      <c r="E2779" s="9">
        <v>-3.5714285714285712E-2</v>
      </c>
    </row>
    <row r="2780" spans="2:5" x14ac:dyDescent="0.25">
      <c r="B2780" s="190">
        <v>44627</v>
      </c>
      <c r="C2780" s="9">
        <v>45.9</v>
      </c>
      <c r="D2780" s="14">
        <f t="shared" si="43"/>
        <v>-0.14763231197771592</v>
      </c>
      <c r="E2780" s="9">
        <v>-3.5714285714285775E-2</v>
      </c>
    </row>
    <row r="2781" spans="2:5" x14ac:dyDescent="0.25">
      <c r="B2781" s="190">
        <v>44301</v>
      </c>
      <c r="C2781" s="9">
        <v>53.85</v>
      </c>
      <c r="D2781" s="14">
        <f t="shared" si="43"/>
        <v>-0.67955965486462366</v>
      </c>
      <c r="E2781" s="9">
        <v>-3.5810205908683973E-2</v>
      </c>
    </row>
    <row r="2782" spans="2:5" x14ac:dyDescent="0.25">
      <c r="B2782" s="190">
        <v>45404</v>
      </c>
      <c r="C2782" s="9">
        <v>168.05</v>
      </c>
      <c r="D2782" s="14">
        <f t="shared" si="43"/>
        <v>4.0014880952380958</v>
      </c>
      <c r="E2782" s="9">
        <v>-3.5857716580608143E-2</v>
      </c>
    </row>
    <row r="2783" spans="2:5" x14ac:dyDescent="0.25">
      <c r="B2783" s="190">
        <v>43215</v>
      </c>
      <c r="C2783" s="9">
        <v>33.6</v>
      </c>
      <c r="D2783" s="14">
        <f t="shared" si="43"/>
        <v>-0.28434504792332271</v>
      </c>
      <c r="E2783" s="9">
        <v>-3.5868005738880916E-2</v>
      </c>
    </row>
    <row r="2784" spans="2:5" x14ac:dyDescent="0.25">
      <c r="B2784" s="190">
        <v>44691</v>
      </c>
      <c r="C2784" s="9">
        <v>46.95</v>
      </c>
      <c r="D2784" s="14">
        <f t="shared" si="43"/>
        <v>-0.58797718297498902</v>
      </c>
      <c r="E2784" s="9">
        <v>-3.5934291581108828E-2</v>
      </c>
    </row>
    <row r="2785" spans="2:5" x14ac:dyDescent="0.25">
      <c r="B2785" s="190">
        <v>45152</v>
      </c>
      <c r="C2785" s="9">
        <v>113.95</v>
      </c>
      <c r="D2785" s="14">
        <f t="shared" si="43"/>
        <v>16.007462686567163</v>
      </c>
      <c r="E2785" s="9">
        <v>-3.5956006768189511E-2</v>
      </c>
    </row>
    <row r="2786" spans="2:5" x14ac:dyDescent="0.25">
      <c r="B2786" s="190">
        <v>41514</v>
      </c>
      <c r="C2786" s="9">
        <v>6.7</v>
      </c>
      <c r="D2786" s="14">
        <f t="shared" si="43"/>
        <v>-0.87177033492822964</v>
      </c>
      <c r="E2786" s="9">
        <v>-3.5971223021582732E-2</v>
      </c>
    </row>
    <row r="2787" spans="2:5" x14ac:dyDescent="0.25">
      <c r="B2787" s="190">
        <v>42656</v>
      </c>
      <c r="C2787" s="9">
        <v>52.25</v>
      </c>
      <c r="D2787" s="14">
        <f t="shared" si="43"/>
        <v>-0.81895356895356897</v>
      </c>
      <c r="E2787" s="9">
        <v>-3.597785977859784E-2</v>
      </c>
    </row>
    <row r="2788" spans="2:5" x14ac:dyDescent="0.25">
      <c r="B2788" s="190">
        <v>45607</v>
      </c>
      <c r="C2788" s="9">
        <v>288.60000000000002</v>
      </c>
      <c r="D2788" s="14">
        <f t="shared" si="43"/>
        <v>5.173262032085562</v>
      </c>
      <c r="E2788" s="9">
        <v>-3.6072144288577003E-2</v>
      </c>
    </row>
    <row r="2789" spans="2:5" x14ac:dyDescent="0.25">
      <c r="B2789" s="190">
        <v>44706</v>
      </c>
      <c r="C2789" s="9">
        <v>46.75</v>
      </c>
      <c r="D2789" s="14">
        <f t="shared" si="43"/>
        <v>0.12922705314009666</v>
      </c>
      <c r="E2789" s="9">
        <v>-3.608247422680412E-2</v>
      </c>
    </row>
    <row r="2790" spans="2:5" x14ac:dyDescent="0.25">
      <c r="B2790" s="190">
        <v>42885</v>
      </c>
      <c r="C2790" s="9">
        <v>41.4</v>
      </c>
      <c r="D2790" s="14">
        <f t="shared" si="43"/>
        <v>2.101123595505618</v>
      </c>
      <c r="E2790" s="9">
        <v>-3.6088474970896491E-2</v>
      </c>
    </row>
    <row r="2791" spans="2:5" x14ac:dyDescent="0.25">
      <c r="B2791" s="190">
        <v>43739</v>
      </c>
      <c r="C2791" s="9">
        <v>13.35</v>
      </c>
      <c r="D2791" s="14">
        <f t="shared" si="43"/>
        <v>2.3374999999999999</v>
      </c>
      <c r="E2791" s="9">
        <v>-3.6101083032490974E-2</v>
      </c>
    </row>
    <row r="2792" spans="2:5" x14ac:dyDescent="0.25">
      <c r="B2792" s="190">
        <v>41341</v>
      </c>
      <c r="C2792" s="9">
        <v>4</v>
      </c>
      <c r="D2792" s="14">
        <f t="shared" si="43"/>
        <v>-0.85688729874776381</v>
      </c>
      <c r="E2792" s="9">
        <v>-3.6144578313253094E-2</v>
      </c>
    </row>
    <row r="2793" spans="2:5" x14ac:dyDescent="0.25">
      <c r="B2793" s="190">
        <v>43238</v>
      </c>
      <c r="C2793" s="9">
        <v>27.95</v>
      </c>
      <c r="D2793" s="14">
        <f t="shared" si="43"/>
        <v>0.40100250626566419</v>
      </c>
      <c r="E2793" s="9">
        <v>-3.6206896551724162E-2</v>
      </c>
    </row>
    <row r="2794" spans="2:5" x14ac:dyDescent="0.25">
      <c r="B2794" s="190">
        <v>43858</v>
      </c>
      <c r="C2794" s="9">
        <v>19.95</v>
      </c>
      <c r="D2794" s="14">
        <f t="shared" si="43"/>
        <v>-0.60298507462686568</v>
      </c>
      <c r="E2794" s="9">
        <v>-3.6231884057971016E-2</v>
      </c>
    </row>
    <row r="2795" spans="2:5" x14ac:dyDescent="0.25">
      <c r="B2795" s="190">
        <v>42676</v>
      </c>
      <c r="C2795" s="9">
        <v>50.25</v>
      </c>
      <c r="D2795" s="14">
        <f t="shared" si="43"/>
        <v>-0.11609498680738789</v>
      </c>
      <c r="E2795" s="9">
        <v>-3.6433365292425669E-2</v>
      </c>
    </row>
    <row r="2796" spans="2:5" x14ac:dyDescent="0.25">
      <c r="B2796" s="190">
        <v>44214</v>
      </c>
      <c r="C2796" s="9">
        <v>56.85</v>
      </c>
      <c r="D2796" s="14">
        <f t="shared" si="43"/>
        <v>-0.81354542472941949</v>
      </c>
      <c r="E2796" s="9">
        <v>-3.6440677966101669E-2</v>
      </c>
    </row>
    <row r="2797" spans="2:5" x14ac:dyDescent="0.25">
      <c r="B2797" s="190">
        <v>45646</v>
      </c>
      <c r="C2797" s="9">
        <v>304.89999999999998</v>
      </c>
      <c r="D2797" s="14">
        <f t="shared" si="43"/>
        <v>15.525745257452575</v>
      </c>
      <c r="E2797" s="9">
        <v>-3.6498656975825605E-2</v>
      </c>
    </row>
    <row r="2798" spans="2:5" x14ac:dyDescent="0.25">
      <c r="B2798" s="190">
        <v>41648</v>
      </c>
      <c r="C2798" s="9">
        <v>18.45</v>
      </c>
      <c r="D2798" s="14">
        <f t="shared" si="43"/>
        <v>-0.93719148936170216</v>
      </c>
      <c r="E2798" s="9">
        <v>-3.6553524804177513E-2</v>
      </c>
    </row>
    <row r="2799" spans="2:5" x14ac:dyDescent="0.25">
      <c r="B2799" s="190">
        <v>45649</v>
      </c>
      <c r="C2799" s="9">
        <v>293.75</v>
      </c>
      <c r="D2799" s="14">
        <f t="shared" si="43"/>
        <v>4.4398148148148149</v>
      </c>
      <c r="E2799" s="9">
        <v>-3.6569367005575525E-2</v>
      </c>
    </row>
    <row r="2800" spans="2:5" x14ac:dyDescent="0.25">
      <c r="B2800" s="190">
        <v>44257</v>
      </c>
      <c r="C2800" s="9">
        <v>54</v>
      </c>
      <c r="D2800" s="14">
        <f t="shared" si="43"/>
        <v>0.14528101802757162</v>
      </c>
      <c r="E2800" s="9">
        <v>-3.6574487065120377E-2</v>
      </c>
    </row>
    <row r="2801" spans="2:5" x14ac:dyDescent="0.25">
      <c r="B2801" s="190">
        <v>42494</v>
      </c>
      <c r="C2801" s="9">
        <v>47.15</v>
      </c>
      <c r="D2801" s="14">
        <f t="shared" si="43"/>
        <v>1.0021231422505306</v>
      </c>
      <c r="E2801" s="9">
        <v>-3.677221654749753E-2</v>
      </c>
    </row>
    <row r="2802" spans="2:5" x14ac:dyDescent="0.25">
      <c r="B2802" s="190">
        <v>41759</v>
      </c>
      <c r="C2802" s="9">
        <v>23.55</v>
      </c>
      <c r="D2802" s="14">
        <f t="shared" si="43"/>
        <v>-0.91854029747492216</v>
      </c>
      <c r="E2802" s="9">
        <v>-3.6809815950920186E-2</v>
      </c>
    </row>
    <row r="2803" spans="2:5" x14ac:dyDescent="0.25">
      <c r="B2803" s="190">
        <v>45568</v>
      </c>
      <c r="C2803" s="9">
        <v>289.10000000000002</v>
      </c>
      <c r="D2803" s="14">
        <f t="shared" si="43"/>
        <v>11.328358208955226</v>
      </c>
      <c r="E2803" s="9">
        <v>-3.6814925870397988E-2</v>
      </c>
    </row>
    <row r="2804" spans="2:5" x14ac:dyDescent="0.25">
      <c r="B2804" s="190">
        <v>43502</v>
      </c>
      <c r="C2804" s="9">
        <v>23.45</v>
      </c>
      <c r="D2804" s="14">
        <f t="shared" si="43"/>
        <v>-0.18150087260034903</v>
      </c>
      <c r="E2804" s="9">
        <v>-3.696098562628345E-2</v>
      </c>
    </row>
    <row r="2805" spans="2:5" x14ac:dyDescent="0.25">
      <c r="B2805" s="190">
        <v>41801</v>
      </c>
      <c r="C2805" s="9">
        <v>28.65</v>
      </c>
      <c r="D2805" s="14">
        <f t="shared" si="43"/>
        <v>-0.42004048582995951</v>
      </c>
      <c r="E2805" s="9">
        <v>-3.6974789915966436E-2</v>
      </c>
    </row>
    <row r="2806" spans="2:5" x14ac:dyDescent="0.25">
      <c r="B2806" s="190">
        <v>41877</v>
      </c>
      <c r="C2806" s="9">
        <v>49.4</v>
      </c>
      <c r="D2806" s="14">
        <f t="shared" si="43"/>
        <v>11.666666666666666</v>
      </c>
      <c r="E2806" s="9">
        <v>-3.7037037037037014E-2</v>
      </c>
    </row>
    <row r="2807" spans="2:5" x14ac:dyDescent="0.25">
      <c r="B2807" s="190">
        <v>41382</v>
      </c>
      <c r="C2807" s="9">
        <v>3.9</v>
      </c>
      <c r="D2807" s="14">
        <f t="shared" si="43"/>
        <v>-0.92089249492900616</v>
      </c>
      <c r="E2807" s="9">
        <v>-3.7037037037037014E-2</v>
      </c>
    </row>
    <row r="2808" spans="2:5" x14ac:dyDescent="0.25">
      <c r="B2808" s="190">
        <v>42873</v>
      </c>
      <c r="C2808" s="9">
        <v>49.3</v>
      </c>
      <c r="D2808" s="14">
        <f t="shared" si="43"/>
        <v>0.90347490347490345</v>
      </c>
      <c r="E2808" s="9">
        <v>-3.7109375000000111E-2</v>
      </c>
    </row>
    <row r="2809" spans="2:5" x14ac:dyDescent="0.25">
      <c r="B2809" s="190">
        <v>41795</v>
      </c>
      <c r="C2809" s="9">
        <v>25.9</v>
      </c>
      <c r="D2809" s="14">
        <f t="shared" si="43"/>
        <v>-0.83597213426219119</v>
      </c>
      <c r="E2809" s="9">
        <v>-3.717472118959108E-2</v>
      </c>
    </row>
    <row r="2810" spans="2:5" x14ac:dyDescent="0.25">
      <c r="B2810" s="190">
        <v>45419</v>
      </c>
      <c r="C2810" s="9">
        <v>157.9</v>
      </c>
      <c r="D2810" s="14">
        <f t="shared" si="43"/>
        <v>7.1602067183462532</v>
      </c>
      <c r="E2810" s="9">
        <v>-3.7195121951219476E-2</v>
      </c>
    </row>
    <row r="2811" spans="2:5" x14ac:dyDescent="0.25">
      <c r="B2811" s="190">
        <v>43885</v>
      </c>
      <c r="C2811" s="9">
        <v>19.350000000000001</v>
      </c>
      <c r="D2811" s="14">
        <f t="shared" si="43"/>
        <v>-0.59348739495798319</v>
      </c>
      <c r="E2811" s="9">
        <v>-3.7313432835820892E-2</v>
      </c>
    </row>
    <row r="2812" spans="2:5" x14ac:dyDescent="0.25">
      <c r="B2812" s="190">
        <v>44700</v>
      </c>
      <c r="C2812" s="9">
        <v>47.6</v>
      </c>
      <c r="D2812" s="14">
        <f t="shared" si="43"/>
        <v>-0.22852512155591573</v>
      </c>
      <c r="E2812" s="9">
        <v>-3.7411526794742189E-2</v>
      </c>
    </row>
    <row r="2813" spans="2:5" x14ac:dyDescent="0.25">
      <c r="B2813" s="190">
        <v>44173</v>
      </c>
      <c r="C2813" s="9">
        <v>61.7</v>
      </c>
      <c r="D2813" s="14">
        <f t="shared" si="43"/>
        <v>15.025974025974026</v>
      </c>
      <c r="E2813" s="9">
        <v>-3.7441497659906266E-2</v>
      </c>
    </row>
    <row r="2814" spans="2:5" x14ac:dyDescent="0.25">
      <c r="B2814" s="190">
        <v>41333</v>
      </c>
      <c r="C2814" s="9">
        <v>3.85</v>
      </c>
      <c r="D2814" s="14">
        <f t="shared" si="43"/>
        <v>-0.92292292292292288</v>
      </c>
      <c r="E2814" s="9">
        <v>-3.7499999999999978E-2</v>
      </c>
    </row>
    <row r="2815" spans="2:5" x14ac:dyDescent="0.25">
      <c r="B2815" s="190">
        <v>41873</v>
      </c>
      <c r="C2815" s="9">
        <v>49.95</v>
      </c>
      <c r="D2815" s="14">
        <f t="shared" si="43"/>
        <v>-0.38027295285359791</v>
      </c>
      <c r="E2815" s="9">
        <v>-3.7572254335260034E-2</v>
      </c>
    </row>
    <row r="2816" spans="2:5" x14ac:dyDescent="0.25">
      <c r="B2816" s="190">
        <v>44417</v>
      </c>
      <c r="C2816" s="9">
        <v>80.599999999999994</v>
      </c>
      <c r="D2816" s="14">
        <f t="shared" si="43"/>
        <v>0.9730722154222764</v>
      </c>
      <c r="E2816" s="9">
        <v>-3.7611940298507528E-2</v>
      </c>
    </row>
    <row r="2817" spans="2:5" x14ac:dyDescent="0.25">
      <c r="B2817" s="190">
        <v>43130</v>
      </c>
      <c r="C2817" s="9">
        <v>40.85</v>
      </c>
      <c r="D2817" s="14">
        <f t="shared" si="43"/>
        <v>0.28257456828885397</v>
      </c>
      <c r="E2817" s="9">
        <v>-3.7691401648998854E-2</v>
      </c>
    </row>
    <row r="2818" spans="2:5" x14ac:dyDescent="0.25">
      <c r="B2818" s="190">
        <v>43417</v>
      </c>
      <c r="C2818" s="9">
        <v>31.85</v>
      </c>
      <c r="D2818" s="14">
        <f t="shared" si="43"/>
        <v>-0.89742351046698865</v>
      </c>
      <c r="E2818" s="9">
        <v>-3.7764350453172203E-2</v>
      </c>
    </row>
    <row r="2819" spans="2:5" x14ac:dyDescent="0.25">
      <c r="B2819" s="190">
        <v>45638</v>
      </c>
      <c r="C2819" s="9">
        <v>310.5</v>
      </c>
      <c r="D2819" s="14">
        <f t="shared" si="43"/>
        <v>9.213815789473685</v>
      </c>
      <c r="E2819" s="9">
        <v>-3.7955073586367155E-2</v>
      </c>
    </row>
    <row r="2820" spans="2:5" x14ac:dyDescent="0.25">
      <c r="B2820" s="190">
        <v>43322</v>
      </c>
      <c r="C2820" s="9">
        <v>30.4</v>
      </c>
      <c r="D2820" s="14">
        <f t="shared" si="43"/>
        <v>1.1870503597122302</v>
      </c>
      <c r="E2820" s="9">
        <v>-3.7974683544303889E-2</v>
      </c>
    </row>
    <row r="2821" spans="2:5" x14ac:dyDescent="0.25">
      <c r="B2821" s="190">
        <v>43802</v>
      </c>
      <c r="C2821" s="9">
        <v>13.9</v>
      </c>
      <c r="D2821" s="14">
        <f t="shared" ref="D2821:D2884" si="44">(C2821-C2822)/C2822</f>
        <v>-0.59177679882525702</v>
      </c>
      <c r="E2821" s="9">
        <v>-3.8062283737024152E-2</v>
      </c>
    </row>
    <row r="2822" spans="2:5" x14ac:dyDescent="0.25">
      <c r="B2822" s="190">
        <v>44015</v>
      </c>
      <c r="C2822" s="9">
        <v>34.049999999999997</v>
      </c>
      <c r="D2822" s="14">
        <f t="shared" si="44"/>
        <v>0.17616580310880822</v>
      </c>
      <c r="E2822" s="9">
        <v>-3.8135593220339027E-2</v>
      </c>
    </row>
    <row r="2823" spans="2:5" x14ac:dyDescent="0.25">
      <c r="B2823" s="190">
        <v>43384</v>
      </c>
      <c r="C2823" s="9">
        <v>28.95</v>
      </c>
      <c r="D2823" s="14">
        <f t="shared" si="44"/>
        <v>-0.51870324189526185</v>
      </c>
      <c r="E2823" s="9">
        <v>-3.8205980066445253E-2</v>
      </c>
    </row>
    <row r="2824" spans="2:5" x14ac:dyDescent="0.25">
      <c r="B2824" s="190">
        <v>41893</v>
      </c>
      <c r="C2824" s="9">
        <v>60.15</v>
      </c>
      <c r="D2824" s="14">
        <f t="shared" si="44"/>
        <v>-1.9559902200489043E-2</v>
      </c>
      <c r="E2824" s="9">
        <v>-3.8369304556354893E-2</v>
      </c>
    </row>
    <row r="2825" spans="2:5" x14ac:dyDescent="0.25">
      <c r="B2825" s="190">
        <v>41948</v>
      </c>
      <c r="C2825" s="9">
        <v>61.35</v>
      </c>
      <c r="D2825" s="14">
        <f t="shared" si="44"/>
        <v>8.8160000000000007</v>
      </c>
      <c r="E2825" s="9">
        <v>-3.8401253918495235E-2</v>
      </c>
    </row>
    <row r="2826" spans="2:5" x14ac:dyDescent="0.25">
      <c r="B2826" s="190">
        <v>41516</v>
      </c>
      <c r="C2826" s="9">
        <v>6.25</v>
      </c>
      <c r="D2826" s="14">
        <f t="shared" si="44"/>
        <v>-0.6875</v>
      </c>
      <c r="E2826" s="9">
        <v>-3.8461538461538464E-2</v>
      </c>
    </row>
    <row r="2827" spans="2:5" x14ac:dyDescent="0.25">
      <c r="B2827" s="190">
        <v>43941</v>
      </c>
      <c r="C2827" s="9">
        <v>20</v>
      </c>
      <c r="D2827" s="14">
        <f t="shared" si="44"/>
        <v>-0.58974358974358976</v>
      </c>
      <c r="E2827" s="9">
        <v>-3.8461538461538491E-2</v>
      </c>
    </row>
    <row r="2828" spans="2:5" x14ac:dyDescent="0.25">
      <c r="B2828" s="190">
        <v>42572</v>
      </c>
      <c r="C2828" s="9">
        <v>48.75</v>
      </c>
      <c r="D2828" s="14">
        <f t="shared" si="44"/>
        <v>0.96177062374245459</v>
      </c>
      <c r="E2828" s="9">
        <v>-3.8461538461538512E-2</v>
      </c>
    </row>
    <row r="2829" spans="2:5" x14ac:dyDescent="0.25">
      <c r="B2829" s="190">
        <v>43507</v>
      </c>
      <c r="C2829" s="9">
        <v>24.85</v>
      </c>
      <c r="D2829" s="14">
        <f t="shared" si="44"/>
        <v>2.3355704697986579</v>
      </c>
      <c r="E2829" s="9">
        <v>-3.8684719535783361E-2</v>
      </c>
    </row>
    <row r="2830" spans="2:5" x14ac:dyDescent="0.25">
      <c r="B2830" s="190">
        <v>41537</v>
      </c>
      <c r="C2830" s="9">
        <v>7.45</v>
      </c>
      <c r="D2830" s="14">
        <f t="shared" si="44"/>
        <v>-0.89195068890500362</v>
      </c>
      <c r="E2830" s="9">
        <v>-3.8709677419354813E-2</v>
      </c>
    </row>
    <row r="2831" spans="2:5" x14ac:dyDescent="0.25">
      <c r="B2831" s="190">
        <v>44354</v>
      </c>
      <c r="C2831" s="9">
        <v>68.95</v>
      </c>
      <c r="D2831" s="14">
        <f t="shared" si="44"/>
        <v>0.86856368563685649</v>
      </c>
      <c r="E2831" s="9">
        <v>-3.9024390243902397E-2</v>
      </c>
    </row>
    <row r="2832" spans="2:5" x14ac:dyDescent="0.25">
      <c r="B2832" s="190">
        <v>43073</v>
      </c>
      <c r="C2832" s="9">
        <v>36.9</v>
      </c>
      <c r="D2832" s="14">
        <f t="shared" si="44"/>
        <v>1.0054347826086958</v>
      </c>
      <c r="E2832" s="9">
        <v>-3.90625E-2</v>
      </c>
    </row>
    <row r="2833" spans="2:5" x14ac:dyDescent="0.25">
      <c r="B2833" s="190">
        <v>43860</v>
      </c>
      <c r="C2833" s="9">
        <v>18.399999999999999</v>
      </c>
      <c r="D2833" s="14">
        <f t="shared" si="44"/>
        <v>0.15723270440251561</v>
      </c>
      <c r="E2833" s="9">
        <v>-3.91644908616188E-2</v>
      </c>
    </row>
    <row r="2834" spans="2:5" x14ac:dyDescent="0.25">
      <c r="B2834" s="190">
        <v>43720</v>
      </c>
      <c r="C2834" s="9">
        <v>15.9</v>
      </c>
      <c r="D2834" s="14">
        <f t="shared" si="44"/>
        <v>-0.72299651567944256</v>
      </c>
      <c r="E2834" s="9">
        <v>-3.9274924471299114E-2</v>
      </c>
    </row>
    <row r="2835" spans="2:5" x14ac:dyDescent="0.25">
      <c r="B2835" s="190">
        <v>42123</v>
      </c>
      <c r="C2835" s="9">
        <v>57.4</v>
      </c>
      <c r="D2835" s="14">
        <f t="shared" si="44"/>
        <v>14.726027397260275</v>
      </c>
      <c r="E2835" s="9">
        <v>-3.9330543933054414E-2</v>
      </c>
    </row>
    <row r="2836" spans="2:5" x14ac:dyDescent="0.25">
      <c r="B2836" s="190">
        <v>41282</v>
      </c>
      <c r="C2836" s="9">
        <v>3.65</v>
      </c>
      <c r="D2836" s="14">
        <f t="shared" si="44"/>
        <v>-0.93171188026192708</v>
      </c>
      <c r="E2836" s="9">
        <v>-3.9473684210526293E-2</v>
      </c>
    </row>
    <row r="2837" spans="2:5" x14ac:dyDescent="0.25">
      <c r="B2837" s="190">
        <v>41982</v>
      </c>
      <c r="C2837" s="9">
        <v>53.45</v>
      </c>
      <c r="D2837" s="14">
        <f t="shared" si="44"/>
        <v>0.15817984832069348</v>
      </c>
      <c r="E2837" s="9">
        <v>-3.9532794249775308E-2</v>
      </c>
    </row>
    <row r="2838" spans="2:5" x14ac:dyDescent="0.25">
      <c r="B2838" s="190">
        <v>44050</v>
      </c>
      <c r="C2838" s="9">
        <v>46.15</v>
      </c>
      <c r="D2838" s="14">
        <f t="shared" si="44"/>
        <v>2.4569288389513106</v>
      </c>
      <c r="E2838" s="9">
        <v>-3.9542143600416205E-2</v>
      </c>
    </row>
    <row r="2839" spans="2:5" x14ac:dyDescent="0.25">
      <c r="B2839" s="190">
        <v>43922</v>
      </c>
      <c r="C2839" s="9">
        <v>13.35</v>
      </c>
      <c r="D2839" s="14">
        <f t="shared" si="44"/>
        <v>-0.91322716932076697</v>
      </c>
      <c r="E2839" s="9">
        <v>-3.956834532374106E-2</v>
      </c>
    </row>
    <row r="2840" spans="2:5" x14ac:dyDescent="0.25">
      <c r="B2840" s="190">
        <v>45308</v>
      </c>
      <c r="C2840" s="9">
        <v>153.85</v>
      </c>
      <c r="D2840" s="14">
        <f t="shared" si="44"/>
        <v>2.2595338983050843</v>
      </c>
      <c r="E2840" s="9">
        <v>-3.9637952559300839E-2</v>
      </c>
    </row>
    <row r="2841" spans="2:5" x14ac:dyDescent="0.25">
      <c r="B2841" s="190">
        <v>42685</v>
      </c>
      <c r="C2841" s="9">
        <v>47.2</v>
      </c>
      <c r="D2841" s="14">
        <f t="shared" si="44"/>
        <v>-0.12915129151291513</v>
      </c>
      <c r="E2841" s="9">
        <v>-3.9674465920650985E-2</v>
      </c>
    </row>
    <row r="2842" spans="2:5" x14ac:dyDescent="0.25">
      <c r="B2842" s="190">
        <v>44221</v>
      </c>
      <c r="C2842" s="9">
        <v>54.2</v>
      </c>
      <c r="D2842" s="14">
        <f t="shared" si="44"/>
        <v>0</v>
      </c>
      <c r="E2842" s="9">
        <v>-3.9858281665190433E-2</v>
      </c>
    </row>
    <row r="2843" spans="2:5" x14ac:dyDescent="0.25">
      <c r="B2843" s="190">
        <v>42837</v>
      </c>
      <c r="C2843" s="9">
        <v>54.2</v>
      </c>
      <c r="D2843" s="14">
        <f t="shared" si="44"/>
        <v>4.7342995169082178E-2</v>
      </c>
      <c r="E2843" s="9">
        <v>-3.9858281665190433E-2</v>
      </c>
    </row>
    <row r="2844" spans="2:5" x14ac:dyDescent="0.25">
      <c r="B2844" s="190">
        <v>42089</v>
      </c>
      <c r="C2844" s="9">
        <v>51.75</v>
      </c>
      <c r="D2844" s="14">
        <f t="shared" si="44"/>
        <v>13.375</v>
      </c>
      <c r="E2844" s="9">
        <v>-3.9888682745825577E-2</v>
      </c>
    </row>
    <row r="2845" spans="2:5" x14ac:dyDescent="0.25">
      <c r="B2845" s="190">
        <v>41285</v>
      </c>
      <c r="C2845" s="9">
        <v>3.6</v>
      </c>
      <c r="D2845" s="14">
        <f t="shared" si="44"/>
        <v>-0.93861892583120199</v>
      </c>
      <c r="E2845" s="9">
        <v>-3.9999999999999973E-2</v>
      </c>
    </row>
    <row r="2846" spans="2:5" x14ac:dyDescent="0.25">
      <c r="B2846" s="190">
        <v>41908</v>
      </c>
      <c r="C2846" s="9">
        <v>58.65</v>
      </c>
      <c r="D2846" s="14">
        <f t="shared" si="44"/>
        <v>2.0626631853785904</v>
      </c>
      <c r="E2846" s="9">
        <v>-4.0098199672667804E-2</v>
      </c>
    </row>
    <row r="2847" spans="2:5" x14ac:dyDescent="0.25">
      <c r="B2847" s="190">
        <v>43859</v>
      </c>
      <c r="C2847" s="9">
        <v>19.149999999999999</v>
      </c>
      <c r="D2847" s="14">
        <f t="shared" si="44"/>
        <v>-0.9323680028253577</v>
      </c>
      <c r="E2847" s="9">
        <v>-4.0100250626566455E-2</v>
      </c>
    </row>
    <row r="2848" spans="2:5" x14ac:dyDescent="0.25">
      <c r="B2848" s="190">
        <v>45582</v>
      </c>
      <c r="C2848" s="9">
        <v>283.14999999999998</v>
      </c>
      <c r="D2848" s="14">
        <f t="shared" si="44"/>
        <v>7.7934782608695645</v>
      </c>
      <c r="E2848" s="9">
        <v>-4.0169491525423803E-2</v>
      </c>
    </row>
    <row r="2849" spans="2:5" x14ac:dyDescent="0.25">
      <c r="B2849" s="190">
        <v>44012</v>
      </c>
      <c r="C2849" s="9">
        <v>32.200000000000003</v>
      </c>
      <c r="D2849" s="14">
        <f t="shared" si="44"/>
        <v>-0.15596330275229348</v>
      </c>
      <c r="E2849" s="9">
        <v>-4.0238450074515479E-2</v>
      </c>
    </row>
    <row r="2850" spans="2:5" x14ac:dyDescent="0.25">
      <c r="B2850" s="190">
        <v>43147</v>
      </c>
      <c r="C2850" s="9">
        <v>38.15</v>
      </c>
      <c r="D2850" s="14">
        <f t="shared" si="44"/>
        <v>-0.47524071526822564</v>
      </c>
      <c r="E2850" s="9">
        <v>-4.0251572327044058E-2</v>
      </c>
    </row>
    <row r="2851" spans="2:5" x14ac:dyDescent="0.25">
      <c r="B2851" s="190">
        <v>44475</v>
      </c>
      <c r="C2851" s="9">
        <v>72.7</v>
      </c>
      <c r="D2851" s="14">
        <f t="shared" si="44"/>
        <v>-0.51581751581751578</v>
      </c>
      <c r="E2851" s="9">
        <v>-4.0264026402640228E-2</v>
      </c>
    </row>
    <row r="2852" spans="2:5" x14ac:dyDescent="0.25">
      <c r="B2852" s="190">
        <v>45314</v>
      </c>
      <c r="C2852" s="9">
        <v>150.15</v>
      </c>
      <c r="D2852" s="14">
        <f t="shared" si="44"/>
        <v>1.6342105263157896</v>
      </c>
      <c r="E2852" s="9">
        <v>-4.0268456375838819E-2</v>
      </c>
    </row>
    <row r="2853" spans="2:5" x14ac:dyDescent="0.25">
      <c r="B2853" s="190">
        <v>42041</v>
      </c>
      <c r="C2853" s="9">
        <v>57</v>
      </c>
      <c r="D2853" s="14">
        <f t="shared" si="44"/>
        <v>15.056338028169016</v>
      </c>
      <c r="E2853" s="9">
        <v>-4.040404040404038E-2</v>
      </c>
    </row>
    <row r="2854" spans="2:5" x14ac:dyDescent="0.25">
      <c r="B2854" s="190">
        <v>41319</v>
      </c>
      <c r="C2854" s="9">
        <v>3.55</v>
      </c>
      <c r="D2854" s="14">
        <f t="shared" si="44"/>
        <v>0</v>
      </c>
      <c r="E2854" s="9">
        <v>-4.0540540540540633E-2</v>
      </c>
    </row>
    <row r="2855" spans="2:5" x14ac:dyDescent="0.25">
      <c r="B2855" s="190">
        <v>41316</v>
      </c>
      <c r="C2855" s="9">
        <v>3.55</v>
      </c>
      <c r="D2855" s="14">
        <f t="shared" si="44"/>
        <v>0</v>
      </c>
      <c r="E2855" s="9">
        <v>-4.0540540540540633E-2</v>
      </c>
    </row>
    <row r="2856" spans="2:5" x14ac:dyDescent="0.25">
      <c r="B2856" s="190">
        <v>41271</v>
      </c>
      <c r="C2856" s="9">
        <v>3.55</v>
      </c>
      <c r="D2856" s="14">
        <f t="shared" si="44"/>
        <v>-0.94227642276422774</v>
      </c>
      <c r="E2856" s="9">
        <v>-4.0540540540540633E-2</v>
      </c>
    </row>
    <row r="2857" spans="2:5" x14ac:dyDescent="0.25">
      <c r="B2857" s="190">
        <v>42157</v>
      </c>
      <c r="C2857" s="9">
        <v>61.5</v>
      </c>
      <c r="D2857" s="14">
        <f t="shared" si="44"/>
        <v>-0.10021945866861734</v>
      </c>
      <c r="E2857" s="9">
        <v>-4.0561622464898514E-2</v>
      </c>
    </row>
    <row r="2858" spans="2:5" x14ac:dyDescent="0.25">
      <c r="B2858" s="190">
        <v>44428</v>
      </c>
      <c r="C2858" s="9">
        <v>68.349999999999994</v>
      </c>
      <c r="D2858" s="14">
        <f t="shared" si="44"/>
        <v>-0.31854436689930216</v>
      </c>
      <c r="E2858" s="9">
        <v>-4.0701754385964989E-2</v>
      </c>
    </row>
    <row r="2859" spans="2:5" x14ac:dyDescent="0.25">
      <c r="B2859" s="190">
        <v>42373</v>
      </c>
      <c r="C2859" s="9">
        <v>100.3</v>
      </c>
      <c r="D2859" s="14">
        <f t="shared" si="44"/>
        <v>2.3102310231023102</v>
      </c>
      <c r="E2859" s="9">
        <v>-4.1108986615678751E-2</v>
      </c>
    </row>
    <row r="2860" spans="2:5" x14ac:dyDescent="0.25">
      <c r="B2860" s="190">
        <v>43419</v>
      </c>
      <c r="C2860" s="9">
        <v>30.3</v>
      </c>
      <c r="D2860" s="14">
        <f t="shared" si="44"/>
        <v>-0.68272251308900522</v>
      </c>
      <c r="E2860" s="9">
        <v>-4.1139240506329132E-2</v>
      </c>
    </row>
    <row r="2861" spans="2:5" x14ac:dyDescent="0.25">
      <c r="B2861" s="190">
        <v>42376</v>
      </c>
      <c r="C2861" s="9">
        <v>95.5</v>
      </c>
      <c r="D2861" s="14">
        <f t="shared" si="44"/>
        <v>2.2874354561101549</v>
      </c>
      <c r="E2861" s="9">
        <v>-4.1164658634538095E-2</v>
      </c>
    </row>
    <row r="2862" spans="2:5" x14ac:dyDescent="0.25">
      <c r="B2862" s="190">
        <v>43424</v>
      </c>
      <c r="C2862" s="9">
        <v>29.05</v>
      </c>
      <c r="D2862" s="14">
        <f t="shared" si="44"/>
        <v>-0.89828431372549011</v>
      </c>
      <c r="E2862" s="9">
        <v>-4.1254125412541254E-2</v>
      </c>
    </row>
    <row r="2863" spans="2:5" x14ac:dyDescent="0.25">
      <c r="B2863" s="190">
        <v>45663</v>
      </c>
      <c r="C2863" s="9">
        <v>285.60000000000002</v>
      </c>
      <c r="D2863" s="14">
        <f t="shared" si="44"/>
        <v>1.9322381930184807</v>
      </c>
      <c r="E2863" s="9">
        <v>-4.1289023162134793E-2</v>
      </c>
    </row>
    <row r="2864" spans="2:5" x14ac:dyDescent="0.25">
      <c r="B2864" s="190">
        <v>42313</v>
      </c>
      <c r="C2864" s="9">
        <v>97.4</v>
      </c>
      <c r="D2864" s="14">
        <f t="shared" si="44"/>
        <v>3.4373576309794993</v>
      </c>
      <c r="E2864" s="9">
        <v>-4.1338582677165246E-2</v>
      </c>
    </row>
    <row r="2865" spans="2:5" x14ac:dyDescent="0.25">
      <c r="B2865" s="190">
        <v>43626</v>
      </c>
      <c r="C2865" s="9">
        <v>21.95</v>
      </c>
      <c r="D2865" s="14">
        <f t="shared" si="44"/>
        <v>-0.23916811091854426</v>
      </c>
      <c r="E2865" s="9">
        <v>-4.1484716157205212E-2</v>
      </c>
    </row>
    <row r="2866" spans="2:5" x14ac:dyDescent="0.25">
      <c r="B2866" s="190">
        <v>43231</v>
      </c>
      <c r="C2866" s="9">
        <v>28.85</v>
      </c>
      <c r="D2866" s="14">
        <f t="shared" si="44"/>
        <v>0.92333333333333345</v>
      </c>
      <c r="E2866" s="9">
        <v>-4.1528239202657809E-2</v>
      </c>
    </row>
    <row r="2867" spans="2:5" x14ac:dyDescent="0.25">
      <c r="B2867" s="190">
        <v>43774</v>
      </c>
      <c r="C2867" s="9">
        <v>15</v>
      </c>
      <c r="D2867" s="14">
        <f t="shared" si="44"/>
        <v>-0.31506849315068491</v>
      </c>
      <c r="E2867" s="9">
        <v>-4.1533546325878613E-2</v>
      </c>
    </row>
    <row r="2868" spans="2:5" x14ac:dyDescent="0.25">
      <c r="B2868" s="190">
        <v>43598</v>
      </c>
      <c r="C2868" s="9">
        <v>21.9</v>
      </c>
      <c r="D2868" s="14">
        <f t="shared" si="44"/>
        <v>-0.86609599510852953</v>
      </c>
      <c r="E2868" s="9">
        <v>-4.1575492341356796E-2</v>
      </c>
    </row>
    <row r="2869" spans="2:5" x14ac:dyDescent="0.25">
      <c r="B2869" s="190">
        <v>45265</v>
      </c>
      <c r="C2869" s="9">
        <v>163.55000000000001</v>
      </c>
      <c r="D2869" s="14">
        <f t="shared" si="44"/>
        <v>6.1263616557734215</v>
      </c>
      <c r="E2869" s="9">
        <v>-4.1605625549370022E-2</v>
      </c>
    </row>
    <row r="2870" spans="2:5" x14ac:dyDescent="0.25">
      <c r="B2870" s="190">
        <v>43522</v>
      </c>
      <c r="C2870" s="9">
        <v>22.95</v>
      </c>
      <c r="D2870" s="14">
        <f t="shared" si="44"/>
        <v>-0.30664652567975836</v>
      </c>
      <c r="E2870" s="9">
        <v>-4.1753653444676408E-2</v>
      </c>
    </row>
    <row r="2871" spans="2:5" x14ac:dyDescent="0.25">
      <c r="B2871" s="190">
        <v>43416</v>
      </c>
      <c r="C2871" s="9">
        <v>33.1</v>
      </c>
      <c r="D2871" s="14">
        <f t="shared" si="44"/>
        <v>-0.82398298324913588</v>
      </c>
      <c r="E2871" s="9">
        <v>-4.1968162083936202E-2</v>
      </c>
    </row>
    <row r="2872" spans="2:5" x14ac:dyDescent="0.25">
      <c r="B2872" s="190">
        <v>45517</v>
      </c>
      <c r="C2872" s="9">
        <v>188.05</v>
      </c>
      <c r="D2872" s="14">
        <f t="shared" si="44"/>
        <v>31.991228070175442</v>
      </c>
      <c r="E2872" s="9">
        <v>-4.1978704977329362E-2</v>
      </c>
    </row>
    <row r="2873" spans="2:5" x14ac:dyDescent="0.25">
      <c r="B2873" s="190">
        <v>41443</v>
      </c>
      <c r="C2873" s="9">
        <v>5.7</v>
      </c>
      <c r="D2873" s="14">
        <f t="shared" si="44"/>
        <v>-0.8571428571428571</v>
      </c>
      <c r="E2873" s="9">
        <v>-4.2016806722689072E-2</v>
      </c>
    </row>
    <row r="2874" spans="2:5" x14ac:dyDescent="0.25">
      <c r="B2874" s="190">
        <v>43054</v>
      </c>
      <c r="C2874" s="9">
        <v>39.9</v>
      </c>
      <c r="D2874" s="14">
        <f t="shared" si="44"/>
        <v>-0.16614420062695931</v>
      </c>
      <c r="E2874" s="9">
        <v>-4.2016806722689079E-2</v>
      </c>
    </row>
    <row r="2875" spans="2:5" x14ac:dyDescent="0.25">
      <c r="B2875" s="190">
        <v>42796</v>
      </c>
      <c r="C2875" s="9">
        <v>47.85</v>
      </c>
      <c r="D2875" s="14">
        <f t="shared" si="44"/>
        <v>0.16707317073170735</v>
      </c>
      <c r="E2875" s="9">
        <v>-4.2042042042042066E-2</v>
      </c>
    </row>
    <row r="2876" spans="2:5" x14ac:dyDescent="0.25">
      <c r="B2876" s="190">
        <v>42695</v>
      </c>
      <c r="C2876" s="9">
        <v>41</v>
      </c>
      <c r="D2876" s="14">
        <f t="shared" si="44"/>
        <v>11.058823529411766</v>
      </c>
      <c r="E2876" s="9">
        <v>-4.2056074766355075E-2</v>
      </c>
    </row>
    <row r="2877" spans="2:5" x14ac:dyDescent="0.25">
      <c r="B2877" s="190">
        <v>41290</v>
      </c>
      <c r="C2877" s="9">
        <v>3.4</v>
      </c>
      <c r="D2877" s="14">
        <f t="shared" si="44"/>
        <v>0</v>
      </c>
      <c r="E2877" s="9">
        <v>-4.2253521126760542E-2</v>
      </c>
    </row>
    <row r="2878" spans="2:5" x14ac:dyDescent="0.25">
      <c r="B2878" s="190">
        <v>41274</v>
      </c>
      <c r="C2878" s="9">
        <v>3.4</v>
      </c>
      <c r="D2878" s="14">
        <f t="shared" si="44"/>
        <v>-0.90620689655172415</v>
      </c>
      <c r="E2878" s="9">
        <v>-4.2253521126760542E-2</v>
      </c>
    </row>
    <row r="2879" spans="2:5" x14ac:dyDescent="0.25">
      <c r="B2879" s="190">
        <v>43166</v>
      </c>
      <c r="C2879" s="9">
        <v>36.25</v>
      </c>
      <c r="D2879" s="14">
        <f t="shared" si="44"/>
        <v>-0.19889502762430938</v>
      </c>
      <c r="E2879" s="9">
        <v>-4.2272126816380484E-2</v>
      </c>
    </row>
    <row r="2880" spans="2:5" x14ac:dyDescent="0.25">
      <c r="B2880" s="190">
        <v>44098</v>
      </c>
      <c r="C2880" s="9">
        <v>45.25</v>
      </c>
      <c r="D2880" s="14">
        <f t="shared" si="44"/>
        <v>-0.77190240951708844</v>
      </c>
      <c r="E2880" s="9">
        <v>-4.2328042328042326E-2</v>
      </c>
    </row>
    <row r="2881" spans="2:5" x14ac:dyDescent="0.25">
      <c r="B2881" s="190">
        <v>45726</v>
      </c>
      <c r="C2881" s="9">
        <v>198.38</v>
      </c>
      <c r="D2881" s="14">
        <f t="shared" si="44"/>
        <v>1.0472652218782248</v>
      </c>
      <c r="E2881" s="9">
        <v>-4.2428923106627374E-2</v>
      </c>
    </row>
    <row r="2882" spans="2:5" x14ac:dyDescent="0.25">
      <c r="B2882" s="190">
        <v>42318</v>
      </c>
      <c r="C2882" s="9">
        <v>96.9</v>
      </c>
      <c r="D2882" s="14">
        <f t="shared" si="44"/>
        <v>4.7507418397626111</v>
      </c>
      <c r="E2882" s="9">
        <v>-4.2490118577075069E-2</v>
      </c>
    </row>
    <row r="2883" spans="2:5" x14ac:dyDescent="0.25">
      <c r="B2883" s="190">
        <v>41681</v>
      </c>
      <c r="C2883" s="9">
        <v>16.850000000000001</v>
      </c>
      <c r="D2883" s="14">
        <f t="shared" si="44"/>
        <v>-0.89188322104587747</v>
      </c>
      <c r="E2883" s="9">
        <v>-4.261363636363636E-2</v>
      </c>
    </row>
    <row r="2884" spans="2:5" x14ac:dyDescent="0.25">
      <c r="B2884" s="190">
        <v>45397</v>
      </c>
      <c r="C2884" s="9">
        <v>155.85</v>
      </c>
      <c r="D2884" s="14">
        <f t="shared" si="44"/>
        <v>2.7965895249695496</v>
      </c>
      <c r="E2884" s="9">
        <v>-4.2984341418483271E-2</v>
      </c>
    </row>
    <row r="2885" spans="2:5" x14ac:dyDescent="0.25">
      <c r="B2885" s="190">
        <v>42425</v>
      </c>
      <c r="C2885" s="9">
        <v>41.05</v>
      </c>
      <c r="D2885" s="14">
        <f t="shared" ref="D2885:D2948" si="45">(C2885-C2886)/C2886</f>
        <v>-9.6809680968096931E-2</v>
      </c>
      <c r="E2885" s="9">
        <v>-4.3123543123543155E-2</v>
      </c>
    </row>
    <row r="2886" spans="2:5" x14ac:dyDescent="0.25">
      <c r="B2886" s="190">
        <v>42465</v>
      </c>
      <c r="C2886" s="9">
        <v>45.45</v>
      </c>
      <c r="D2886" s="14">
        <f t="shared" si="45"/>
        <v>-0.35440340909090912</v>
      </c>
      <c r="E2886" s="9">
        <v>-4.3157894736842048E-2</v>
      </c>
    </row>
    <row r="2887" spans="2:5" x14ac:dyDescent="0.25">
      <c r="B2887" s="190">
        <v>45016</v>
      </c>
      <c r="C2887" s="9">
        <v>70.400000000000006</v>
      </c>
      <c r="D2887" s="14">
        <f t="shared" si="45"/>
        <v>0.23184601924759418</v>
      </c>
      <c r="E2887" s="9">
        <v>-4.3478260869565064E-2</v>
      </c>
    </row>
    <row r="2888" spans="2:5" x14ac:dyDescent="0.25">
      <c r="B2888" s="190">
        <v>42118</v>
      </c>
      <c r="C2888" s="9">
        <v>57.15</v>
      </c>
      <c r="D2888" s="14">
        <f t="shared" si="45"/>
        <v>1.4847826086956522</v>
      </c>
      <c r="E2888" s="9">
        <v>-4.351464435146446E-2</v>
      </c>
    </row>
    <row r="2889" spans="2:5" x14ac:dyDescent="0.25">
      <c r="B2889" s="190">
        <v>41768</v>
      </c>
      <c r="C2889" s="9">
        <v>23</v>
      </c>
      <c r="D2889" s="14">
        <f t="shared" si="45"/>
        <v>5.2631578947368356E-2</v>
      </c>
      <c r="E2889" s="9">
        <v>-4.3659043659043689E-2</v>
      </c>
    </row>
    <row r="2890" spans="2:5" x14ac:dyDescent="0.25">
      <c r="B2890" s="190">
        <v>41778</v>
      </c>
      <c r="C2890" s="9">
        <v>21.85</v>
      </c>
      <c r="D2890" s="14">
        <f t="shared" si="45"/>
        <v>0.82083333333333341</v>
      </c>
      <c r="E2890" s="9">
        <v>-4.3763676148796497E-2</v>
      </c>
    </row>
    <row r="2891" spans="2:5" x14ac:dyDescent="0.25">
      <c r="B2891" s="190">
        <v>41590</v>
      </c>
      <c r="C2891" s="9">
        <v>12</v>
      </c>
      <c r="D2891" s="14">
        <f t="shared" si="45"/>
        <v>1.201834862385321</v>
      </c>
      <c r="E2891" s="9">
        <v>-4.3824701195219175E-2</v>
      </c>
    </row>
    <row r="2892" spans="2:5" x14ac:dyDescent="0.25">
      <c r="B2892" s="190">
        <v>41438</v>
      </c>
      <c r="C2892" s="9">
        <v>5.45</v>
      </c>
      <c r="D2892" s="14">
        <f t="shared" si="45"/>
        <v>-0.61484098939929321</v>
      </c>
      <c r="E2892" s="9">
        <v>-4.3859649122807015E-2</v>
      </c>
    </row>
    <row r="2893" spans="2:5" x14ac:dyDescent="0.25">
      <c r="B2893" s="190">
        <v>43727</v>
      </c>
      <c r="C2893" s="9">
        <v>14.15</v>
      </c>
      <c r="D2893" s="14">
        <f t="shared" si="45"/>
        <v>-0.91369319914608105</v>
      </c>
      <c r="E2893" s="9">
        <v>-4.3918918918918942E-2</v>
      </c>
    </row>
    <row r="2894" spans="2:5" x14ac:dyDescent="0.25">
      <c r="B2894" s="190">
        <v>45299</v>
      </c>
      <c r="C2894" s="9">
        <v>163.95</v>
      </c>
      <c r="D2894" s="14">
        <f t="shared" si="45"/>
        <v>10.627659574468085</v>
      </c>
      <c r="E2894" s="9">
        <v>-4.4023323615160419E-2</v>
      </c>
    </row>
    <row r="2895" spans="2:5" x14ac:dyDescent="0.25">
      <c r="B2895" s="190">
        <v>43733</v>
      </c>
      <c r="C2895" s="9">
        <v>14.1</v>
      </c>
      <c r="D2895" s="14">
        <f t="shared" si="45"/>
        <v>-0.45769230769230773</v>
      </c>
      <c r="E2895" s="9">
        <v>-4.4067796610169518E-2</v>
      </c>
    </row>
    <row r="2896" spans="2:5" x14ac:dyDescent="0.25">
      <c r="B2896" s="190">
        <v>43297</v>
      </c>
      <c r="C2896" s="9">
        <v>26</v>
      </c>
      <c r="D2896" s="14">
        <f t="shared" si="45"/>
        <v>7</v>
      </c>
      <c r="E2896" s="9">
        <v>-4.4117647058823505E-2</v>
      </c>
    </row>
    <row r="2897" spans="2:5" x14ac:dyDescent="0.25">
      <c r="B2897" s="190">
        <v>41291</v>
      </c>
      <c r="C2897" s="9">
        <v>3.25</v>
      </c>
      <c r="D2897" s="14">
        <f t="shared" si="45"/>
        <v>-0.95765472312703581</v>
      </c>
      <c r="E2897" s="9">
        <v>-4.4117647058823505E-2</v>
      </c>
    </row>
    <row r="2898" spans="2:5" x14ac:dyDescent="0.25">
      <c r="B2898" s="190">
        <v>45051</v>
      </c>
      <c r="C2898" s="9">
        <v>76.75</v>
      </c>
      <c r="D2898" s="14">
        <f t="shared" si="45"/>
        <v>9.1655629139072854</v>
      </c>
      <c r="E2898" s="9">
        <v>-4.4209215442092123E-2</v>
      </c>
    </row>
    <row r="2899" spans="2:5" x14ac:dyDescent="0.25">
      <c r="B2899" s="190">
        <v>41505</v>
      </c>
      <c r="C2899" s="9">
        <v>7.55</v>
      </c>
      <c r="D2899" s="14">
        <f t="shared" si="45"/>
        <v>-0.45683453237410077</v>
      </c>
      <c r="E2899" s="9">
        <v>-4.4303797468354493E-2</v>
      </c>
    </row>
    <row r="2900" spans="2:5" x14ac:dyDescent="0.25">
      <c r="B2900" s="190">
        <v>43705</v>
      </c>
      <c r="C2900" s="9">
        <v>13.9</v>
      </c>
      <c r="D2900" s="14">
        <f t="shared" si="45"/>
        <v>0.62573099415204669</v>
      </c>
      <c r="E2900" s="9">
        <v>-4.4673539518900365E-2</v>
      </c>
    </row>
    <row r="2901" spans="2:5" x14ac:dyDescent="0.25">
      <c r="B2901" s="190">
        <v>41473</v>
      </c>
      <c r="C2901" s="9">
        <v>8.5500000000000007</v>
      </c>
      <c r="D2901" s="14">
        <f t="shared" si="45"/>
        <v>-0.83284457478005858</v>
      </c>
      <c r="E2901" s="9">
        <v>-4.469273743016744E-2</v>
      </c>
    </row>
    <row r="2902" spans="2:5" x14ac:dyDescent="0.25">
      <c r="B2902" s="190">
        <v>44820</v>
      </c>
      <c r="C2902" s="9">
        <v>51.15</v>
      </c>
      <c r="D2902" s="14">
        <f t="shared" si="45"/>
        <v>5.053254437869823</v>
      </c>
      <c r="E2902" s="9">
        <v>-4.481792717086832E-2</v>
      </c>
    </row>
    <row r="2903" spans="2:5" x14ac:dyDescent="0.25">
      <c r="B2903" s="190">
        <v>41487</v>
      </c>
      <c r="C2903" s="9">
        <v>8.4499999999999993</v>
      </c>
      <c r="D2903" s="14">
        <f t="shared" si="45"/>
        <v>-0.59952606635071093</v>
      </c>
      <c r="E2903" s="9">
        <v>-4.5197740112994392E-2</v>
      </c>
    </row>
    <row r="2904" spans="2:5" x14ac:dyDescent="0.25">
      <c r="B2904" s="190">
        <v>43872</v>
      </c>
      <c r="C2904" s="9">
        <v>21.1</v>
      </c>
      <c r="D2904" s="14">
        <f t="shared" si="45"/>
        <v>-0.65466448445171843</v>
      </c>
      <c r="E2904" s="9">
        <v>-4.5248868778280542E-2</v>
      </c>
    </row>
    <row r="2905" spans="2:5" x14ac:dyDescent="0.25">
      <c r="B2905" s="190">
        <v>41907</v>
      </c>
      <c r="C2905" s="9">
        <v>61.1</v>
      </c>
      <c r="D2905" s="14">
        <f t="shared" si="45"/>
        <v>2.6261127596439167</v>
      </c>
      <c r="E2905" s="9">
        <v>-4.5312499999999978E-2</v>
      </c>
    </row>
    <row r="2906" spans="2:5" x14ac:dyDescent="0.25">
      <c r="B2906" s="190">
        <v>43670</v>
      </c>
      <c r="C2906" s="9">
        <v>16.850000000000001</v>
      </c>
      <c r="D2906" s="14">
        <f t="shared" si="45"/>
        <v>1.2925170068027214</v>
      </c>
      <c r="E2906" s="9">
        <v>-4.5325779036827038E-2</v>
      </c>
    </row>
    <row r="2907" spans="2:5" x14ac:dyDescent="0.25">
      <c r="B2907" s="190">
        <v>41507</v>
      </c>
      <c r="C2907" s="9">
        <v>7.35</v>
      </c>
      <c r="D2907" s="14">
        <f t="shared" si="45"/>
        <v>-0.21808510638297879</v>
      </c>
      <c r="E2907" s="9">
        <v>-4.5454545454545525E-2</v>
      </c>
    </row>
    <row r="2908" spans="2:5" x14ac:dyDescent="0.25">
      <c r="B2908" s="190">
        <v>41471</v>
      </c>
      <c r="C2908" s="9">
        <v>9.4</v>
      </c>
      <c r="D2908" s="14">
        <f t="shared" si="45"/>
        <v>-0.85703422053231937</v>
      </c>
      <c r="E2908" s="9">
        <v>-4.5685279187817188E-2</v>
      </c>
    </row>
    <row r="2909" spans="2:5" x14ac:dyDescent="0.25">
      <c r="B2909" s="190">
        <v>42111</v>
      </c>
      <c r="C2909" s="9">
        <v>65.75</v>
      </c>
      <c r="D2909" s="14">
        <f t="shared" si="45"/>
        <v>8.006849315068493</v>
      </c>
      <c r="E2909" s="9">
        <v>-4.5718432510885421E-2</v>
      </c>
    </row>
    <row r="2910" spans="2:5" x14ac:dyDescent="0.25">
      <c r="B2910" s="190">
        <v>41492</v>
      </c>
      <c r="C2910" s="9">
        <v>7.3</v>
      </c>
      <c r="D2910" s="14">
        <f t="shared" si="45"/>
        <v>-0.87271142109851796</v>
      </c>
      <c r="E2910" s="9">
        <v>-4.5751633986928171E-2</v>
      </c>
    </row>
    <row r="2911" spans="2:5" x14ac:dyDescent="0.25">
      <c r="B2911" s="190">
        <v>42076</v>
      </c>
      <c r="C2911" s="9">
        <v>57.35</v>
      </c>
      <c r="D2911" s="14">
        <f t="shared" si="45"/>
        <v>0.10182516810758895</v>
      </c>
      <c r="E2911" s="9">
        <v>-4.5757071547420966E-2</v>
      </c>
    </row>
    <row r="2912" spans="2:5" x14ac:dyDescent="0.25">
      <c r="B2912" s="190">
        <v>44111</v>
      </c>
      <c r="C2912" s="9">
        <v>52.05</v>
      </c>
      <c r="D2912" s="14">
        <f t="shared" si="45"/>
        <v>4.0289855072463769</v>
      </c>
      <c r="E2912" s="9">
        <v>-4.5829514207149404E-2</v>
      </c>
    </row>
    <row r="2913" spans="2:5" x14ac:dyDescent="0.25">
      <c r="B2913" s="190">
        <v>41467</v>
      </c>
      <c r="C2913" s="9">
        <v>10.35</v>
      </c>
      <c r="D2913" s="14">
        <f t="shared" si="45"/>
        <v>2.338709677419355</v>
      </c>
      <c r="E2913" s="9">
        <v>-4.6082949308755762E-2</v>
      </c>
    </row>
    <row r="2914" spans="2:5" x14ac:dyDescent="0.25">
      <c r="B2914" s="190">
        <v>41295</v>
      </c>
      <c r="C2914" s="9">
        <v>3.1</v>
      </c>
      <c r="D2914" s="14">
        <f t="shared" si="45"/>
        <v>-0.95824915824915835</v>
      </c>
      <c r="E2914" s="9">
        <v>-4.6153846153846129E-2</v>
      </c>
    </row>
    <row r="2915" spans="2:5" x14ac:dyDescent="0.25">
      <c r="B2915" s="190">
        <v>45058</v>
      </c>
      <c r="C2915" s="9">
        <v>74.25</v>
      </c>
      <c r="D2915" s="14">
        <f t="shared" si="45"/>
        <v>-0.70114711209498892</v>
      </c>
      <c r="E2915" s="9">
        <v>-4.6242774566473917E-2</v>
      </c>
    </row>
    <row r="2916" spans="2:5" x14ac:dyDescent="0.25">
      <c r="B2916" s="190">
        <v>45670</v>
      </c>
      <c r="C2916" s="9">
        <v>248.45</v>
      </c>
      <c r="D2916" s="14">
        <f t="shared" si="45"/>
        <v>3.3321708805579773</v>
      </c>
      <c r="E2916" s="9">
        <v>-4.6257197696737085E-2</v>
      </c>
    </row>
    <row r="2917" spans="2:5" x14ac:dyDescent="0.25">
      <c r="B2917" s="190">
        <v>42166</v>
      </c>
      <c r="C2917" s="9">
        <v>57.35</v>
      </c>
      <c r="D2917" s="14">
        <f t="shared" si="45"/>
        <v>0.33527357392316642</v>
      </c>
      <c r="E2917" s="9">
        <v>-4.6550290939318326E-2</v>
      </c>
    </row>
    <row r="2918" spans="2:5" x14ac:dyDescent="0.25">
      <c r="B2918" s="190">
        <v>44728</v>
      </c>
      <c r="C2918" s="9">
        <v>42.95</v>
      </c>
      <c r="D2918" s="14">
        <f t="shared" si="45"/>
        <v>-0.25884383088869711</v>
      </c>
      <c r="E2918" s="9">
        <v>-4.6614872364039835E-2</v>
      </c>
    </row>
    <row r="2919" spans="2:5" x14ac:dyDescent="0.25">
      <c r="B2919" s="190">
        <v>44547</v>
      </c>
      <c r="C2919" s="9">
        <v>57.95</v>
      </c>
      <c r="D2919" s="14">
        <f t="shared" si="45"/>
        <v>5.3333333333333339</v>
      </c>
      <c r="E2919" s="9">
        <v>-4.687499999999991E-2</v>
      </c>
    </row>
    <row r="2920" spans="2:5" x14ac:dyDescent="0.25">
      <c r="B2920" s="190">
        <v>41554</v>
      </c>
      <c r="C2920" s="9">
        <v>9.15</v>
      </c>
      <c r="D2920" s="14">
        <f t="shared" si="45"/>
        <v>-0.8299256505576208</v>
      </c>
      <c r="E2920" s="9">
        <v>-4.6874999999999931E-2</v>
      </c>
    </row>
    <row r="2921" spans="2:5" x14ac:dyDescent="0.25">
      <c r="B2921" s="190">
        <v>44603</v>
      </c>
      <c r="C2921" s="9">
        <v>53.8</v>
      </c>
      <c r="D2921" s="14">
        <f t="shared" si="45"/>
        <v>2.3209876543209873</v>
      </c>
      <c r="E2921" s="9">
        <v>-4.6944198405668831E-2</v>
      </c>
    </row>
    <row r="2922" spans="2:5" x14ac:dyDescent="0.25">
      <c r="B2922" s="190">
        <v>43892</v>
      </c>
      <c r="C2922" s="9">
        <v>16.2</v>
      </c>
      <c r="D2922" s="14">
        <f t="shared" si="45"/>
        <v>0.78021978021978022</v>
      </c>
      <c r="E2922" s="9">
        <v>-4.7058823529411806E-2</v>
      </c>
    </row>
    <row r="2923" spans="2:5" x14ac:dyDescent="0.25">
      <c r="B2923" s="190">
        <v>41485</v>
      </c>
      <c r="C2923" s="9">
        <v>9.1</v>
      </c>
      <c r="D2923" s="14">
        <f t="shared" si="45"/>
        <v>0</v>
      </c>
      <c r="E2923" s="9">
        <v>-4.7120418848167644E-2</v>
      </c>
    </row>
    <row r="2924" spans="2:5" x14ac:dyDescent="0.25">
      <c r="B2924" s="190">
        <v>41481</v>
      </c>
      <c r="C2924" s="9">
        <v>9.1</v>
      </c>
      <c r="D2924" s="14">
        <f t="shared" si="45"/>
        <v>-0.83302752293577975</v>
      </c>
      <c r="E2924" s="9">
        <v>-4.7120418848167644E-2</v>
      </c>
    </row>
    <row r="2925" spans="2:5" x14ac:dyDescent="0.25">
      <c r="B2925" s="190">
        <v>44272</v>
      </c>
      <c r="C2925" s="9">
        <v>54.5</v>
      </c>
      <c r="D2925" s="14">
        <f t="shared" si="45"/>
        <v>5.7701863354037268</v>
      </c>
      <c r="E2925" s="9">
        <v>-4.7202797202797249E-2</v>
      </c>
    </row>
    <row r="2926" spans="2:5" x14ac:dyDescent="0.25">
      <c r="B2926" s="190">
        <v>41488</v>
      </c>
      <c r="C2926" s="9">
        <v>8.0500000000000007</v>
      </c>
      <c r="D2926" s="14">
        <f t="shared" si="45"/>
        <v>-0.72384219554030871</v>
      </c>
      <c r="E2926" s="9">
        <v>-4.7337278106508708E-2</v>
      </c>
    </row>
    <row r="2927" spans="2:5" x14ac:dyDescent="0.25">
      <c r="B2927" s="190">
        <v>43992</v>
      </c>
      <c r="C2927" s="9">
        <v>29.15</v>
      </c>
      <c r="D2927" s="14">
        <f t="shared" si="45"/>
        <v>-0.32366589327146178</v>
      </c>
      <c r="E2927" s="9">
        <v>-4.7385620915032768E-2</v>
      </c>
    </row>
    <row r="2928" spans="2:5" x14ac:dyDescent="0.25">
      <c r="B2928" s="190">
        <v>42891</v>
      </c>
      <c r="C2928" s="9">
        <v>43.1</v>
      </c>
      <c r="D2928" s="14">
        <f t="shared" si="45"/>
        <v>-0.39423752635277587</v>
      </c>
      <c r="E2928" s="9">
        <v>-4.7513812154696099E-2</v>
      </c>
    </row>
    <row r="2929" spans="2:5" x14ac:dyDescent="0.25">
      <c r="B2929" s="190">
        <v>44320</v>
      </c>
      <c r="C2929" s="9">
        <v>71.150000000000006</v>
      </c>
      <c r="D2929" s="14">
        <f t="shared" si="45"/>
        <v>0.4490835030549899</v>
      </c>
      <c r="E2929" s="9">
        <v>-4.752342704149929E-2</v>
      </c>
    </row>
    <row r="2930" spans="2:5" x14ac:dyDescent="0.25">
      <c r="B2930" s="190">
        <v>44145</v>
      </c>
      <c r="C2930" s="9">
        <v>49.1</v>
      </c>
      <c r="D2930" s="14">
        <f t="shared" si="45"/>
        <v>7.1833333333333336</v>
      </c>
      <c r="E2930" s="9">
        <v>-4.7526673132880622E-2</v>
      </c>
    </row>
    <row r="2931" spans="2:5" x14ac:dyDescent="0.25">
      <c r="B2931" s="190">
        <v>41436</v>
      </c>
      <c r="C2931" s="9">
        <v>6</v>
      </c>
      <c r="D2931" s="14">
        <f t="shared" si="45"/>
        <v>-0.32960893854748596</v>
      </c>
      <c r="E2931" s="9">
        <v>-4.7619047619047596E-2</v>
      </c>
    </row>
    <row r="2932" spans="2:5" x14ac:dyDescent="0.25">
      <c r="B2932" s="190">
        <v>41472</v>
      </c>
      <c r="C2932" s="9">
        <v>8.9499999999999993</v>
      </c>
      <c r="D2932" s="14">
        <f t="shared" si="45"/>
        <v>0.28776978417266175</v>
      </c>
      <c r="E2932" s="9">
        <v>-4.7872340425532026E-2</v>
      </c>
    </row>
    <row r="2933" spans="2:5" x14ac:dyDescent="0.25">
      <c r="B2933" s="190">
        <v>41513</v>
      </c>
      <c r="C2933" s="9">
        <v>6.95</v>
      </c>
      <c r="D2933" s="14">
        <f t="shared" si="45"/>
        <v>0</v>
      </c>
      <c r="E2933" s="9">
        <v>-4.794520547945201E-2</v>
      </c>
    </row>
    <row r="2934" spans="2:5" x14ac:dyDescent="0.25">
      <c r="B2934" s="190">
        <v>41493</v>
      </c>
      <c r="C2934" s="9">
        <v>6.95</v>
      </c>
      <c r="D2934" s="14">
        <f t="shared" si="45"/>
        <v>-0.92111237230419973</v>
      </c>
      <c r="E2934" s="9">
        <v>-4.794520547945201E-2</v>
      </c>
    </row>
    <row r="2935" spans="2:5" x14ac:dyDescent="0.25">
      <c r="B2935" s="190">
        <v>42194</v>
      </c>
      <c r="C2935" s="9">
        <v>88.1</v>
      </c>
      <c r="D2935" s="14">
        <f t="shared" si="45"/>
        <v>3.686170212765957</v>
      </c>
      <c r="E2935" s="9">
        <v>-4.8082117774176154E-2</v>
      </c>
    </row>
    <row r="2936" spans="2:5" x14ac:dyDescent="0.25">
      <c r="B2936" s="190">
        <v>41656</v>
      </c>
      <c r="C2936" s="9">
        <v>18.8</v>
      </c>
      <c r="D2936" s="14">
        <f t="shared" si="45"/>
        <v>-0.65441176470588225</v>
      </c>
      <c r="E2936" s="9">
        <v>-4.8101265822784775E-2</v>
      </c>
    </row>
    <row r="2937" spans="2:5" x14ac:dyDescent="0.25">
      <c r="B2937" s="190">
        <v>42121</v>
      </c>
      <c r="C2937" s="9">
        <v>54.4</v>
      </c>
      <c r="D2937" s="14">
        <f t="shared" si="45"/>
        <v>5.886075949367088</v>
      </c>
      <c r="E2937" s="9">
        <v>-4.8118985126859144E-2</v>
      </c>
    </row>
    <row r="2938" spans="2:5" x14ac:dyDescent="0.25">
      <c r="B2938" s="190">
        <v>41502</v>
      </c>
      <c r="C2938" s="9">
        <v>7.9</v>
      </c>
      <c r="D2938" s="14">
        <f t="shared" si="45"/>
        <v>-0.81389870435806833</v>
      </c>
      <c r="E2938" s="9">
        <v>-4.8192771084337387E-2</v>
      </c>
    </row>
    <row r="2939" spans="2:5" x14ac:dyDescent="0.25">
      <c r="B2939" s="190">
        <v>42947</v>
      </c>
      <c r="C2939" s="9">
        <v>42.45</v>
      </c>
      <c r="D2939" s="14">
        <f t="shared" si="45"/>
        <v>3.3096446700507616</v>
      </c>
      <c r="E2939" s="9">
        <v>-4.8206278026905795E-2</v>
      </c>
    </row>
    <row r="2940" spans="2:5" x14ac:dyDescent="0.25">
      <c r="B2940" s="190">
        <v>41470</v>
      </c>
      <c r="C2940" s="9">
        <v>9.85</v>
      </c>
      <c r="D2940" s="14">
        <f t="shared" si="45"/>
        <v>-0.8412570507655116</v>
      </c>
      <c r="E2940" s="9">
        <v>-4.8309178743961352E-2</v>
      </c>
    </row>
    <row r="2941" spans="2:5" x14ac:dyDescent="0.25">
      <c r="B2941" s="190">
        <v>42402</v>
      </c>
      <c r="C2941" s="9">
        <v>62.05</v>
      </c>
      <c r="D2941" s="14">
        <f t="shared" si="45"/>
        <v>0.31461864406779649</v>
      </c>
      <c r="E2941" s="9">
        <v>-4.8312883435582904E-2</v>
      </c>
    </row>
    <row r="2942" spans="2:5" x14ac:dyDescent="0.25">
      <c r="B2942" s="190">
        <v>44648</v>
      </c>
      <c r="C2942" s="9">
        <v>47.2</v>
      </c>
      <c r="D2942" s="14">
        <f t="shared" si="45"/>
        <v>0.37209302325581411</v>
      </c>
      <c r="E2942" s="9">
        <v>-4.8387096774193519E-2</v>
      </c>
    </row>
    <row r="2943" spans="2:5" x14ac:dyDescent="0.25">
      <c r="B2943" s="190">
        <v>44039</v>
      </c>
      <c r="C2943" s="9">
        <v>34.4</v>
      </c>
      <c r="D2943" s="14">
        <f t="shared" si="45"/>
        <v>0.25318761384335153</v>
      </c>
      <c r="E2943" s="9">
        <v>-4.8409405255878286E-2</v>
      </c>
    </row>
    <row r="2944" spans="2:5" x14ac:dyDescent="0.25">
      <c r="B2944" s="190">
        <v>43234</v>
      </c>
      <c r="C2944" s="9">
        <v>27.45</v>
      </c>
      <c r="D2944" s="14">
        <f t="shared" si="45"/>
        <v>-0.42812500000000003</v>
      </c>
      <c r="E2944" s="9">
        <v>-4.852686308492208E-2</v>
      </c>
    </row>
    <row r="2945" spans="2:5" x14ac:dyDescent="0.25">
      <c r="B2945" s="190">
        <v>44071</v>
      </c>
      <c r="C2945" s="9">
        <v>48</v>
      </c>
      <c r="D2945" s="14">
        <f t="shared" si="45"/>
        <v>2.0876826722338502E-3</v>
      </c>
      <c r="E2945" s="9">
        <v>-4.8562933597621462E-2</v>
      </c>
    </row>
    <row r="2946" spans="2:5" x14ac:dyDescent="0.25">
      <c r="B2946" s="190">
        <v>42412</v>
      </c>
      <c r="C2946" s="9">
        <v>47.9</v>
      </c>
      <c r="D2946" s="14">
        <f t="shared" si="45"/>
        <v>-0.10717614165890028</v>
      </c>
      <c r="E2946" s="9">
        <v>-4.8659384309831237E-2</v>
      </c>
    </row>
    <row r="2947" spans="2:5" x14ac:dyDescent="0.25">
      <c r="B2947" s="190">
        <v>41922</v>
      </c>
      <c r="C2947" s="9">
        <v>53.65</v>
      </c>
      <c r="D2947" s="14">
        <f t="shared" si="45"/>
        <v>2.4391025641025639</v>
      </c>
      <c r="E2947" s="9">
        <v>-4.8758865248226951E-2</v>
      </c>
    </row>
    <row r="2948" spans="2:5" x14ac:dyDescent="0.25">
      <c r="B2948" s="190">
        <v>43672</v>
      </c>
      <c r="C2948" s="9">
        <v>15.6</v>
      </c>
      <c r="D2948" s="14">
        <f t="shared" si="45"/>
        <v>-0.58893280632411071</v>
      </c>
      <c r="E2948" s="9">
        <v>-4.8780487804877988E-2</v>
      </c>
    </row>
    <row r="2949" spans="2:5" x14ac:dyDescent="0.25">
      <c r="B2949" s="190">
        <v>43133</v>
      </c>
      <c r="C2949" s="9">
        <v>37.950000000000003</v>
      </c>
      <c r="D2949" s="14">
        <f t="shared" ref="D2949:D3012" si="46">(C2949-C2950)/C2950</f>
        <v>0.40036900369003692</v>
      </c>
      <c r="E2949" s="9">
        <v>-4.8872180451127713E-2</v>
      </c>
    </row>
    <row r="2950" spans="2:5" x14ac:dyDescent="0.25">
      <c r="B2950" s="190">
        <v>41831</v>
      </c>
      <c r="C2950" s="9">
        <v>27.1</v>
      </c>
      <c r="D2950" s="14">
        <f t="shared" si="46"/>
        <v>-0.47018572825024435</v>
      </c>
      <c r="E2950" s="9">
        <v>-4.9122807017543811E-2</v>
      </c>
    </row>
    <row r="2951" spans="2:5" x14ac:dyDescent="0.25">
      <c r="B2951" s="190">
        <v>44092</v>
      </c>
      <c r="C2951" s="9">
        <v>51.15</v>
      </c>
      <c r="D2951" s="14">
        <f t="shared" si="46"/>
        <v>0.20494699646643097</v>
      </c>
      <c r="E2951" s="9">
        <v>-4.9256505576208157E-2</v>
      </c>
    </row>
    <row r="2952" spans="2:5" x14ac:dyDescent="0.25">
      <c r="B2952" s="190">
        <v>43129</v>
      </c>
      <c r="C2952" s="9">
        <v>42.45</v>
      </c>
      <c r="D2952" s="14">
        <f t="shared" si="46"/>
        <v>-0.22747952684258416</v>
      </c>
      <c r="E2952" s="9">
        <v>-4.9272116461366089E-2</v>
      </c>
    </row>
    <row r="2953" spans="2:5" x14ac:dyDescent="0.25">
      <c r="B2953" s="190">
        <v>41920</v>
      </c>
      <c r="C2953" s="9">
        <v>54.95</v>
      </c>
      <c r="D2953" s="14">
        <f t="shared" si="46"/>
        <v>13.272727272727273</v>
      </c>
      <c r="E2953" s="9">
        <v>-4.9307958477508552E-2</v>
      </c>
    </row>
    <row r="2954" spans="2:5" x14ac:dyDescent="0.25">
      <c r="B2954" s="190">
        <v>41331</v>
      </c>
      <c r="C2954" s="9">
        <v>3.85</v>
      </c>
      <c r="D2954" s="14">
        <f t="shared" si="46"/>
        <v>-0.78904109589041094</v>
      </c>
      <c r="E2954" s="9">
        <v>-4.9382716049382651E-2</v>
      </c>
    </row>
    <row r="2955" spans="2:5" x14ac:dyDescent="0.25">
      <c r="B2955" s="190">
        <v>41638</v>
      </c>
      <c r="C2955" s="9">
        <v>18.25</v>
      </c>
      <c r="D2955" s="14">
        <f t="shared" si="46"/>
        <v>0.90104166666666674</v>
      </c>
      <c r="E2955" s="9">
        <v>-4.947916666666663E-2</v>
      </c>
    </row>
    <row r="2956" spans="2:5" x14ac:dyDescent="0.25">
      <c r="B2956" s="190">
        <v>41551</v>
      </c>
      <c r="C2956" s="9">
        <v>9.6</v>
      </c>
      <c r="D2956" s="14">
        <f t="shared" si="46"/>
        <v>-0.713859910581222</v>
      </c>
      <c r="E2956" s="9">
        <v>-4.9504950495049507E-2</v>
      </c>
    </row>
    <row r="2957" spans="2:5" x14ac:dyDescent="0.25">
      <c r="B2957" s="190">
        <v>44011</v>
      </c>
      <c r="C2957" s="9">
        <v>33.549999999999997</v>
      </c>
      <c r="D2957" s="14">
        <f t="shared" si="46"/>
        <v>-0.42600513259195899</v>
      </c>
      <c r="E2957" s="9">
        <v>-4.9575070821529746E-2</v>
      </c>
    </row>
    <row r="2958" spans="2:5" x14ac:dyDescent="0.25">
      <c r="B2958" s="190">
        <v>42158</v>
      </c>
      <c r="C2958" s="9">
        <v>58.45</v>
      </c>
      <c r="D2958" s="14">
        <f t="shared" si="46"/>
        <v>2.0522193211488253</v>
      </c>
      <c r="E2958" s="9">
        <v>-4.9593495934959306E-2</v>
      </c>
    </row>
    <row r="2959" spans="2:5" x14ac:dyDescent="0.25">
      <c r="B2959" s="190">
        <v>41647</v>
      </c>
      <c r="C2959" s="9">
        <v>19.149999999999999</v>
      </c>
      <c r="D2959" s="14">
        <f t="shared" si="46"/>
        <v>-0.37418300653594777</v>
      </c>
      <c r="E2959" s="9">
        <v>-4.9627791563275438E-2</v>
      </c>
    </row>
    <row r="2960" spans="2:5" x14ac:dyDescent="0.25">
      <c r="B2960" s="190">
        <v>43991</v>
      </c>
      <c r="C2960" s="9">
        <v>30.6</v>
      </c>
      <c r="D2960" s="14">
        <f t="shared" si="46"/>
        <v>3.0000000000000004</v>
      </c>
      <c r="E2960" s="9">
        <v>-4.9689440993788858E-2</v>
      </c>
    </row>
    <row r="2961" spans="2:5" x14ac:dyDescent="0.25">
      <c r="B2961" s="190">
        <v>41491</v>
      </c>
      <c r="C2961" s="9">
        <v>7.65</v>
      </c>
      <c r="D2961" s="14">
        <f t="shared" si="46"/>
        <v>-0.19895287958115185</v>
      </c>
      <c r="E2961" s="9">
        <v>-4.9689440993788858E-2</v>
      </c>
    </row>
    <row r="2962" spans="2:5" x14ac:dyDescent="0.25">
      <c r="B2962" s="190">
        <v>41480</v>
      </c>
      <c r="C2962" s="9">
        <v>9.5500000000000007</v>
      </c>
      <c r="D2962" s="14">
        <f t="shared" si="46"/>
        <v>-0.80349794238683114</v>
      </c>
      <c r="E2962" s="9">
        <v>-4.9751243781094523E-2</v>
      </c>
    </row>
    <row r="2963" spans="2:5" x14ac:dyDescent="0.25">
      <c r="B2963" s="190">
        <v>44095</v>
      </c>
      <c r="C2963" s="9">
        <v>48.6</v>
      </c>
      <c r="D2963" s="14">
        <f t="shared" si="46"/>
        <v>6.5789473684210523E-2</v>
      </c>
      <c r="E2963" s="9">
        <v>-4.9853372434017544E-2</v>
      </c>
    </row>
    <row r="2964" spans="2:5" x14ac:dyDescent="0.25">
      <c r="B2964" s="190">
        <v>44074</v>
      </c>
      <c r="C2964" s="9">
        <v>45.6</v>
      </c>
      <c r="D2964" s="14">
        <f t="shared" si="46"/>
        <v>6.9999999999999991</v>
      </c>
      <c r="E2964" s="9">
        <v>-4.9999999999999968E-2</v>
      </c>
    </row>
    <row r="2965" spans="2:5" x14ac:dyDescent="0.25">
      <c r="B2965" s="190">
        <v>41437</v>
      </c>
      <c r="C2965" s="9">
        <v>5.7</v>
      </c>
      <c r="D2965" s="14">
        <f t="shared" si="46"/>
        <v>1</v>
      </c>
      <c r="E2965" s="9">
        <v>-4.9999999999999968E-2</v>
      </c>
    </row>
    <row r="2966" spans="2:5" x14ac:dyDescent="0.25">
      <c r="B2966" s="190">
        <v>41298</v>
      </c>
      <c r="C2966" s="9">
        <v>2.85</v>
      </c>
      <c r="D2966" s="14">
        <f t="shared" si="46"/>
        <v>-0.24999999999999994</v>
      </c>
      <c r="E2966" s="9">
        <v>-4.9999999999999968E-2</v>
      </c>
    </row>
    <row r="2967" spans="2:5" x14ac:dyDescent="0.25">
      <c r="B2967" s="190">
        <v>41281</v>
      </c>
      <c r="C2967" s="9">
        <v>3.8</v>
      </c>
      <c r="D2967" s="14">
        <f t="shared" si="46"/>
        <v>-0.92836946277097088</v>
      </c>
      <c r="E2967" s="9">
        <v>-5.0000000000000044E-2</v>
      </c>
    </row>
    <row r="2968" spans="2:5" x14ac:dyDescent="0.25">
      <c r="B2968" s="190">
        <v>41990</v>
      </c>
      <c r="C2968" s="9">
        <v>53.05</v>
      </c>
      <c r="D2968" s="14">
        <f t="shared" si="46"/>
        <v>-9.4709897610921578E-2</v>
      </c>
      <c r="E2968" s="9">
        <v>-5.0134288272157643E-2</v>
      </c>
    </row>
    <row r="2969" spans="2:5" x14ac:dyDescent="0.25">
      <c r="B2969" s="190">
        <v>44236</v>
      </c>
      <c r="C2969" s="9">
        <v>58.6</v>
      </c>
      <c r="D2969" s="14">
        <f t="shared" si="46"/>
        <v>0.21956295525494288</v>
      </c>
      <c r="E2969" s="9">
        <v>-5.0243111831442484E-2</v>
      </c>
    </row>
    <row r="2970" spans="2:5" x14ac:dyDescent="0.25">
      <c r="B2970" s="190">
        <v>42788</v>
      </c>
      <c r="C2970" s="9">
        <v>48.05</v>
      </c>
      <c r="D2970" s="14">
        <f t="shared" si="46"/>
        <v>-0.25905936777178101</v>
      </c>
      <c r="E2970" s="9">
        <v>-5.0395256916996131E-2</v>
      </c>
    </row>
    <row r="2971" spans="2:5" x14ac:dyDescent="0.25">
      <c r="B2971" s="190">
        <v>42010</v>
      </c>
      <c r="C2971" s="9">
        <v>64.849999999999994</v>
      </c>
      <c r="D2971" s="14">
        <f t="shared" si="46"/>
        <v>-0.15228758169934647</v>
      </c>
      <c r="E2971" s="9">
        <v>-5.0512445095168418E-2</v>
      </c>
    </row>
    <row r="2972" spans="2:5" x14ac:dyDescent="0.25">
      <c r="B2972" s="190">
        <v>44418</v>
      </c>
      <c r="C2972" s="9">
        <v>76.5</v>
      </c>
      <c r="D2972" s="14">
        <f t="shared" si="46"/>
        <v>5.3223140495867778</v>
      </c>
      <c r="E2972" s="9">
        <v>-5.0868486352357252E-2</v>
      </c>
    </row>
    <row r="2973" spans="2:5" x14ac:dyDescent="0.25">
      <c r="B2973" s="190">
        <v>41599</v>
      </c>
      <c r="C2973" s="9">
        <v>12.1</v>
      </c>
      <c r="D2973" s="14">
        <f t="shared" si="46"/>
        <v>-0.87734414597060317</v>
      </c>
      <c r="E2973" s="9">
        <v>-5.0980392156862772E-2</v>
      </c>
    </row>
    <row r="2974" spans="2:5" x14ac:dyDescent="0.25">
      <c r="B2974" s="190">
        <v>42219</v>
      </c>
      <c r="C2974" s="9">
        <v>98.65</v>
      </c>
      <c r="D2974" s="14">
        <f t="shared" si="46"/>
        <v>-0.64920702652727402</v>
      </c>
      <c r="E2974" s="9">
        <v>-5.0986050986050954E-2</v>
      </c>
    </row>
    <row r="2975" spans="2:5" x14ac:dyDescent="0.25">
      <c r="B2975" s="190">
        <v>45553</v>
      </c>
      <c r="C2975" s="9">
        <v>281.22000000000003</v>
      </c>
      <c r="D2975" s="14">
        <f t="shared" si="46"/>
        <v>8.5816013628620116</v>
      </c>
      <c r="E2975" s="9">
        <v>-5.1182563514288473E-2</v>
      </c>
    </row>
    <row r="2976" spans="2:5" x14ac:dyDescent="0.25">
      <c r="B2976" s="190">
        <v>43272</v>
      </c>
      <c r="C2976" s="9">
        <v>29.35</v>
      </c>
      <c r="D2976" s="14">
        <f t="shared" si="46"/>
        <v>-0.52927024859663185</v>
      </c>
      <c r="E2976" s="9">
        <v>-5.1696284329563746E-2</v>
      </c>
    </row>
    <row r="2977" spans="2:5" x14ac:dyDescent="0.25">
      <c r="B2977" s="190">
        <v>42114</v>
      </c>
      <c r="C2977" s="9">
        <v>62.35</v>
      </c>
      <c r="D2977" s="14">
        <f t="shared" si="46"/>
        <v>0.15356151711378363</v>
      </c>
      <c r="E2977" s="9">
        <v>-5.171102661596956E-2</v>
      </c>
    </row>
    <row r="2978" spans="2:5" x14ac:dyDescent="0.25">
      <c r="B2978" s="190">
        <v>44522</v>
      </c>
      <c r="C2978" s="9">
        <v>54.05</v>
      </c>
      <c r="D2978" s="14">
        <f t="shared" si="46"/>
        <v>0.1840087623220153</v>
      </c>
      <c r="E2978" s="9">
        <v>-5.1754385964912331E-2</v>
      </c>
    </row>
    <row r="2979" spans="2:5" x14ac:dyDescent="0.25">
      <c r="B2979" s="190">
        <v>43019</v>
      </c>
      <c r="C2979" s="9">
        <v>45.65</v>
      </c>
      <c r="D2979" s="14">
        <f t="shared" si="46"/>
        <v>-0.35794655414908577</v>
      </c>
      <c r="E2979" s="9">
        <v>-5.1921079958463137E-2</v>
      </c>
    </row>
    <row r="2980" spans="2:5" x14ac:dyDescent="0.25">
      <c r="B2980" s="190">
        <v>45068</v>
      </c>
      <c r="C2980" s="9">
        <v>71.099999999999994</v>
      </c>
      <c r="D2980" s="14">
        <f t="shared" si="46"/>
        <v>-0.15857988165680481</v>
      </c>
      <c r="E2980" s="9">
        <v>-5.2000000000000074E-2</v>
      </c>
    </row>
    <row r="2981" spans="2:5" x14ac:dyDescent="0.25">
      <c r="B2981" s="190">
        <v>42206</v>
      </c>
      <c r="C2981" s="9">
        <v>84.5</v>
      </c>
      <c r="D2981" s="14">
        <f t="shared" si="46"/>
        <v>1.3278236914600552</v>
      </c>
      <c r="E2981" s="9">
        <v>-5.2159282108805445E-2</v>
      </c>
    </row>
    <row r="2982" spans="2:5" x14ac:dyDescent="0.25">
      <c r="B2982" s="190">
        <v>43354</v>
      </c>
      <c r="C2982" s="9">
        <v>36.299999999999997</v>
      </c>
      <c r="D2982" s="14">
        <f t="shared" si="46"/>
        <v>-0.86065259117082527</v>
      </c>
      <c r="E2982" s="9">
        <v>-5.2219321148825069E-2</v>
      </c>
    </row>
    <row r="2983" spans="2:5" x14ac:dyDescent="0.25">
      <c r="B2983" s="190">
        <v>45667</v>
      </c>
      <c r="C2983" s="9">
        <v>260.5</v>
      </c>
      <c r="D2983" s="14">
        <f t="shared" si="46"/>
        <v>15.080246913580249</v>
      </c>
      <c r="E2983" s="9">
        <v>-5.2555010001818475E-2</v>
      </c>
    </row>
    <row r="2984" spans="2:5" x14ac:dyDescent="0.25">
      <c r="B2984" s="190">
        <v>43896</v>
      </c>
      <c r="C2984" s="9">
        <v>16.2</v>
      </c>
      <c r="D2984" s="14">
        <f t="shared" si="46"/>
        <v>-0.44897959183673469</v>
      </c>
      <c r="E2984" s="9">
        <v>-5.2631578947368543E-2</v>
      </c>
    </row>
    <row r="2985" spans="2:5" x14ac:dyDescent="0.25">
      <c r="B2985" s="190">
        <v>43371</v>
      </c>
      <c r="C2985" s="9">
        <v>29.4</v>
      </c>
      <c r="D2985" s="14">
        <f t="shared" si="46"/>
        <v>-0.70934256055363321</v>
      </c>
      <c r="E2985" s="9">
        <v>-5.3140096618357557E-2</v>
      </c>
    </row>
    <row r="2986" spans="2:5" x14ac:dyDescent="0.25">
      <c r="B2986" s="190">
        <v>45222</v>
      </c>
      <c r="C2986" s="9">
        <v>101.15</v>
      </c>
      <c r="D2986" s="14">
        <f t="shared" si="46"/>
        <v>7.8340611353711802</v>
      </c>
      <c r="E2986" s="9">
        <v>-5.3345811885821139E-2</v>
      </c>
    </row>
    <row r="2987" spans="2:5" x14ac:dyDescent="0.25">
      <c r="B2987" s="190">
        <v>41600</v>
      </c>
      <c r="C2987" s="9">
        <v>11.45</v>
      </c>
      <c r="D2987" s="14">
        <f t="shared" si="46"/>
        <v>-0.69708994708994709</v>
      </c>
      <c r="E2987" s="9">
        <v>-5.3719008264462839E-2</v>
      </c>
    </row>
    <row r="2988" spans="2:5" x14ac:dyDescent="0.25">
      <c r="B2988" s="190">
        <v>42956</v>
      </c>
      <c r="C2988" s="9">
        <v>37.799999999999997</v>
      </c>
      <c r="D2988" s="14">
        <f t="shared" si="46"/>
        <v>-0.15625</v>
      </c>
      <c r="E2988" s="9">
        <v>-5.3817271589486994E-2</v>
      </c>
    </row>
    <row r="2989" spans="2:5" x14ac:dyDescent="0.25">
      <c r="B2989" s="190">
        <v>42510</v>
      </c>
      <c r="C2989" s="9">
        <v>44.8</v>
      </c>
      <c r="D2989" s="14">
        <f t="shared" si="46"/>
        <v>-0.79262139517659591</v>
      </c>
      <c r="E2989" s="9">
        <v>-5.385427666314687E-2</v>
      </c>
    </row>
    <row r="2990" spans="2:5" x14ac:dyDescent="0.25">
      <c r="B2990" s="190">
        <v>45772</v>
      </c>
      <c r="C2990" s="9">
        <v>216.03</v>
      </c>
      <c r="D2990" s="14">
        <f t="shared" si="46"/>
        <v>2.5825870646766171</v>
      </c>
      <c r="E2990" s="9">
        <v>-5.4035118448132434E-2</v>
      </c>
    </row>
    <row r="2991" spans="2:5" x14ac:dyDescent="0.25">
      <c r="B2991" s="190">
        <v>42058</v>
      </c>
      <c r="C2991" s="9">
        <v>60.3</v>
      </c>
      <c r="D2991" s="14">
        <f t="shared" si="46"/>
        <v>-0.20026525198939002</v>
      </c>
      <c r="E2991" s="9">
        <v>-5.4117647058823576E-2</v>
      </c>
    </row>
    <row r="2992" spans="2:5" x14ac:dyDescent="0.25">
      <c r="B2992" s="190">
        <v>44328</v>
      </c>
      <c r="C2992" s="9">
        <v>75.400000000000006</v>
      </c>
      <c r="D2992" s="14">
        <f t="shared" si="46"/>
        <v>0.61802575107296143</v>
      </c>
      <c r="E2992" s="9">
        <v>-5.4545454545454473E-2</v>
      </c>
    </row>
    <row r="2993" spans="2:5" x14ac:dyDescent="0.25">
      <c r="B2993" s="190">
        <v>42678</v>
      </c>
      <c r="C2993" s="9">
        <v>46.6</v>
      </c>
      <c r="D2993" s="14">
        <f t="shared" si="46"/>
        <v>1.7014492753623189</v>
      </c>
      <c r="E2993" s="9">
        <v>-5.476673427991878E-2</v>
      </c>
    </row>
    <row r="2994" spans="2:5" x14ac:dyDescent="0.25">
      <c r="B2994" s="190">
        <v>41675</v>
      </c>
      <c r="C2994" s="9">
        <v>17.25</v>
      </c>
      <c r="D2994" s="14">
        <f t="shared" si="46"/>
        <v>-0.84389140271493213</v>
      </c>
      <c r="E2994" s="9">
        <v>-5.4794520547945202E-2</v>
      </c>
    </row>
    <row r="2995" spans="2:5" x14ac:dyDescent="0.25">
      <c r="B2995" s="190">
        <v>45140</v>
      </c>
      <c r="C2995" s="9">
        <v>110.5</v>
      </c>
      <c r="D2995" s="14">
        <f t="shared" si="46"/>
        <v>-0.51566951566951569</v>
      </c>
      <c r="E2995" s="9">
        <v>-5.5151774262505365E-2</v>
      </c>
    </row>
    <row r="2996" spans="2:5" x14ac:dyDescent="0.25">
      <c r="B2996" s="190">
        <v>45707</v>
      </c>
      <c r="C2996" s="9">
        <v>228.15</v>
      </c>
      <c r="D2996" s="14">
        <f t="shared" si="46"/>
        <v>18.092050209205023</v>
      </c>
      <c r="E2996" s="9">
        <v>-5.5162131941856103E-2</v>
      </c>
    </row>
    <row r="2997" spans="2:5" x14ac:dyDescent="0.25">
      <c r="B2997" s="190">
        <v>43908</v>
      </c>
      <c r="C2997" s="9">
        <v>11.95</v>
      </c>
      <c r="D2997" s="14">
        <f t="shared" si="46"/>
        <v>-0.54820415879017015</v>
      </c>
      <c r="E2997" s="9">
        <v>-5.5335968379446723E-2</v>
      </c>
    </row>
    <row r="2998" spans="2:5" x14ac:dyDescent="0.25">
      <c r="B2998" s="190">
        <v>43278</v>
      </c>
      <c r="C2998" s="9">
        <v>26.45</v>
      </c>
      <c r="D2998" s="14">
        <f t="shared" si="46"/>
        <v>-0.52641002685765448</v>
      </c>
      <c r="E2998" s="9">
        <v>-5.5357142857142883E-2</v>
      </c>
    </row>
    <row r="2999" spans="2:5" x14ac:dyDescent="0.25">
      <c r="B2999" s="190">
        <v>41989</v>
      </c>
      <c r="C2999" s="9">
        <v>55.85</v>
      </c>
      <c r="D2999" s="14">
        <f t="shared" si="46"/>
        <v>-7.3797678275290143E-2</v>
      </c>
      <c r="E2999" s="9">
        <v>-5.5790363482671128E-2</v>
      </c>
    </row>
    <row r="3000" spans="2:5" x14ac:dyDescent="0.25">
      <c r="B3000" s="190">
        <v>42025</v>
      </c>
      <c r="C3000" s="9">
        <v>60.3</v>
      </c>
      <c r="D3000" s="14">
        <f t="shared" si="46"/>
        <v>0.34298440979955452</v>
      </c>
      <c r="E3000" s="9">
        <v>-5.6338028169014107E-2</v>
      </c>
    </row>
    <row r="3001" spans="2:5" x14ac:dyDescent="0.25">
      <c r="B3001" s="190">
        <v>43000</v>
      </c>
      <c r="C3001" s="9">
        <v>44.9</v>
      </c>
      <c r="D3001" s="14">
        <f t="shared" si="46"/>
        <v>-8.3673469387755134E-2</v>
      </c>
      <c r="E3001" s="9">
        <v>-5.6722689075630307E-2</v>
      </c>
    </row>
    <row r="3002" spans="2:5" x14ac:dyDescent="0.25">
      <c r="B3002" s="190">
        <v>42444</v>
      </c>
      <c r="C3002" s="9">
        <v>49</v>
      </c>
      <c r="D3002" s="14">
        <f t="shared" si="46"/>
        <v>0.68674698795180722</v>
      </c>
      <c r="E3002" s="9">
        <v>-5.6785370548604476E-2</v>
      </c>
    </row>
    <row r="3003" spans="2:5" x14ac:dyDescent="0.25">
      <c r="B3003" s="190">
        <v>43251</v>
      </c>
      <c r="C3003" s="9">
        <v>29.05</v>
      </c>
      <c r="D3003" s="14">
        <f t="shared" si="46"/>
        <v>0.45979899497487453</v>
      </c>
      <c r="E3003" s="9">
        <v>-5.6818181818181816E-2</v>
      </c>
    </row>
    <row r="3004" spans="2:5" x14ac:dyDescent="0.25">
      <c r="B3004" s="190">
        <v>43633</v>
      </c>
      <c r="C3004" s="9">
        <v>19.899999999999999</v>
      </c>
      <c r="D3004" s="14">
        <f t="shared" si="46"/>
        <v>-0.10961968680089497</v>
      </c>
      <c r="E3004" s="9">
        <v>-5.6872037914692072E-2</v>
      </c>
    </row>
    <row r="3005" spans="2:5" x14ac:dyDescent="0.25">
      <c r="B3005" s="190">
        <v>43514</v>
      </c>
      <c r="C3005" s="9">
        <v>22.35</v>
      </c>
      <c r="D3005" s="14">
        <f t="shared" si="46"/>
        <v>-0.62996688741721851</v>
      </c>
      <c r="E3005" s="9">
        <v>-5.6962025316455611E-2</v>
      </c>
    </row>
    <row r="3006" spans="2:5" x14ac:dyDescent="0.25">
      <c r="B3006" s="190">
        <v>41942</v>
      </c>
      <c r="C3006" s="9">
        <v>60.4</v>
      </c>
      <c r="D3006" s="14">
        <f t="shared" si="46"/>
        <v>1.2922201138519922</v>
      </c>
      <c r="E3006" s="9">
        <v>-5.6986729117876639E-2</v>
      </c>
    </row>
    <row r="3007" spans="2:5" x14ac:dyDescent="0.25">
      <c r="B3007" s="190">
        <v>43241</v>
      </c>
      <c r="C3007" s="9">
        <v>26.35</v>
      </c>
      <c r="D3007" s="14">
        <f t="shared" si="46"/>
        <v>-0.31912144702842377</v>
      </c>
      <c r="E3007" s="9">
        <v>-5.7245080500894378E-2</v>
      </c>
    </row>
    <row r="3008" spans="2:5" x14ac:dyDescent="0.25">
      <c r="B3008" s="190">
        <v>42426</v>
      </c>
      <c r="C3008" s="9">
        <v>38.700000000000003</v>
      </c>
      <c r="D3008" s="14">
        <f t="shared" si="46"/>
        <v>-0.18867924528301885</v>
      </c>
      <c r="E3008" s="9">
        <v>-5.7247259439707536E-2</v>
      </c>
    </row>
    <row r="3009" spans="2:5" x14ac:dyDescent="0.25">
      <c r="B3009" s="190">
        <v>42636</v>
      </c>
      <c r="C3009" s="9">
        <v>47.7</v>
      </c>
      <c r="D3009" s="14">
        <f t="shared" si="46"/>
        <v>1.7652173913043481</v>
      </c>
      <c r="E3009" s="9">
        <v>-5.7312252964426845E-2</v>
      </c>
    </row>
    <row r="3010" spans="2:5" x14ac:dyDescent="0.25">
      <c r="B3010" s="190">
        <v>43817</v>
      </c>
      <c r="C3010" s="9">
        <v>17.25</v>
      </c>
      <c r="D3010" s="14">
        <f t="shared" si="46"/>
        <v>-0.65976331360946749</v>
      </c>
      <c r="E3010" s="9">
        <v>-5.7377049180327905E-2</v>
      </c>
    </row>
    <row r="3011" spans="2:5" x14ac:dyDescent="0.25">
      <c r="B3011" s="190">
        <v>44606</v>
      </c>
      <c r="C3011" s="9">
        <v>50.7</v>
      </c>
      <c r="D3011" s="14">
        <f t="shared" si="46"/>
        <v>-0.81431972166269917</v>
      </c>
      <c r="E3011" s="9">
        <v>-5.7620817843866065E-2</v>
      </c>
    </row>
    <row r="3012" spans="2:5" x14ac:dyDescent="0.25">
      <c r="B3012" s="190">
        <v>45572</v>
      </c>
      <c r="C3012" s="9">
        <v>273.05</v>
      </c>
      <c r="D3012" s="14">
        <f t="shared" si="46"/>
        <v>0.40219791506188068</v>
      </c>
      <c r="E3012" s="9">
        <v>-5.7798481711525185E-2</v>
      </c>
    </row>
    <row r="3013" spans="2:5" x14ac:dyDescent="0.25">
      <c r="B3013" s="190">
        <v>45754</v>
      </c>
      <c r="C3013" s="9">
        <v>194.73</v>
      </c>
      <c r="D3013" s="14">
        <f t="shared" ref="D3013:D3076" si="47">(C3013-C3014)/C3014</f>
        <v>2.6915639810426537</v>
      </c>
      <c r="E3013" s="9">
        <v>-5.7864434660602877E-2</v>
      </c>
    </row>
    <row r="3014" spans="2:5" x14ac:dyDescent="0.25">
      <c r="B3014" s="190">
        <v>44298</v>
      </c>
      <c r="C3014" s="9">
        <v>52.75</v>
      </c>
      <c r="D3014" s="14">
        <f t="shared" si="47"/>
        <v>0.67726550079491254</v>
      </c>
      <c r="E3014" s="9">
        <v>-5.8035714285714288E-2</v>
      </c>
    </row>
    <row r="3015" spans="2:5" x14ac:dyDescent="0.25">
      <c r="B3015" s="190">
        <v>43182</v>
      </c>
      <c r="C3015" s="9">
        <v>31.45</v>
      </c>
      <c r="D3015" s="14">
        <f t="shared" si="47"/>
        <v>-0.87501490283352545</v>
      </c>
      <c r="E3015" s="9">
        <v>-5.8383233532934113E-2</v>
      </c>
    </row>
    <row r="3016" spans="2:5" x14ac:dyDescent="0.25">
      <c r="B3016" s="190">
        <v>45699</v>
      </c>
      <c r="C3016" s="9">
        <v>251.63</v>
      </c>
      <c r="D3016" s="14">
        <f t="shared" si="47"/>
        <v>6.6136157337367623</v>
      </c>
      <c r="E3016" s="9">
        <v>-5.8411914384074289E-2</v>
      </c>
    </row>
    <row r="3017" spans="2:5" x14ac:dyDescent="0.25">
      <c r="B3017" s="190">
        <v>43364</v>
      </c>
      <c r="C3017" s="9">
        <v>33.049999999999997</v>
      </c>
      <c r="D3017" s="14">
        <f t="shared" si="47"/>
        <v>-0.62823397075365583</v>
      </c>
      <c r="E3017" s="9">
        <v>-5.9743954480796627E-2</v>
      </c>
    </row>
    <row r="3018" spans="2:5" x14ac:dyDescent="0.25">
      <c r="B3018" s="190">
        <v>44362</v>
      </c>
      <c r="C3018" s="9">
        <v>88.9</v>
      </c>
      <c r="D3018" s="14">
        <f t="shared" si="47"/>
        <v>10.324840764331212</v>
      </c>
      <c r="E3018" s="9">
        <v>-5.9756742464304513E-2</v>
      </c>
    </row>
    <row r="3019" spans="2:5" x14ac:dyDescent="0.25">
      <c r="B3019" s="190">
        <v>41529</v>
      </c>
      <c r="C3019" s="9">
        <v>7.85</v>
      </c>
      <c r="D3019" s="14">
        <f t="shared" si="47"/>
        <v>-0.94095524633320804</v>
      </c>
      <c r="E3019" s="9">
        <v>-5.9880239520958084E-2</v>
      </c>
    </row>
    <row r="3020" spans="2:5" x14ac:dyDescent="0.25">
      <c r="B3020" s="190">
        <v>45364</v>
      </c>
      <c r="C3020" s="9">
        <v>132.94999999999999</v>
      </c>
      <c r="D3020" s="14">
        <f t="shared" si="47"/>
        <v>0.84909596662030573</v>
      </c>
      <c r="E3020" s="9">
        <v>-6.0091905266878763E-2</v>
      </c>
    </row>
    <row r="3021" spans="2:5" x14ac:dyDescent="0.25">
      <c r="B3021" s="190">
        <v>44419</v>
      </c>
      <c r="C3021" s="9">
        <v>71.900000000000006</v>
      </c>
      <c r="D3021" s="14">
        <f t="shared" si="47"/>
        <v>0.29783393501805067</v>
      </c>
      <c r="E3021" s="9">
        <v>-6.0130718954248291E-2</v>
      </c>
    </row>
    <row r="3022" spans="2:5" x14ac:dyDescent="0.25">
      <c r="B3022" s="190">
        <v>44585</v>
      </c>
      <c r="C3022" s="9">
        <v>55.4</v>
      </c>
      <c r="D3022" s="14">
        <f t="shared" si="47"/>
        <v>-0.45632973503434743</v>
      </c>
      <c r="E3022" s="9">
        <v>-6.0220525869380898E-2</v>
      </c>
    </row>
    <row r="3023" spans="2:5" x14ac:dyDescent="0.25">
      <c r="B3023" s="190">
        <v>42228</v>
      </c>
      <c r="C3023" s="9">
        <v>101.9</v>
      </c>
      <c r="D3023" s="14">
        <f t="shared" si="47"/>
        <v>0.1918128654970761</v>
      </c>
      <c r="E3023" s="9">
        <v>-6.082949308755755E-2</v>
      </c>
    </row>
    <row r="3024" spans="2:5" x14ac:dyDescent="0.25">
      <c r="B3024" s="190">
        <v>42251</v>
      </c>
      <c r="C3024" s="9">
        <v>85.5</v>
      </c>
      <c r="D3024" s="14">
        <f t="shared" si="47"/>
        <v>-0.55632816148617092</v>
      </c>
      <c r="E3024" s="9">
        <v>-6.147091108671783E-2</v>
      </c>
    </row>
    <row r="3025" spans="2:5" x14ac:dyDescent="0.25">
      <c r="B3025" s="190">
        <v>45509</v>
      </c>
      <c r="C3025" s="9">
        <v>192.71</v>
      </c>
      <c r="D3025" s="14">
        <f t="shared" si="47"/>
        <v>3.7465517241379311</v>
      </c>
      <c r="E3025" s="9">
        <v>-6.2101523336740114E-2</v>
      </c>
    </row>
    <row r="3026" spans="2:5" x14ac:dyDescent="0.25">
      <c r="B3026" s="190">
        <v>43005</v>
      </c>
      <c r="C3026" s="9">
        <v>40.6</v>
      </c>
      <c r="D3026" s="14">
        <f t="shared" si="47"/>
        <v>0.64705882352941191</v>
      </c>
      <c r="E3026" s="9">
        <v>-6.2355658198614224E-2</v>
      </c>
    </row>
    <row r="3027" spans="2:5" x14ac:dyDescent="0.25">
      <c r="B3027" s="190">
        <v>43256</v>
      </c>
      <c r="C3027" s="9">
        <v>24.65</v>
      </c>
      <c r="D3027" s="14">
        <f t="shared" si="47"/>
        <v>-0.69225967540574285</v>
      </c>
      <c r="E3027" s="9">
        <v>-6.2737642585551409E-2</v>
      </c>
    </row>
    <row r="3028" spans="2:5" x14ac:dyDescent="0.25">
      <c r="B3028" s="190">
        <v>42254</v>
      </c>
      <c r="C3028" s="9">
        <v>80.099999999999994</v>
      </c>
      <c r="D3028" s="14">
        <f t="shared" si="47"/>
        <v>0.81016949152542361</v>
      </c>
      <c r="E3028" s="9">
        <v>-6.3157894736842177E-2</v>
      </c>
    </row>
    <row r="3029" spans="2:5" x14ac:dyDescent="0.25">
      <c r="B3029" s="190">
        <v>42520</v>
      </c>
      <c r="C3029" s="9">
        <v>44.25</v>
      </c>
      <c r="D3029" s="14">
        <f t="shared" si="47"/>
        <v>1.6106194690265487</v>
      </c>
      <c r="E3029" s="9">
        <v>-6.3492063492063489E-2</v>
      </c>
    </row>
    <row r="3030" spans="2:5" x14ac:dyDescent="0.25">
      <c r="B3030" s="190">
        <v>41666</v>
      </c>
      <c r="C3030" s="9">
        <v>16.95</v>
      </c>
      <c r="D3030" s="14">
        <f t="shared" si="47"/>
        <v>-0.64539748953974896</v>
      </c>
      <c r="E3030" s="9">
        <v>-6.353591160221006E-2</v>
      </c>
    </row>
    <row r="3031" spans="2:5" x14ac:dyDescent="0.25">
      <c r="B3031" s="190">
        <v>43046</v>
      </c>
      <c r="C3031" s="9">
        <v>47.8</v>
      </c>
      <c r="D3031" s="14">
        <f t="shared" si="47"/>
        <v>-0.24126984126984133</v>
      </c>
      <c r="E3031" s="9">
        <v>-6.3663075416258569E-2</v>
      </c>
    </row>
    <row r="3032" spans="2:5" x14ac:dyDescent="0.25">
      <c r="B3032" s="190">
        <v>44510</v>
      </c>
      <c r="C3032" s="9">
        <v>63</v>
      </c>
      <c r="D3032" s="14">
        <f t="shared" si="47"/>
        <v>-0.58041958041958042</v>
      </c>
      <c r="E3032" s="9">
        <v>-6.4587973273942015E-2</v>
      </c>
    </row>
    <row r="3033" spans="2:5" x14ac:dyDescent="0.25">
      <c r="B3033" s="190">
        <v>45280</v>
      </c>
      <c r="C3033" s="9">
        <v>150.15</v>
      </c>
      <c r="D3033" s="14">
        <f t="shared" si="47"/>
        <v>2.8060836501901139</v>
      </c>
      <c r="E3033" s="9">
        <v>-6.5068493150684859E-2</v>
      </c>
    </row>
    <row r="3034" spans="2:5" x14ac:dyDescent="0.25">
      <c r="B3034" s="190">
        <v>44732</v>
      </c>
      <c r="C3034" s="9">
        <v>39.450000000000003</v>
      </c>
      <c r="D3034" s="14">
        <f t="shared" si="47"/>
        <v>-0.3358585858585858</v>
      </c>
      <c r="E3034" s="9">
        <v>-6.5165876777251178E-2</v>
      </c>
    </row>
    <row r="3035" spans="2:5" x14ac:dyDescent="0.25">
      <c r="B3035" s="190">
        <v>42040</v>
      </c>
      <c r="C3035" s="9">
        <v>59.4</v>
      </c>
      <c r="D3035" s="14">
        <f t="shared" si="47"/>
        <v>3.183098591549296</v>
      </c>
      <c r="E3035" s="9">
        <v>-6.5302911093627042E-2</v>
      </c>
    </row>
    <row r="3036" spans="2:5" x14ac:dyDescent="0.25">
      <c r="B3036" s="190">
        <v>43698</v>
      </c>
      <c r="C3036" s="9">
        <v>14.2</v>
      </c>
      <c r="D3036" s="14">
        <f t="shared" si="47"/>
        <v>-0.94002871864177717</v>
      </c>
      <c r="E3036" s="9">
        <v>-6.5789473684210523E-2</v>
      </c>
    </row>
    <row r="3037" spans="2:5" x14ac:dyDescent="0.25">
      <c r="B3037" s="190">
        <v>45797</v>
      </c>
      <c r="C3037" s="9">
        <v>236.78</v>
      </c>
      <c r="D3037" s="14">
        <f t="shared" si="47"/>
        <v>0.21957249549317534</v>
      </c>
      <c r="E3037" s="9">
        <v>-6.5993451934834885E-2</v>
      </c>
    </row>
    <row r="3038" spans="2:5" x14ac:dyDescent="0.25">
      <c r="B3038" s="190">
        <v>45756</v>
      </c>
      <c r="C3038" s="9">
        <v>194.15</v>
      </c>
      <c r="D3038" s="14">
        <f t="shared" si="47"/>
        <v>3.5203725261932473</v>
      </c>
      <c r="E3038" s="9">
        <v>-6.8914252829464812E-2</v>
      </c>
    </row>
    <row r="3039" spans="2:5" x14ac:dyDescent="0.25">
      <c r="B3039" s="190">
        <v>42884</v>
      </c>
      <c r="C3039" s="9">
        <v>42.95</v>
      </c>
      <c r="D3039" s="14">
        <f t="shared" si="47"/>
        <v>0.80083857442348005</v>
      </c>
      <c r="E3039" s="9">
        <v>-7.1351351351351289E-2</v>
      </c>
    </row>
    <row r="3040" spans="2:5" x14ac:dyDescent="0.25">
      <c r="B3040" s="190">
        <v>41724</v>
      </c>
      <c r="C3040" s="9">
        <v>23.85</v>
      </c>
      <c r="D3040" s="14">
        <f t="shared" si="47"/>
        <v>3.0237580993520644E-2</v>
      </c>
      <c r="E3040" s="9">
        <v>-7.1984435797665294E-2</v>
      </c>
    </row>
    <row r="3041" spans="2:5" x14ac:dyDescent="0.25">
      <c r="B3041" s="190">
        <v>43615</v>
      </c>
      <c r="C3041" s="9">
        <v>23.15</v>
      </c>
      <c r="D3041" s="14">
        <f t="shared" si="47"/>
        <v>-0.58917480035492464</v>
      </c>
      <c r="E3041" s="9">
        <v>-7.2144288577154339E-2</v>
      </c>
    </row>
    <row r="3042" spans="2:5" x14ac:dyDescent="0.25">
      <c r="B3042" s="190">
        <v>42396</v>
      </c>
      <c r="C3042" s="9">
        <v>56.35</v>
      </c>
      <c r="D3042" s="14">
        <f t="shared" si="47"/>
        <v>-0.45869356388088373</v>
      </c>
      <c r="E3042" s="9">
        <v>-7.2427983539094631E-2</v>
      </c>
    </row>
    <row r="3043" spans="2:5" x14ac:dyDescent="0.25">
      <c r="B3043" s="190">
        <v>42236</v>
      </c>
      <c r="C3043" s="9">
        <v>104.1</v>
      </c>
      <c r="D3043" s="14">
        <f t="shared" si="47"/>
        <v>5.1235294117647054</v>
      </c>
      <c r="E3043" s="9">
        <v>-7.2605790645879784E-2</v>
      </c>
    </row>
    <row r="3044" spans="2:5" x14ac:dyDescent="0.25">
      <c r="B3044" s="190">
        <v>43889</v>
      </c>
      <c r="C3044" s="9">
        <v>17</v>
      </c>
      <c r="D3044" s="14">
        <f t="shared" si="47"/>
        <v>-0.92630803242446569</v>
      </c>
      <c r="E3044" s="9">
        <v>-7.3569482288828411E-2</v>
      </c>
    </row>
    <row r="3045" spans="2:5" x14ac:dyDescent="0.25">
      <c r="B3045" s="190">
        <v>45702</v>
      </c>
      <c r="C3045" s="9">
        <v>230.69</v>
      </c>
      <c r="D3045" s="14">
        <f t="shared" si="47"/>
        <v>3.6276830491474423</v>
      </c>
      <c r="E3045" s="9">
        <v>-7.4426255817685805E-2</v>
      </c>
    </row>
    <row r="3046" spans="2:5" x14ac:dyDescent="0.25">
      <c r="B3046" s="190">
        <v>42447</v>
      </c>
      <c r="C3046" s="9">
        <v>49.85</v>
      </c>
      <c r="D3046" s="14">
        <f t="shared" si="47"/>
        <v>3.5113122171945697</v>
      </c>
      <c r="E3046" s="9">
        <v>-7.5139146567717946E-2</v>
      </c>
    </row>
    <row r="3047" spans="2:5" x14ac:dyDescent="0.25">
      <c r="B3047" s="190">
        <v>43909</v>
      </c>
      <c r="C3047" s="9">
        <v>11.05</v>
      </c>
      <c r="D3047" s="14">
        <f t="shared" si="47"/>
        <v>-0.7970615243342517</v>
      </c>
      <c r="E3047" s="9">
        <v>-7.5313807531380644E-2</v>
      </c>
    </row>
    <row r="3048" spans="2:5" x14ac:dyDescent="0.25">
      <c r="B3048" s="190">
        <v>44186</v>
      </c>
      <c r="C3048" s="9">
        <v>54.45</v>
      </c>
      <c r="D3048" s="14">
        <f t="shared" si="47"/>
        <v>-0.76605800214822772</v>
      </c>
      <c r="E3048" s="9">
        <v>-7.711864406779656E-2</v>
      </c>
    </row>
    <row r="3049" spans="2:5" x14ac:dyDescent="0.25">
      <c r="B3049" s="190">
        <v>45684</v>
      </c>
      <c r="C3049" s="9">
        <v>232.75</v>
      </c>
      <c r="D3049" s="14">
        <f t="shared" si="47"/>
        <v>3.0619546247818499</v>
      </c>
      <c r="E3049" s="9">
        <v>-7.8582739509105284E-2</v>
      </c>
    </row>
    <row r="3050" spans="2:5" x14ac:dyDescent="0.25">
      <c r="B3050" s="190">
        <v>41968</v>
      </c>
      <c r="C3050" s="9">
        <v>57.3</v>
      </c>
      <c r="D3050" s="14">
        <f t="shared" si="47"/>
        <v>1.1420560747663551</v>
      </c>
      <c r="E3050" s="9">
        <v>-7.8778135048231598E-2</v>
      </c>
    </row>
    <row r="3051" spans="2:5" x14ac:dyDescent="0.25">
      <c r="B3051" s="190">
        <v>43252</v>
      </c>
      <c r="C3051" s="9">
        <v>26.75</v>
      </c>
      <c r="D3051" s="14">
        <f t="shared" si="47"/>
        <v>0.55523255813953498</v>
      </c>
      <c r="E3051" s="9">
        <v>-7.9173838209982805E-2</v>
      </c>
    </row>
    <row r="3052" spans="2:5" x14ac:dyDescent="0.25">
      <c r="B3052" s="190">
        <v>43836</v>
      </c>
      <c r="C3052" s="9">
        <v>17.2</v>
      </c>
      <c r="D3052" s="14">
        <f t="shared" si="47"/>
        <v>-0.57053682896379521</v>
      </c>
      <c r="E3052" s="9">
        <v>-8.0213903743315509E-2</v>
      </c>
    </row>
    <row r="3053" spans="2:5" x14ac:dyDescent="0.25">
      <c r="B3053" s="190">
        <v>42416</v>
      </c>
      <c r="C3053" s="9">
        <v>40.049999999999997</v>
      </c>
      <c r="D3053" s="14">
        <f t="shared" si="47"/>
        <v>-0.27379873073436084</v>
      </c>
      <c r="E3053" s="9">
        <v>-8.0367393800229628E-2</v>
      </c>
    </row>
    <row r="3054" spans="2:5" x14ac:dyDescent="0.25">
      <c r="B3054" s="190">
        <v>42404</v>
      </c>
      <c r="C3054" s="9">
        <v>55.15</v>
      </c>
      <c r="D3054" s="14">
        <f t="shared" si="47"/>
        <v>0.24351747463359633</v>
      </c>
      <c r="E3054" s="9">
        <v>-8.3125519534497094E-2</v>
      </c>
    </row>
    <row r="3055" spans="2:5" x14ac:dyDescent="0.25">
      <c r="B3055" s="190">
        <v>42457</v>
      </c>
      <c r="C3055" s="9">
        <v>44.35</v>
      </c>
      <c r="D3055" s="14">
        <f t="shared" si="47"/>
        <v>0.81390593047034776</v>
      </c>
      <c r="E3055" s="9">
        <v>-8.3677685950413166E-2</v>
      </c>
    </row>
    <row r="3056" spans="2:5" x14ac:dyDescent="0.25">
      <c r="B3056" s="190">
        <v>41785</v>
      </c>
      <c r="C3056" s="9">
        <v>24.45</v>
      </c>
      <c r="D3056" s="14">
        <f t="shared" si="47"/>
        <v>-0.14360770577933454</v>
      </c>
      <c r="E3056" s="9">
        <v>-8.4269662921348312E-2</v>
      </c>
    </row>
    <row r="3057" spans="2:5" x14ac:dyDescent="0.25">
      <c r="B3057" s="190">
        <v>41828</v>
      </c>
      <c r="C3057" s="9">
        <v>28.55</v>
      </c>
      <c r="D3057" s="14">
        <f t="shared" si="47"/>
        <v>-0.44990366088631983</v>
      </c>
      <c r="E3057" s="9">
        <v>-8.4935897435897398E-2</v>
      </c>
    </row>
    <row r="3058" spans="2:5" x14ac:dyDescent="0.25">
      <c r="B3058" s="190">
        <v>41872</v>
      </c>
      <c r="C3058" s="9">
        <v>51.9</v>
      </c>
      <c r="D3058" s="14">
        <f t="shared" si="47"/>
        <v>2.3483870967741933</v>
      </c>
      <c r="E3058" s="9">
        <v>-8.7873462214411252E-2</v>
      </c>
    </row>
    <row r="3059" spans="2:5" x14ac:dyDescent="0.25">
      <c r="B3059" s="190">
        <v>43690</v>
      </c>
      <c r="C3059" s="9">
        <v>15.5</v>
      </c>
      <c r="D3059" s="14">
        <f t="shared" si="47"/>
        <v>-0.63953488372093026</v>
      </c>
      <c r="E3059" s="9">
        <v>-8.8235294117647065E-2</v>
      </c>
    </row>
    <row r="3060" spans="2:5" x14ac:dyDescent="0.25">
      <c r="B3060" s="190">
        <v>42689</v>
      </c>
      <c r="C3060" s="9">
        <v>43</v>
      </c>
      <c r="D3060" s="14">
        <f t="shared" si="47"/>
        <v>-0.21245421245421248</v>
      </c>
      <c r="E3060" s="9">
        <v>-8.8983050847457681E-2</v>
      </c>
    </row>
    <row r="3061" spans="2:5" x14ac:dyDescent="0.25">
      <c r="B3061" s="190">
        <v>42130</v>
      </c>
      <c r="C3061" s="9">
        <v>54.6</v>
      </c>
      <c r="D3061" s="14">
        <f t="shared" si="47"/>
        <v>-3.7885462555066057E-2</v>
      </c>
      <c r="E3061" s="9">
        <v>-8.9241034195162661E-2</v>
      </c>
    </row>
    <row r="3062" spans="2:5" x14ac:dyDescent="0.25">
      <c r="B3062" s="190">
        <v>42387</v>
      </c>
      <c r="C3062" s="9">
        <v>56.75</v>
      </c>
      <c r="D3062" s="14">
        <f t="shared" si="47"/>
        <v>0.30309988518943753</v>
      </c>
      <c r="E3062" s="9">
        <v>-9.0544871794871779E-2</v>
      </c>
    </row>
    <row r="3063" spans="2:5" x14ac:dyDescent="0.25">
      <c r="B3063" s="190">
        <v>42415</v>
      </c>
      <c r="C3063" s="9">
        <v>43.55</v>
      </c>
      <c r="D3063" s="14">
        <f t="shared" si="47"/>
        <v>-9.1012514220706626E-3</v>
      </c>
      <c r="E3063" s="9">
        <v>-9.0814196242171227E-2</v>
      </c>
    </row>
    <row r="3064" spans="2:5" x14ac:dyDescent="0.25">
      <c r="B3064" s="190">
        <v>44616</v>
      </c>
      <c r="C3064" s="9">
        <v>43.95</v>
      </c>
      <c r="D3064" s="14">
        <f t="shared" si="47"/>
        <v>1.1703703703703705</v>
      </c>
      <c r="E3064" s="9">
        <v>-9.1942148760330494E-2</v>
      </c>
    </row>
    <row r="3065" spans="2:5" x14ac:dyDescent="0.25">
      <c r="B3065" s="190">
        <v>43936</v>
      </c>
      <c r="C3065" s="9">
        <v>20.25</v>
      </c>
      <c r="D3065" s="14">
        <f t="shared" si="47"/>
        <v>-0.6644573322286661</v>
      </c>
      <c r="E3065" s="9">
        <v>-9.7995545657015556E-2</v>
      </c>
    </row>
    <row r="3066" spans="2:5" x14ac:dyDescent="0.25">
      <c r="B3066" s="190">
        <v>41898</v>
      </c>
      <c r="C3066" s="9">
        <v>60.35</v>
      </c>
      <c r="D3066" s="14">
        <f t="shared" si="47"/>
        <v>0.73170731707317072</v>
      </c>
      <c r="E3066" s="9">
        <v>-9.8581030619865589E-2</v>
      </c>
    </row>
    <row r="3067" spans="2:5" x14ac:dyDescent="0.25">
      <c r="B3067" s="190">
        <v>42429</v>
      </c>
      <c r="C3067" s="9">
        <v>34.85</v>
      </c>
      <c r="D3067" s="14">
        <f t="shared" si="47"/>
        <v>1.395189003436426</v>
      </c>
      <c r="E3067" s="9">
        <v>-9.9483204134366954E-2</v>
      </c>
    </row>
    <row r="3068" spans="2:5" x14ac:dyDescent="0.25">
      <c r="B3068" s="190">
        <v>43899</v>
      </c>
      <c r="C3068" s="9">
        <v>14.55</v>
      </c>
      <c r="D3068" s="14">
        <f t="shared" si="47"/>
        <v>-0.7042682926829269</v>
      </c>
      <c r="E3068" s="9">
        <v>-0.10185185185185176</v>
      </c>
    </row>
    <row r="3069" spans="2:5" x14ac:dyDescent="0.25">
      <c r="B3069" s="190">
        <v>42642</v>
      </c>
      <c r="C3069" s="9">
        <v>49.2</v>
      </c>
      <c r="D3069" s="14">
        <f t="shared" si="47"/>
        <v>-2.2840119165839098E-2</v>
      </c>
      <c r="E3069" s="9">
        <v>-0.10300820419325431</v>
      </c>
    </row>
    <row r="3070" spans="2:5" x14ac:dyDescent="0.25">
      <c r="B3070" s="190">
        <v>42411</v>
      </c>
      <c r="C3070" s="9">
        <v>50.35</v>
      </c>
      <c r="D3070" s="14">
        <f t="shared" si="47"/>
        <v>3.8181818181818188</v>
      </c>
      <c r="E3070" s="9">
        <v>-0.10409252669039148</v>
      </c>
    </row>
    <row r="3071" spans="2:5" x14ac:dyDescent="0.25">
      <c r="B3071" s="190">
        <v>43913</v>
      </c>
      <c r="C3071" s="9">
        <v>10.45</v>
      </c>
      <c r="D3071" s="14">
        <f t="shared" si="47"/>
        <v>-0.94944119212347</v>
      </c>
      <c r="E3071" s="9">
        <v>-0.11063829787234049</v>
      </c>
    </row>
    <row r="3072" spans="2:5" x14ac:dyDescent="0.25">
      <c r="B3072" s="190">
        <v>45751</v>
      </c>
      <c r="C3072" s="9">
        <v>206.69</v>
      </c>
      <c r="D3072" s="14">
        <f t="shared" si="47"/>
        <v>14.31037037037037</v>
      </c>
      <c r="E3072" s="9">
        <v>-0.11348917006219175</v>
      </c>
    </row>
    <row r="3073" spans="2:5" x14ac:dyDescent="0.25">
      <c r="B3073" s="190">
        <v>43676</v>
      </c>
      <c r="C3073" s="9">
        <v>13.5</v>
      </c>
      <c r="D3073" s="14">
        <f t="shared" si="47"/>
        <v>-0.66376089663760895</v>
      </c>
      <c r="E3073" s="9">
        <v>-0.11475409836065574</v>
      </c>
    </row>
    <row r="3074" spans="2:5" x14ac:dyDescent="0.25">
      <c r="B3074" s="190">
        <v>42598</v>
      </c>
      <c r="C3074" s="9">
        <v>40.15</v>
      </c>
      <c r="D3074" s="14">
        <f t="shared" si="47"/>
        <v>-0.72603207096554079</v>
      </c>
      <c r="E3074" s="9">
        <v>-0.12431842966194118</v>
      </c>
    </row>
    <row r="3075" spans="2:5" x14ac:dyDescent="0.25">
      <c r="B3075" s="190">
        <v>45442</v>
      </c>
      <c r="C3075" s="9">
        <v>146.55000000000001</v>
      </c>
      <c r="D3075" s="14">
        <f t="shared" si="47"/>
        <v>2.4768683274021353</v>
      </c>
      <c r="E3075" s="9">
        <v>-0.13565319964612207</v>
      </c>
    </row>
    <row r="3076" spans="2:5" x14ac:dyDescent="0.25">
      <c r="B3076" s="190">
        <v>43052</v>
      </c>
      <c r="C3076" s="9">
        <v>42.15</v>
      </c>
      <c r="D3076" s="14">
        <f t="shared" si="47"/>
        <v>2.3991935483870965</v>
      </c>
      <c r="E3076" s="9">
        <v>-0.1389172625127682</v>
      </c>
    </row>
    <row r="3077" spans="2:5" x14ac:dyDescent="0.25">
      <c r="B3077" s="190">
        <v>43902</v>
      </c>
      <c r="C3077" s="9">
        <v>12.4</v>
      </c>
      <c r="D3077" s="14">
        <f t="shared" ref="D3077:D3081" si="48">(C3077-C3078)/C3078</f>
        <v>-0.41920374707259955</v>
      </c>
      <c r="E3077" s="9">
        <v>-0.14482758620689654</v>
      </c>
    </row>
    <row r="3078" spans="2:5" x14ac:dyDescent="0.25">
      <c r="B3078" s="190">
        <v>41788</v>
      </c>
      <c r="C3078" s="9">
        <v>21.35</v>
      </c>
      <c r="D3078" s="14">
        <f t="shared" si="48"/>
        <v>-0.7426160337552743</v>
      </c>
      <c r="E3078" s="9">
        <v>-0.17408123791102514</v>
      </c>
    </row>
    <row r="3079" spans="2:5" x14ac:dyDescent="0.25">
      <c r="B3079" s="190">
        <v>42240</v>
      </c>
      <c r="C3079" s="9">
        <v>82.95</v>
      </c>
      <c r="D3079" s="14">
        <f t="shared" si="48"/>
        <v>9.5772787318361946E-2</v>
      </c>
      <c r="E3079" s="9">
        <v>-0.19971056439942114</v>
      </c>
    </row>
    <row r="3080" spans="2:5" x14ac:dyDescent="0.25">
      <c r="B3080" s="190">
        <v>42382</v>
      </c>
      <c r="C3080" s="9">
        <v>75.7</v>
      </c>
      <c r="D3080" s="14">
        <f t="shared" si="48"/>
        <v>0.21314102564102572</v>
      </c>
      <c r="E3080" s="9">
        <v>-0.19978858350951367</v>
      </c>
    </row>
    <row r="3081" spans="2:5" x14ac:dyDescent="0.25">
      <c r="B3081" s="190">
        <v>42384</v>
      </c>
      <c r="C3081" s="9">
        <v>62.4</v>
      </c>
      <c r="D3081" s="14" t="e">
        <f t="shared" si="48"/>
        <v>#DIV/0!</v>
      </c>
      <c r="E3081" s="9">
        <v>-0.2</v>
      </c>
    </row>
  </sheetData>
  <autoFilter ref="B4:E3081" xr:uid="{2578549F-B040-45FF-8B3B-D4E00C4F1FF7}">
    <sortState xmlns:xlrd2="http://schemas.microsoft.com/office/spreadsheetml/2017/richdata2" ref="B5:E3081">
      <sortCondition descending="1" ref="E4:E3081"/>
    </sortState>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78319-EB70-4D43-8260-288723CD7611}">
  <dimension ref="B2:O10004"/>
  <sheetViews>
    <sheetView zoomScaleNormal="100" workbookViewId="0">
      <pane ySplit="2" topLeftCell="A20" activePane="bottomLeft" state="frozen"/>
      <selection pane="bottomLeft" activeCell="S26" sqref="S26"/>
    </sheetView>
  </sheetViews>
  <sheetFormatPr defaultRowHeight="15" x14ac:dyDescent="0.25"/>
  <cols>
    <col min="1" max="1" width="1.85546875" style="9" customWidth="1"/>
    <col min="2" max="2" width="10.42578125" style="9" bestFit="1" customWidth="1"/>
    <col min="3" max="3" width="7.7109375" style="9" bestFit="1" customWidth="1"/>
    <col min="4" max="4" width="9.28515625" style="9" bestFit="1" customWidth="1"/>
    <col min="5" max="5" width="15.85546875" style="9" bestFit="1" customWidth="1"/>
    <col min="6" max="6" width="0.85546875" style="9" customWidth="1"/>
    <col min="7" max="7" width="11" style="9" bestFit="1" customWidth="1"/>
    <col min="8" max="8" width="18" style="9" bestFit="1" customWidth="1"/>
    <col min="9" max="9" width="0.85546875" style="9" customWidth="1"/>
    <col min="10" max="10" width="9" style="9" customWidth="1"/>
    <col min="11" max="11" width="9.28515625" style="9" customWidth="1"/>
    <col min="12" max="12" width="11.5703125" style="9" bestFit="1" customWidth="1"/>
    <col min="13" max="13" width="6.85546875" style="9" bestFit="1" customWidth="1"/>
    <col min="14" max="14" width="10.5703125" style="9" customWidth="1"/>
    <col min="15" max="15" width="9.28515625" style="9" customWidth="1"/>
    <col min="16" max="16" width="7.85546875" style="9" bestFit="1" customWidth="1"/>
    <col min="17" max="16384" width="9.140625" style="9"/>
  </cols>
  <sheetData>
    <row r="2" spans="2:15" x14ac:dyDescent="0.25">
      <c r="B2" s="155" t="s">
        <v>408</v>
      </c>
      <c r="C2" s="191"/>
      <c r="D2" s="191"/>
      <c r="E2" s="191"/>
      <c r="F2" s="191"/>
      <c r="G2" s="191"/>
      <c r="H2" s="191"/>
      <c r="I2" s="191"/>
      <c r="J2" s="191"/>
      <c r="K2" s="191"/>
      <c r="L2" s="191"/>
      <c r="M2" s="191"/>
      <c r="N2" s="191"/>
      <c r="O2" s="191"/>
    </row>
    <row r="4" spans="2:15" x14ac:dyDescent="0.25">
      <c r="B4" s="155" t="s">
        <v>198</v>
      </c>
      <c r="C4" s="155" t="s">
        <v>350</v>
      </c>
      <c r="D4" s="155" t="s">
        <v>200</v>
      </c>
      <c r="E4" s="155" t="s">
        <v>407</v>
      </c>
      <c r="F4" s="155"/>
      <c r="G4" s="155" t="s">
        <v>420</v>
      </c>
      <c r="H4" s="155" t="s">
        <v>422</v>
      </c>
      <c r="I4" s="116"/>
      <c r="J4" s="155" t="s">
        <v>409</v>
      </c>
      <c r="K4" s="155"/>
      <c r="L4" s="155"/>
      <c r="M4" s="155"/>
      <c r="N4" s="155"/>
      <c r="O4" s="192"/>
    </row>
    <row r="5" spans="2:15" x14ac:dyDescent="0.25">
      <c r="B5" s="190">
        <v>44358</v>
      </c>
      <c r="C5" s="9">
        <v>83.7</v>
      </c>
      <c r="D5" s="14">
        <f t="shared" ref="D5:D68" si="0">(C5-C6)/C6</f>
        <v>0.72222222222222221</v>
      </c>
      <c r="E5" s="9">
        <v>0.20000000000000004</v>
      </c>
      <c r="G5" s="9">
        <v>1</v>
      </c>
      <c r="H5" s="9">
        <f ca="1">_xlfn.NORM.INV(RAND(),O$7,O$8)</f>
        <v>4.8668262803981739E-2</v>
      </c>
      <c r="J5" s="206"/>
      <c r="K5" s="206"/>
      <c r="L5" s="206"/>
      <c r="M5" s="206"/>
      <c r="N5" s="206"/>
      <c r="O5" s="20"/>
    </row>
    <row r="6" spans="2:15" x14ac:dyDescent="0.25">
      <c r="B6" s="190">
        <v>42786</v>
      </c>
      <c r="C6" s="9">
        <v>48.6</v>
      </c>
      <c r="D6" s="14">
        <f t="shared" si="0"/>
        <v>-0.42621015348288077</v>
      </c>
      <c r="E6" s="9">
        <v>0.20000000000000004</v>
      </c>
      <c r="G6" s="9">
        <v>2</v>
      </c>
      <c r="H6" s="9">
        <f t="shared" ref="H6:H69" ca="1" si="1">_xlfn.NORM.INV(RAND(),O$7,O$8)</f>
        <v>9.3343978153724361E-2</v>
      </c>
      <c r="J6" s="120" t="s">
        <v>421</v>
      </c>
      <c r="K6" s="120"/>
      <c r="L6" s="120"/>
      <c r="M6" s="120"/>
      <c r="N6" s="120"/>
      <c r="O6" s="120"/>
    </row>
    <row r="7" spans="2:15" x14ac:dyDescent="0.25">
      <c r="B7" s="190">
        <v>42191</v>
      </c>
      <c r="C7" s="9">
        <v>84.7</v>
      </c>
      <c r="D7" s="14">
        <f t="shared" si="0"/>
        <v>3.7718309859154933</v>
      </c>
      <c r="E7" s="9">
        <v>0.19971671388101997</v>
      </c>
      <c r="G7" s="9">
        <v>3</v>
      </c>
      <c r="H7" s="9">
        <f t="shared" ca="1" si="1"/>
        <v>-5.3727113617474724E-2</v>
      </c>
      <c r="J7" s="43" t="s">
        <v>410</v>
      </c>
      <c r="K7" s="43"/>
      <c r="L7" s="43"/>
      <c r="M7" s="43"/>
      <c r="N7" s="43"/>
      <c r="O7" s="51">
        <f>AVERAGE(E5:E3081)</f>
        <v>2.0022131328862403E-3</v>
      </c>
    </row>
    <row r="8" spans="2:15" x14ac:dyDescent="0.25">
      <c r="B8" s="190">
        <v>43928</v>
      </c>
      <c r="C8" s="9">
        <v>17.75</v>
      </c>
      <c r="D8" s="14">
        <f t="shared" si="0"/>
        <v>-0.17249417249417245</v>
      </c>
      <c r="E8" s="9">
        <v>0.19932432432432426</v>
      </c>
      <c r="G8" s="9">
        <v>4</v>
      </c>
      <c r="H8" s="9">
        <f t="shared" ca="1" si="1"/>
        <v>1.9023178858637767E-2</v>
      </c>
      <c r="J8" s="129" t="s">
        <v>411</v>
      </c>
      <c r="K8" s="129"/>
      <c r="L8" s="129"/>
      <c r="M8" s="129"/>
      <c r="N8" s="129"/>
      <c r="O8" s="205">
        <f>_xlfn.STDEV.S(E5:E3081)</f>
        <v>3.5845215899489739E-2</v>
      </c>
    </row>
    <row r="9" spans="2:15" x14ac:dyDescent="0.25">
      <c r="B9" s="190">
        <v>41717</v>
      </c>
      <c r="C9" s="9">
        <v>21.45</v>
      </c>
      <c r="D9" s="14">
        <f t="shared" si="0"/>
        <v>-0.20260223048327136</v>
      </c>
      <c r="E9" s="9">
        <v>0.19832402234636878</v>
      </c>
      <c r="G9" s="9">
        <v>5</v>
      </c>
      <c r="H9" s="9">
        <f t="shared" ca="1" si="1"/>
        <v>3.4501290931771157E-2</v>
      </c>
      <c r="J9" s="129" t="s">
        <v>412</v>
      </c>
      <c r="K9" s="129"/>
      <c r="L9" s="129"/>
      <c r="M9" s="129"/>
      <c r="N9" s="129"/>
      <c r="O9" s="205">
        <f>MIN(E5:E3081)</f>
        <v>-0.2</v>
      </c>
    </row>
    <row r="10" spans="2:15" x14ac:dyDescent="0.25">
      <c r="B10" s="190">
        <v>41794</v>
      </c>
      <c r="C10" s="9">
        <v>26.9</v>
      </c>
      <c r="D10" s="14">
        <f t="shared" si="0"/>
        <v>-0.61378320172290024</v>
      </c>
      <c r="E10" s="9">
        <v>0.19821826280623606</v>
      </c>
      <c r="G10" s="9">
        <v>6</v>
      </c>
      <c r="H10" s="9">
        <f t="shared" ca="1" si="1"/>
        <v>-2.4140821814963923E-3</v>
      </c>
      <c r="J10" s="129" t="s">
        <v>413</v>
      </c>
      <c r="K10" s="129"/>
      <c r="L10" s="129"/>
      <c r="M10" s="129"/>
      <c r="N10" s="129"/>
      <c r="O10" s="205">
        <f>MAX(E5:E3081)</f>
        <v>0.20000000000000004</v>
      </c>
    </row>
    <row r="11" spans="2:15" x14ac:dyDescent="0.25">
      <c r="B11" s="190">
        <v>44308</v>
      </c>
      <c r="C11" s="9">
        <v>69.650000000000006</v>
      </c>
      <c r="D11" s="14">
        <f t="shared" si="0"/>
        <v>3.3260869565217392</v>
      </c>
      <c r="E11" s="9">
        <v>0.19365895458440452</v>
      </c>
      <c r="G11" s="9">
        <v>7</v>
      </c>
      <c r="H11" s="9">
        <f t="shared" ca="1" si="1"/>
        <v>8.2635881117344955E-3</v>
      </c>
      <c r="J11" s="129" t="s">
        <v>416</v>
      </c>
      <c r="K11" s="129"/>
      <c r="L11" s="129"/>
      <c r="M11" s="129"/>
      <c r="N11" s="129"/>
      <c r="O11" s="193">
        <f>250.2</f>
        <v>250.2</v>
      </c>
    </row>
    <row r="12" spans="2:15" x14ac:dyDescent="0.25">
      <c r="B12" s="190">
        <v>43677</v>
      </c>
      <c r="C12" s="9">
        <v>16.100000000000001</v>
      </c>
      <c r="D12" s="14">
        <f t="shared" si="0"/>
        <v>-0.12021857923497263</v>
      </c>
      <c r="E12" s="9">
        <v>0.1925925925925927</v>
      </c>
      <c r="G12" s="9">
        <v>8</v>
      </c>
      <c r="H12" s="9">
        <f t="shared" ca="1" si="1"/>
        <v>-6.7534343314080092E-2</v>
      </c>
    </row>
    <row r="13" spans="2:15" x14ac:dyDescent="0.25">
      <c r="B13" s="190">
        <v>43816</v>
      </c>
      <c r="C13" s="9">
        <v>18.3</v>
      </c>
      <c r="D13" s="14">
        <f t="shared" si="0"/>
        <v>-0.70673076923076916</v>
      </c>
      <c r="E13" s="9">
        <v>0.18064516129032263</v>
      </c>
      <c r="G13" s="9">
        <v>9</v>
      </c>
      <c r="H13" s="9">
        <f t="shared" ca="1" si="1"/>
        <v>-1.8480486030292311E-2</v>
      </c>
      <c r="J13" s="120" t="s">
        <v>423</v>
      </c>
      <c r="K13" s="120"/>
      <c r="L13" s="120"/>
      <c r="M13" s="120"/>
      <c r="N13" s="120"/>
      <c r="O13" s="120"/>
    </row>
    <row r="14" spans="2:15" x14ac:dyDescent="0.25">
      <c r="B14" s="190">
        <v>41890</v>
      </c>
      <c r="C14" s="9">
        <v>62.4</v>
      </c>
      <c r="D14" s="14">
        <f t="shared" si="0"/>
        <v>-0.80398931993089362</v>
      </c>
      <c r="E14" s="9">
        <v>0.17403574788334902</v>
      </c>
      <c r="G14" s="9">
        <v>10</v>
      </c>
      <c r="H14" s="9">
        <f t="shared" ca="1" si="1"/>
        <v>3.3513401651694488E-3</v>
      </c>
      <c r="J14" s="43" t="s">
        <v>410</v>
      </c>
      <c r="K14" s="43"/>
      <c r="L14" s="43"/>
      <c r="M14" s="43"/>
      <c r="N14" s="43"/>
      <c r="O14" s="51">
        <f ca="1">AVERAGE(H5:H3081)</f>
        <v>1.1042976319720252E-3</v>
      </c>
    </row>
    <row r="15" spans="2:15" x14ac:dyDescent="0.25">
      <c r="B15" s="190">
        <v>45555</v>
      </c>
      <c r="C15" s="9">
        <v>318.35000000000002</v>
      </c>
      <c r="D15" s="14">
        <f t="shared" si="0"/>
        <v>6.3099885189437437</v>
      </c>
      <c r="E15" s="9">
        <v>0.1599985424865181</v>
      </c>
      <c r="G15" s="9">
        <v>11</v>
      </c>
      <c r="H15" s="9">
        <f t="shared" ca="1" si="1"/>
        <v>2.3160087653039875E-2</v>
      </c>
      <c r="J15" s="129" t="s">
        <v>411</v>
      </c>
      <c r="K15" s="129"/>
      <c r="L15" s="129"/>
      <c r="M15" s="129"/>
      <c r="N15" s="129"/>
      <c r="O15" s="205">
        <f ca="1">_xlfn.STDEV.S(H5:H3081)</f>
        <v>3.6554830665983702E-2</v>
      </c>
    </row>
    <row r="16" spans="2:15" x14ac:dyDescent="0.25">
      <c r="B16" s="190">
        <v>41865</v>
      </c>
      <c r="C16" s="9">
        <v>43.55</v>
      </c>
      <c r="D16" s="14">
        <f t="shared" si="0"/>
        <v>-0.17126546146527119</v>
      </c>
      <c r="E16" s="9">
        <v>0.15978695073235688</v>
      </c>
      <c r="G16" s="9">
        <v>12</v>
      </c>
      <c r="H16" s="9">
        <f t="shared" ca="1" si="1"/>
        <v>3.9055665047788159E-2</v>
      </c>
      <c r="J16" s="129" t="s">
        <v>412</v>
      </c>
      <c r="K16" s="129"/>
      <c r="L16" s="129"/>
      <c r="M16" s="129"/>
      <c r="N16" s="129"/>
      <c r="O16" s="205">
        <f ca="1">MIN(H5:H3081)</f>
        <v>-0.12804679060840363</v>
      </c>
    </row>
    <row r="17" spans="2:15" x14ac:dyDescent="0.25">
      <c r="B17" s="190">
        <v>41870</v>
      </c>
      <c r="C17" s="9">
        <v>52.55</v>
      </c>
      <c r="D17" s="14">
        <f t="shared" si="0"/>
        <v>0.65251572327044016</v>
      </c>
      <c r="E17" s="9">
        <v>0.15748898678414094</v>
      </c>
      <c r="G17" s="9">
        <v>13</v>
      </c>
      <c r="H17" s="9">
        <f t="shared" ca="1" si="1"/>
        <v>-9.1211813796137874E-3</v>
      </c>
      <c r="J17" s="129" t="s">
        <v>413</v>
      </c>
      <c r="K17" s="129"/>
      <c r="L17" s="129"/>
      <c r="M17" s="129"/>
      <c r="N17" s="129"/>
      <c r="O17" s="205">
        <f ca="1">MAX(H5:H3081)</f>
        <v>0.12068303406764859</v>
      </c>
    </row>
    <row r="18" spans="2:15" x14ac:dyDescent="0.25">
      <c r="B18" s="190">
        <v>41835</v>
      </c>
      <c r="C18" s="9">
        <v>31.8</v>
      </c>
      <c r="D18" s="14">
        <f t="shared" si="0"/>
        <v>-0.39255014326647564</v>
      </c>
      <c r="E18" s="9">
        <v>0.1563636363636364</v>
      </c>
      <c r="G18" s="9">
        <v>14</v>
      </c>
      <c r="H18" s="9">
        <f t="shared" ca="1" si="1"/>
        <v>5.1821406862627116E-3</v>
      </c>
      <c r="J18" s="129" t="s">
        <v>416</v>
      </c>
      <c r="K18" s="129"/>
      <c r="L18" s="129"/>
      <c r="M18" s="129"/>
      <c r="N18" s="129"/>
      <c r="O18" s="193">
        <f>250.2</f>
        <v>250.2</v>
      </c>
    </row>
    <row r="19" spans="2:15" ht="15.75" thickBot="1" x14ac:dyDescent="0.3">
      <c r="B19" s="190">
        <v>44652</v>
      </c>
      <c r="C19" s="9">
        <v>52.35</v>
      </c>
      <c r="D19" s="14">
        <f t="shared" si="0"/>
        <v>0.5626865671641792</v>
      </c>
      <c r="E19" s="9">
        <v>0.15054945054945057</v>
      </c>
      <c r="G19" s="9">
        <v>15</v>
      </c>
      <c r="H19" s="9">
        <f t="shared" ca="1" si="1"/>
        <v>-5.9693384845011362E-2</v>
      </c>
    </row>
    <row r="20" spans="2:15" ht="15.75" thickBot="1" x14ac:dyDescent="0.3">
      <c r="B20" s="190">
        <v>43318</v>
      </c>
      <c r="C20" s="9">
        <v>33.5</v>
      </c>
      <c r="D20" s="14">
        <f t="shared" si="0"/>
        <v>-0.3784786641929499</v>
      </c>
      <c r="E20" s="9">
        <v>0.14529914529914531</v>
      </c>
      <c r="G20" s="9">
        <v>16</v>
      </c>
      <c r="H20" s="9">
        <f t="shared" ca="1" si="1"/>
        <v>-3.4733536616879175E-2</v>
      </c>
      <c r="J20" s="202" t="s">
        <v>415</v>
      </c>
      <c r="K20" s="203"/>
      <c r="L20" s="204" t="s">
        <v>419</v>
      </c>
      <c r="M20" s="204" t="s">
        <v>414</v>
      </c>
      <c r="N20" s="204" t="s">
        <v>417</v>
      </c>
      <c r="O20" s="204" t="s">
        <v>418</v>
      </c>
    </row>
    <row r="21" spans="2:15" x14ac:dyDescent="0.25">
      <c r="B21" s="190">
        <v>42446</v>
      </c>
      <c r="C21" s="9">
        <v>53.9</v>
      </c>
      <c r="D21" s="14">
        <f t="shared" si="0"/>
        <v>3.0223880597014925</v>
      </c>
      <c r="E21" s="9">
        <v>0.14074074074074072</v>
      </c>
      <c r="G21" s="9">
        <v>17</v>
      </c>
      <c r="H21" s="9">
        <f t="shared" ca="1" si="1"/>
        <v>-6.4398509510970536E-2</v>
      </c>
      <c r="J21" s="198">
        <v>0.05</v>
      </c>
      <c r="K21" s="43"/>
      <c r="L21" s="199">
        <f>100%-J21</f>
        <v>0.95</v>
      </c>
      <c r="M21" s="200">
        <f ca="1">_xlfn.PERCENTILE.INC(H5:H3081,J21)</f>
        <v>-5.9345858574242974E-2</v>
      </c>
      <c r="N21" s="201">
        <f ca="1">$O$11*(1-M21)</f>
        <v>265.04833381527561</v>
      </c>
      <c r="O21" s="201">
        <f ca="1">$O$11-N21</f>
        <v>-14.848333815275623</v>
      </c>
    </row>
    <row r="22" spans="2:15" x14ac:dyDescent="0.25">
      <c r="B22" s="190">
        <v>43920</v>
      </c>
      <c r="C22" s="9">
        <v>13.4</v>
      </c>
      <c r="D22" s="14">
        <f t="shared" si="0"/>
        <v>-0.93747958755190597</v>
      </c>
      <c r="E22" s="9">
        <v>0.14042553191489365</v>
      </c>
      <c r="G22" s="9">
        <v>18</v>
      </c>
      <c r="H22" s="9">
        <f t="shared" ca="1" si="1"/>
        <v>-3.4140564770571404E-2</v>
      </c>
      <c r="J22" s="194">
        <v>0.01</v>
      </c>
      <c r="K22" s="129"/>
      <c r="L22" s="195">
        <f>100%-J22</f>
        <v>0.99</v>
      </c>
      <c r="M22" s="196">
        <f ca="1">_xlfn.PERCENTILE.INC(H5:H3081,J22)</f>
        <v>-8.2575615436084271E-2</v>
      </c>
      <c r="N22" s="197">
        <f ca="1">$O$11*(1-M22)</f>
        <v>270.86041898210823</v>
      </c>
      <c r="O22" s="197">
        <f ca="1">$O$11-N22</f>
        <v>-20.66041898210824</v>
      </c>
    </row>
    <row r="23" spans="2:15" x14ac:dyDescent="0.25">
      <c r="B23" s="190">
        <v>45518</v>
      </c>
      <c r="C23" s="9">
        <v>214.33</v>
      </c>
      <c r="D23" s="14">
        <f t="shared" si="0"/>
        <v>3.3430597771023307</v>
      </c>
      <c r="E23" s="9">
        <v>0.13975006647168306</v>
      </c>
      <c r="G23" s="9">
        <v>19</v>
      </c>
      <c r="H23" s="9">
        <f t="shared" ca="1" si="1"/>
        <v>-4.8898253212978825E-2</v>
      </c>
      <c r="J23" s="194">
        <v>5.0000000000000001E-3</v>
      </c>
      <c r="K23" s="129"/>
      <c r="L23" s="195">
        <f>100%-J23</f>
        <v>0.995</v>
      </c>
      <c r="M23" s="196">
        <f ca="1">_xlfn.PERCENTILE.INC(H5:H3081,J23)</f>
        <v>-9.0352743560634524E-2</v>
      </c>
      <c r="N23" s="197">
        <f ca="1">$O$11*(1-M23)</f>
        <v>272.80625643887078</v>
      </c>
      <c r="O23" s="197">
        <f ca="1">$O$11-N23</f>
        <v>-22.606256438870787</v>
      </c>
    </row>
    <row r="24" spans="2:15" x14ac:dyDescent="0.25">
      <c r="B24" s="190">
        <v>44747</v>
      </c>
      <c r="C24" s="9">
        <v>49.35</v>
      </c>
      <c r="D24" s="14">
        <f t="shared" si="0"/>
        <v>1.4370370370370371</v>
      </c>
      <c r="E24" s="9">
        <v>0.1397228637413396</v>
      </c>
      <c r="G24" s="9">
        <v>20</v>
      </c>
      <c r="H24" s="9">
        <f t="shared" ca="1" si="1"/>
        <v>1.0230259739011281E-2</v>
      </c>
    </row>
    <row r="25" spans="2:15" x14ac:dyDescent="0.25">
      <c r="B25" s="190">
        <v>43866</v>
      </c>
      <c r="C25" s="9">
        <v>20.25</v>
      </c>
      <c r="D25" s="14">
        <f t="shared" si="0"/>
        <v>-0.88539898132427841</v>
      </c>
      <c r="E25" s="9">
        <v>0.13445378151260495</v>
      </c>
      <c r="G25" s="9">
        <v>21</v>
      </c>
      <c r="H25" s="9">
        <f t="shared" ca="1" si="1"/>
        <v>5.3577812006455304E-2</v>
      </c>
    </row>
    <row r="26" spans="2:15" x14ac:dyDescent="0.25">
      <c r="B26" s="190">
        <v>45398</v>
      </c>
      <c r="C26" s="9">
        <v>176.7</v>
      </c>
      <c r="D26" s="14">
        <f t="shared" si="0"/>
        <v>-6.0056385977977661E-2</v>
      </c>
      <c r="E26" s="9">
        <v>0.1337824831568816</v>
      </c>
      <c r="G26" s="9">
        <v>22</v>
      </c>
      <c r="H26" s="9">
        <f t="shared" ca="1" si="1"/>
        <v>6.1348472692869728E-2</v>
      </c>
    </row>
    <row r="27" spans="2:15" x14ac:dyDescent="0.25">
      <c r="B27" s="190">
        <v>45478</v>
      </c>
      <c r="C27" s="9">
        <v>187.99</v>
      </c>
      <c r="D27" s="14">
        <f t="shared" si="0"/>
        <v>0.98826017979904823</v>
      </c>
      <c r="E27" s="9">
        <v>0.13219706094916897</v>
      </c>
      <c r="G27" s="9">
        <v>23</v>
      </c>
      <c r="H27" s="9">
        <f t="shared" ca="1" si="1"/>
        <v>4.9909894767506353E-2</v>
      </c>
    </row>
    <row r="28" spans="2:15" x14ac:dyDescent="0.25">
      <c r="B28" s="190">
        <v>44361</v>
      </c>
      <c r="C28" s="9">
        <v>94.55</v>
      </c>
      <c r="D28" s="14">
        <f t="shared" si="0"/>
        <v>0.74607571560480146</v>
      </c>
      <c r="E28" s="9">
        <v>0.12962962962962957</v>
      </c>
      <c r="G28" s="9">
        <v>24</v>
      </c>
      <c r="H28" s="9">
        <f t="shared" ca="1" si="1"/>
        <v>-5.5097893159671467E-3</v>
      </c>
    </row>
    <row r="29" spans="2:15" x14ac:dyDescent="0.25">
      <c r="B29" s="190">
        <v>42865</v>
      </c>
      <c r="C29" s="9">
        <v>54.15</v>
      </c>
      <c r="D29" s="14">
        <f t="shared" si="0"/>
        <v>1.0867052023121386</v>
      </c>
      <c r="E29" s="9">
        <v>0.12695109261186269</v>
      </c>
      <c r="G29" s="9">
        <v>25</v>
      </c>
      <c r="H29" s="9">
        <f t="shared" ca="1" si="1"/>
        <v>6.8348626297489973E-2</v>
      </c>
    </row>
    <row r="30" spans="2:15" x14ac:dyDescent="0.25">
      <c r="B30" s="190">
        <v>43525</v>
      </c>
      <c r="C30" s="9">
        <v>25.95</v>
      </c>
      <c r="D30" s="14">
        <f t="shared" si="0"/>
        <v>-0.54313380281690138</v>
      </c>
      <c r="E30" s="9">
        <v>0.1258134490238611</v>
      </c>
      <c r="G30" s="9">
        <v>26</v>
      </c>
      <c r="H30" s="9">
        <f t="shared" ca="1" si="1"/>
        <v>4.3094264010055429E-2</v>
      </c>
    </row>
    <row r="31" spans="2:15" x14ac:dyDescent="0.25">
      <c r="B31" s="190">
        <v>44153</v>
      </c>
      <c r="C31" s="9">
        <v>56.8</v>
      </c>
      <c r="D31" s="14">
        <f t="shared" si="0"/>
        <v>-3.9729501267962833E-2</v>
      </c>
      <c r="E31" s="9">
        <v>0.1247524752475247</v>
      </c>
      <c r="G31" s="9">
        <v>27</v>
      </c>
      <c r="H31" s="9">
        <f t="shared" ca="1" si="1"/>
        <v>-7.3082184541702774E-2</v>
      </c>
    </row>
    <row r="32" spans="2:15" x14ac:dyDescent="0.25">
      <c r="B32" s="190">
        <v>41988</v>
      </c>
      <c r="C32" s="9">
        <v>59.15</v>
      </c>
      <c r="D32" s="14">
        <f t="shared" si="0"/>
        <v>-0.62950203570310048</v>
      </c>
      <c r="E32" s="9">
        <v>0.12239089184060713</v>
      </c>
      <c r="G32" s="9">
        <v>28</v>
      </c>
      <c r="H32" s="9">
        <f t="shared" ca="1" si="1"/>
        <v>-0.12013345697745155</v>
      </c>
    </row>
    <row r="33" spans="2:8" x14ac:dyDescent="0.25">
      <c r="B33" s="190">
        <v>45259</v>
      </c>
      <c r="C33" s="9">
        <v>159.65</v>
      </c>
      <c r="D33" s="14">
        <f t="shared" si="0"/>
        <v>1.3757440476190477</v>
      </c>
      <c r="E33" s="9">
        <v>0.11878065872459719</v>
      </c>
      <c r="G33" s="9">
        <v>29</v>
      </c>
      <c r="H33" s="9">
        <f t="shared" ca="1" si="1"/>
        <v>-4.0422976267959189E-2</v>
      </c>
    </row>
    <row r="34" spans="2:8" x14ac:dyDescent="0.25">
      <c r="B34" s="190">
        <v>41894</v>
      </c>
      <c r="C34" s="9">
        <v>67.2</v>
      </c>
      <c r="D34" s="14">
        <f t="shared" si="0"/>
        <v>2.7024793388429758</v>
      </c>
      <c r="E34" s="9">
        <v>0.11720698254364097</v>
      </c>
      <c r="G34" s="9">
        <v>30</v>
      </c>
      <c r="H34" s="9">
        <f t="shared" ca="1" si="1"/>
        <v>-2.6898904617447594E-2</v>
      </c>
    </row>
    <row r="35" spans="2:8" x14ac:dyDescent="0.25">
      <c r="B35" s="190">
        <v>41687</v>
      </c>
      <c r="C35" s="9">
        <v>18.149999999999999</v>
      </c>
      <c r="D35" s="14">
        <f t="shared" si="0"/>
        <v>-8.1012658227848172E-2</v>
      </c>
      <c r="E35" s="9">
        <v>0.11692307692307684</v>
      </c>
      <c r="G35" s="9">
        <v>31</v>
      </c>
      <c r="H35" s="9">
        <f t="shared" ca="1" si="1"/>
        <v>-3.9717817525209267E-2</v>
      </c>
    </row>
    <row r="36" spans="2:8" x14ac:dyDescent="0.25">
      <c r="B36" s="190">
        <v>41655</v>
      </c>
      <c r="C36" s="9">
        <v>19.75</v>
      </c>
      <c r="D36" s="14">
        <f t="shared" si="0"/>
        <v>0.38596491228070173</v>
      </c>
      <c r="E36" s="9">
        <v>0.11581920903954807</v>
      </c>
      <c r="G36" s="9">
        <v>32</v>
      </c>
      <c r="H36" s="9">
        <f t="shared" ca="1" si="1"/>
        <v>4.3927413970189323E-2</v>
      </c>
    </row>
    <row r="37" spans="2:8" x14ac:dyDescent="0.25">
      <c r="B37" s="190">
        <v>43755</v>
      </c>
      <c r="C37" s="9">
        <v>14.25</v>
      </c>
      <c r="D37" s="14">
        <f t="shared" si="0"/>
        <v>-0.7665847665847666</v>
      </c>
      <c r="E37" s="9">
        <v>0.11328124999999994</v>
      </c>
      <c r="G37" s="9">
        <v>33</v>
      </c>
      <c r="H37" s="9">
        <f t="shared" ca="1" si="1"/>
        <v>1.1979696012095933E-2</v>
      </c>
    </row>
    <row r="38" spans="2:8" x14ac:dyDescent="0.25">
      <c r="B38" s="190">
        <v>42093</v>
      </c>
      <c r="C38" s="9">
        <v>61.05</v>
      </c>
      <c r="D38" s="14">
        <f t="shared" si="0"/>
        <v>-1.9277108433734987E-2</v>
      </c>
      <c r="E38" s="9">
        <v>0.11202185792349724</v>
      </c>
      <c r="G38" s="9">
        <v>34</v>
      </c>
      <c r="H38" s="9">
        <f t="shared" ca="1" si="1"/>
        <v>8.9560655423900903E-2</v>
      </c>
    </row>
    <row r="39" spans="2:8" x14ac:dyDescent="0.25">
      <c r="B39" s="190">
        <v>41992</v>
      </c>
      <c r="C39" s="9">
        <v>62.25</v>
      </c>
      <c r="D39" s="14">
        <f t="shared" si="0"/>
        <v>0.22781065088757391</v>
      </c>
      <c r="E39" s="9">
        <v>0.11160714285714286</v>
      </c>
      <c r="G39" s="9">
        <v>35</v>
      </c>
      <c r="H39" s="9">
        <f t="shared" ca="1" si="1"/>
        <v>2.9565774905022411E-2</v>
      </c>
    </row>
    <row r="40" spans="2:8" x14ac:dyDescent="0.25">
      <c r="B40" s="190">
        <v>42571</v>
      </c>
      <c r="C40" s="9">
        <v>50.7</v>
      </c>
      <c r="D40" s="14">
        <f t="shared" si="0"/>
        <v>2.3355263157894739</v>
      </c>
      <c r="E40" s="9">
        <v>0.11062431544359265</v>
      </c>
      <c r="G40" s="9">
        <v>36</v>
      </c>
      <c r="H40" s="9">
        <f t="shared" ca="1" si="1"/>
        <v>-1.3189033750264877E-2</v>
      </c>
    </row>
    <row r="41" spans="2:8" x14ac:dyDescent="0.25">
      <c r="B41" s="190">
        <v>43731</v>
      </c>
      <c r="C41" s="9">
        <v>15.2</v>
      </c>
      <c r="D41" s="14">
        <f t="shared" si="0"/>
        <v>2.7027027027026931E-2</v>
      </c>
      <c r="E41" s="9">
        <v>0.10948905109489052</v>
      </c>
      <c r="G41" s="9">
        <v>37</v>
      </c>
      <c r="H41" s="9">
        <f t="shared" ca="1" si="1"/>
        <v>2.5884368048216883E-2</v>
      </c>
    </row>
    <row r="42" spans="2:8" x14ac:dyDescent="0.25">
      <c r="B42" s="190">
        <v>43924</v>
      </c>
      <c r="C42" s="9">
        <v>14.8</v>
      </c>
      <c r="D42" s="14">
        <f t="shared" si="0"/>
        <v>-0.71943127962085318</v>
      </c>
      <c r="E42" s="9">
        <v>0.10861423220973791</v>
      </c>
      <c r="G42" s="9">
        <v>38</v>
      </c>
      <c r="H42" s="9">
        <f t="shared" ca="1" si="1"/>
        <v>-3.0157123683342398E-2</v>
      </c>
    </row>
    <row r="43" spans="2:8" x14ac:dyDescent="0.25">
      <c r="B43" s="190">
        <v>42639</v>
      </c>
      <c r="C43" s="9">
        <v>52.75</v>
      </c>
      <c r="D43" s="14">
        <f t="shared" si="0"/>
        <v>0.97565543071161054</v>
      </c>
      <c r="E43" s="9">
        <v>0.10587002096436052</v>
      </c>
      <c r="G43" s="9">
        <v>39</v>
      </c>
      <c r="H43" s="9">
        <f t="shared" ca="1" si="1"/>
        <v>-5.7480530322432707E-2</v>
      </c>
    </row>
    <row r="44" spans="2:8" x14ac:dyDescent="0.25">
      <c r="B44" s="190">
        <v>41782</v>
      </c>
      <c r="C44" s="9">
        <v>26.7</v>
      </c>
      <c r="D44" s="14">
        <f t="shared" si="0"/>
        <v>-0.26243093922651939</v>
      </c>
      <c r="E44" s="9">
        <v>0.10559006211180127</v>
      </c>
      <c r="G44" s="9">
        <v>40</v>
      </c>
      <c r="H44" s="9">
        <f t="shared" ca="1" si="1"/>
        <v>-7.7842966430412873E-3</v>
      </c>
    </row>
    <row r="45" spans="2:8" x14ac:dyDescent="0.25">
      <c r="B45" s="190">
        <v>43335</v>
      </c>
      <c r="C45" s="9">
        <v>36.200000000000003</v>
      </c>
      <c r="D45" s="14">
        <f t="shared" si="0"/>
        <v>0.26573426573426578</v>
      </c>
      <c r="E45" s="9">
        <v>0.10534351145038176</v>
      </c>
      <c r="G45" s="9">
        <v>41</v>
      </c>
      <c r="H45" s="9">
        <f t="shared" ca="1" si="1"/>
        <v>-4.9269002687595737E-2</v>
      </c>
    </row>
    <row r="46" spans="2:8" x14ac:dyDescent="0.25">
      <c r="B46" s="190">
        <v>43243</v>
      </c>
      <c r="C46" s="9">
        <v>28.6</v>
      </c>
      <c r="D46" s="14">
        <f t="shared" si="0"/>
        <v>-0.58789625360230546</v>
      </c>
      <c r="E46" s="9">
        <v>0.10424710424710436</v>
      </c>
      <c r="G46" s="9">
        <v>42</v>
      </c>
      <c r="H46" s="9">
        <f t="shared" ca="1" si="1"/>
        <v>4.4614008222505046E-2</v>
      </c>
    </row>
    <row r="47" spans="2:8" x14ac:dyDescent="0.25">
      <c r="B47" s="190">
        <v>42006</v>
      </c>
      <c r="C47" s="9">
        <v>69.400000000000006</v>
      </c>
      <c r="D47" s="14">
        <f t="shared" si="0"/>
        <v>-0.74292487775966809</v>
      </c>
      <c r="E47" s="9">
        <v>0.10246227164416208</v>
      </c>
      <c r="G47" s="9">
        <v>43</v>
      </c>
      <c r="H47" s="9">
        <f t="shared" ca="1" si="1"/>
        <v>-2.5516692187831414E-2</v>
      </c>
    </row>
    <row r="48" spans="2:8" x14ac:dyDescent="0.25">
      <c r="B48" s="190">
        <v>45693</v>
      </c>
      <c r="C48" s="9">
        <v>269.95999999999998</v>
      </c>
      <c r="D48" s="14">
        <f t="shared" si="0"/>
        <v>29.677272727272722</v>
      </c>
      <c r="E48" s="9">
        <v>0.10232748060432818</v>
      </c>
      <c r="G48" s="9">
        <v>44</v>
      </c>
      <c r="H48" s="9">
        <f t="shared" ca="1" si="1"/>
        <v>-2.7148150535301716E-2</v>
      </c>
    </row>
    <row r="49" spans="2:8" x14ac:dyDescent="0.25">
      <c r="B49" s="190">
        <v>41547</v>
      </c>
      <c r="C49" s="9">
        <v>8.8000000000000007</v>
      </c>
      <c r="D49" s="14">
        <f t="shared" si="0"/>
        <v>0.14285714285714293</v>
      </c>
      <c r="E49" s="9">
        <v>0.10000000000000009</v>
      </c>
      <c r="G49" s="9">
        <v>45</v>
      </c>
      <c r="H49" s="9">
        <f t="shared" ca="1" si="1"/>
        <v>1.9517985653287041E-2</v>
      </c>
    </row>
    <row r="50" spans="2:8" x14ac:dyDescent="0.25">
      <c r="B50" s="190">
        <v>41523</v>
      </c>
      <c r="C50" s="9">
        <v>7.7</v>
      </c>
      <c r="D50" s="14">
        <f t="shared" si="0"/>
        <v>-0.64102564102564108</v>
      </c>
      <c r="E50" s="9">
        <v>0.10000000000000002</v>
      </c>
      <c r="G50" s="9">
        <v>46</v>
      </c>
      <c r="H50" s="9">
        <f t="shared" ca="1" si="1"/>
        <v>2.9328289529633594E-2</v>
      </c>
    </row>
    <row r="51" spans="2:8" x14ac:dyDescent="0.25">
      <c r="B51" s="190">
        <v>43930</v>
      </c>
      <c r="C51" s="9">
        <v>21.45</v>
      </c>
      <c r="D51" s="14">
        <f t="shared" si="0"/>
        <v>-0.65625000000000011</v>
      </c>
      <c r="E51" s="9">
        <v>9.9999999999999964E-2</v>
      </c>
      <c r="G51" s="9">
        <v>47</v>
      </c>
      <c r="H51" s="9">
        <f t="shared" ca="1" si="1"/>
        <v>6.601025291175476E-3</v>
      </c>
    </row>
    <row r="52" spans="2:8" x14ac:dyDescent="0.25">
      <c r="B52" s="190">
        <v>42388</v>
      </c>
      <c r="C52" s="9">
        <v>62.4</v>
      </c>
      <c r="D52" s="14">
        <f t="shared" si="0"/>
        <v>7.2639225181597373E-3</v>
      </c>
      <c r="E52" s="9">
        <v>9.9559471365638738E-2</v>
      </c>
      <c r="G52" s="9">
        <v>48</v>
      </c>
      <c r="H52" s="9">
        <f t="shared" ca="1" si="1"/>
        <v>4.2207882349012536E-2</v>
      </c>
    </row>
    <row r="53" spans="2:8" x14ac:dyDescent="0.25">
      <c r="B53" s="190">
        <v>42397</v>
      </c>
      <c r="C53" s="9">
        <v>61.95</v>
      </c>
      <c r="D53" s="14">
        <f t="shared" si="0"/>
        <v>0.47149643705463185</v>
      </c>
      <c r="E53" s="9">
        <v>9.9378881987577661E-2</v>
      </c>
      <c r="G53" s="9">
        <v>49</v>
      </c>
      <c r="H53" s="9">
        <f t="shared" ca="1" si="1"/>
        <v>-3.8671965241119698E-3</v>
      </c>
    </row>
    <row r="54" spans="2:8" x14ac:dyDescent="0.25">
      <c r="B54" s="190">
        <v>42431</v>
      </c>
      <c r="C54" s="9">
        <v>42.1</v>
      </c>
      <c r="D54" s="14">
        <f t="shared" si="0"/>
        <v>9.9216710182767745E-2</v>
      </c>
      <c r="E54" s="9">
        <v>9.9216710182767745E-2</v>
      </c>
      <c r="G54" s="9">
        <v>50</v>
      </c>
      <c r="H54" s="9">
        <f t="shared" ca="1" si="1"/>
        <v>-5.3543430614711535E-2</v>
      </c>
    </row>
    <row r="55" spans="2:8" x14ac:dyDescent="0.25">
      <c r="B55" s="190">
        <v>42430</v>
      </c>
      <c r="C55" s="9">
        <v>38.299999999999997</v>
      </c>
      <c r="D55" s="14">
        <f t="shared" si="0"/>
        <v>0.81516587677725094</v>
      </c>
      <c r="E55" s="9">
        <v>9.8995695839311212E-2</v>
      </c>
      <c r="G55" s="9">
        <v>51</v>
      </c>
      <c r="H55" s="9">
        <f t="shared" ca="1" si="1"/>
        <v>-1.794881109850684E-2</v>
      </c>
    </row>
    <row r="56" spans="2:8" x14ac:dyDescent="0.25">
      <c r="B56" s="190">
        <v>43965</v>
      </c>
      <c r="C56" s="9">
        <v>21.1</v>
      </c>
      <c r="D56" s="14">
        <f t="shared" si="0"/>
        <v>-0.26989619377162621</v>
      </c>
      <c r="E56" s="9">
        <v>9.8958333333333454E-2</v>
      </c>
      <c r="G56" s="9">
        <v>52</v>
      </c>
      <c r="H56" s="9">
        <f t="shared" ca="1" si="1"/>
        <v>-3.0306672464583621E-2</v>
      </c>
    </row>
    <row r="57" spans="2:8" x14ac:dyDescent="0.25">
      <c r="B57" s="190">
        <v>43985</v>
      </c>
      <c r="C57" s="9">
        <v>28.9</v>
      </c>
      <c r="D57" s="14">
        <f t="shared" si="0"/>
        <v>0.482051282051282</v>
      </c>
      <c r="E57" s="9">
        <v>9.8859315589353527E-2</v>
      </c>
      <c r="G57" s="9">
        <v>53</v>
      </c>
      <c r="H57" s="9">
        <f t="shared" ca="1" si="1"/>
        <v>4.9646710370296984E-2</v>
      </c>
    </row>
    <row r="58" spans="2:8" x14ac:dyDescent="0.25">
      <c r="B58" s="190">
        <v>43929</v>
      </c>
      <c r="C58" s="9">
        <v>19.5</v>
      </c>
      <c r="D58" s="14">
        <f t="shared" si="0"/>
        <v>0.94029850746268639</v>
      </c>
      <c r="E58" s="9">
        <v>9.8591549295774641E-2</v>
      </c>
      <c r="G58" s="9">
        <v>54</v>
      </c>
      <c r="H58" s="9">
        <f t="shared" ca="1" si="1"/>
        <v>6.5490667949077458E-2</v>
      </c>
    </row>
    <row r="59" spans="2:8" x14ac:dyDescent="0.25">
      <c r="B59" s="190">
        <v>41583</v>
      </c>
      <c r="C59" s="9">
        <v>10.050000000000001</v>
      </c>
      <c r="D59" s="14">
        <f t="shared" si="0"/>
        <v>-0.83179916317991631</v>
      </c>
      <c r="E59" s="9">
        <v>9.8360655737704958E-2</v>
      </c>
      <c r="G59" s="9">
        <v>55</v>
      </c>
      <c r="H59" s="9">
        <f t="shared" ca="1" si="1"/>
        <v>-3.0733136558763634E-2</v>
      </c>
    </row>
    <row r="60" spans="2:8" x14ac:dyDescent="0.25">
      <c r="B60" s="190">
        <v>42122</v>
      </c>
      <c r="C60" s="9">
        <v>59.75</v>
      </c>
      <c r="D60" s="14">
        <f t="shared" si="0"/>
        <v>1.2718631178707225</v>
      </c>
      <c r="E60" s="9">
        <v>9.8345588235294143E-2</v>
      </c>
      <c r="G60" s="9">
        <v>56</v>
      </c>
      <c r="H60" s="9">
        <f t="shared" ca="1" si="1"/>
        <v>-3.9392975567819094E-2</v>
      </c>
    </row>
    <row r="61" spans="2:8" x14ac:dyDescent="0.25">
      <c r="B61" s="190">
        <v>43984</v>
      </c>
      <c r="C61" s="9">
        <v>26.3</v>
      </c>
      <c r="D61" s="14">
        <f t="shared" si="0"/>
        <v>0.9553903345724909</v>
      </c>
      <c r="E61" s="9">
        <v>9.8121085594989624E-2</v>
      </c>
      <c r="G61" s="9">
        <v>57</v>
      </c>
      <c r="H61" s="9">
        <f t="shared" ca="1" si="1"/>
        <v>4.0545216774575517E-2</v>
      </c>
    </row>
    <row r="62" spans="2:8" x14ac:dyDescent="0.25">
      <c r="B62" s="190">
        <v>41610</v>
      </c>
      <c r="C62" s="9">
        <v>13.45</v>
      </c>
      <c r="D62" s="14">
        <f t="shared" si="0"/>
        <v>-0.88420146362462326</v>
      </c>
      <c r="E62" s="9">
        <v>9.7959183673469327E-2</v>
      </c>
      <c r="G62" s="9">
        <v>58</v>
      </c>
      <c r="H62" s="9">
        <f t="shared" ca="1" si="1"/>
        <v>1.7014196597597241E-2</v>
      </c>
    </row>
    <row r="63" spans="2:8" x14ac:dyDescent="0.25">
      <c r="B63" s="190">
        <v>45133</v>
      </c>
      <c r="C63" s="9">
        <v>116.15</v>
      </c>
      <c r="D63" s="14">
        <f t="shared" si="0"/>
        <v>11.036269430051814</v>
      </c>
      <c r="E63" s="9">
        <v>9.7826086956521827E-2</v>
      </c>
      <c r="G63" s="9">
        <v>59</v>
      </c>
      <c r="H63" s="9">
        <f t="shared" ca="1" si="1"/>
        <v>-2.3810576236734195E-2</v>
      </c>
    </row>
    <row r="64" spans="2:8" x14ac:dyDescent="0.25">
      <c r="B64" s="190">
        <v>41548</v>
      </c>
      <c r="C64" s="9">
        <v>9.65</v>
      </c>
      <c r="D64" s="14">
        <f t="shared" si="0"/>
        <v>-0.9046442687747035</v>
      </c>
      <c r="E64" s="9">
        <v>9.6590909090909047E-2</v>
      </c>
      <c r="G64" s="9">
        <v>60</v>
      </c>
      <c r="H64" s="9">
        <f t="shared" ca="1" si="1"/>
        <v>-1.803501327824E-2</v>
      </c>
    </row>
    <row r="65" spans="2:8" x14ac:dyDescent="0.25">
      <c r="B65" s="190">
        <v>42270</v>
      </c>
      <c r="C65" s="9">
        <v>101.2</v>
      </c>
      <c r="D65" s="14">
        <f t="shared" si="0"/>
        <v>-0.50691872929253556</v>
      </c>
      <c r="E65" s="9">
        <v>9.6424702058504938E-2</v>
      </c>
      <c r="G65" s="9">
        <v>61</v>
      </c>
      <c r="H65" s="9">
        <f t="shared" ca="1" si="1"/>
        <v>3.8124709366887805E-2</v>
      </c>
    </row>
    <row r="66" spans="2:8" x14ac:dyDescent="0.25">
      <c r="B66" s="190">
        <v>45497</v>
      </c>
      <c r="C66" s="9">
        <v>205.24</v>
      </c>
      <c r="D66" s="14">
        <f t="shared" si="0"/>
        <v>15.353784860557768</v>
      </c>
      <c r="E66" s="9">
        <v>9.6250400598226746E-2</v>
      </c>
      <c r="G66" s="9">
        <v>62</v>
      </c>
      <c r="H66" s="9">
        <f t="shared" ca="1" si="1"/>
        <v>5.828799384450279E-2</v>
      </c>
    </row>
    <row r="67" spans="2:8" x14ac:dyDescent="0.25">
      <c r="B67" s="190">
        <v>41589</v>
      </c>
      <c r="C67" s="9">
        <v>12.55</v>
      </c>
      <c r="D67" s="14">
        <f t="shared" si="0"/>
        <v>-0.47817047817047814</v>
      </c>
      <c r="E67" s="9">
        <v>9.6069868995633315E-2</v>
      </c>
      <c r="G67" s="9">
        <v>63</v>
      </c>
      <c r="H67" s="9">
        <f t="shared" ca="1" si="1"/>
        <v>-2.0886915784124594E-2</v>
      </c>
    </row>
    <row r="68" spans="2:8" x14ac:dyDescent="0.25">
      <c r="B68" s="190">
        <v>41767</v>
      </c>
      <c r="C68" s="9">
        <v>24.05</v>
      </c>
      <c r="D68" s="14">
        <f t="shared" si="0"/>
        <v>-0.63141762452107286</v>
      </c>
      <c r="E68" s="9">
        <v>9.5671981776765447E-2</v>
      </c>
      <c r="G68" s="9">
        <v>64</v>
      </c>
      <c r="H68" s="9">
        <f t="shared" ca="1" si="1"/>
        <v>-1.9162855348831533E-2</v>
      </c>
    </row>
    <row r="69" spans="2:8" x14ac:dyDescent="0.25">
      <c r="B69" s="190">
        <v>42048</v>
      </c>
      <c r="C69" s="9">
        <v>65.25</v>
      </c>
      <c r="D69" s="14">
        <f t="shared" ref="D69:D132" si="2">(C69-C70)/C70</f>
        <v>3.5155709342560555</v>
      </c>
      <c r="E69" s="9">
        <v>9.479865771812078E-2</v>
      </c>
      <c r="G69" s="9">
        <v>65</v>
      </c>
      <c r="H69" s="9">
        <f t="shared" ca="1" si="1"/>
        <v>-1.630295157138726E-3</v>
      </c>
    </row>
    <row r="70" spans="2:8" x14ac:dyDescent="0.25">
      <c r="B70" s="190">
        <v>41624</v>
      </c>
      <c r="C70" s="9">
        <v>14.45</v>
      </c>
      <c r="D70" s="14">
        <f t="shared" si="2"/>
        <v>-0.71186440677966112</v>
      </c>
      <c r="E70" s="9">
        <v>9.4696969696969696E-2</v>
      </c>
      <c r="G70" s="9">
        <v>66</v>
      </c>
      <c r="H70" s="9">
        <f t="shared" ref="H70:H133" ca="1" si="3">_xlfn.NORM.INV(RAND(),O$7,O$8)</f>
        <v>-4.2886145122969052E-2</v>
      </c>
    </row>
    <row r="71" spans="2:8" x14ac:dyDescent="0.25">
      <c r="B71" s="190">
        <v>42492</v>
      </c>
      <c r="C71" s="9">
        <v>50.15</v>
      </c>
      <c r="D71" s="14">
        <f t="shared" si="2"/>
        <v>-0.14053127677806346</v>
      </c>
      <c r="E71" s="9">
        <v>9.3784078516902875E-2</v>
      </c>
      <c r="G71" s="9">
        <v>67</v>
      </c>
      <c r="H71" s="9">
        <f t="shared" ca="1" si="3"/>
        <v>-2.3079963402651404E-3</v>
      </c>
    </row>
    <row r="72" spans="2:8" x14ac:dyDescent="0.25">
      <c r="B72" s="190">
        <v>44306</v>
      </c>
      <c r="C72" s="9">
        <v>58.35</v>
      </c>
      <c r="D72" s="14">
        <f t="shared" si="2"/>
        <v>5.9880239520958085</v>
      </c>
      <c r="E72" s="9">
        <v>9.3720712277413312E-2</v>
      </c>
      <c r="G72" s="9">
        <v>68</v>
      </c>
      <c r="H72" s="9">
        <f t="shared" ca="1" si="3"/>
        <v>4.7368326740305135E-3</v>
      </c>
    </row>
    <row r="73" spans="2:8" x14ac:dyDescent="0.25">
      <c r="B73" s="190">
        <v>41528</v>
      </c>
      <c r="C73" s="9">
        <v>8.35</v>
      </c>
      <c r="D73" s="14">
        <f t="shared" si="2"/>
        <v>-0.46645367412140576</v>
      </c>
      <c r="E73" s="9">
        <v>9.1503267973856106E-2</v>
      </c>
      <c r="G73" s="9">
        <v>69</v>
      </c>
      <c r="H73" s="9">
        <f t="shared" ca="1" si="3"/>
        <v>-2.7513534896524368E-2</v>
      </c>
    </row>
    <row r="74" spans="2:8" x14ac:dyDescent="0.25">
      <c r="B74" s="190">
        <v>43717</v>
      </c>
      <c r="C74" s="9">
        <v>15.65</v>
      </c>
      <c r="D74" s="14">
        <f t="shared" si="2"/>
        <v>-0.83482849604221632</v>
      </c>
      <c r="E74" s="9">
        <v>9.0592334494773566E-2</v>
      </c>
      <c r="G74" s="9">
        <v>70</v>
      </c>
      <c r="H74" s="9">
        <f t="shared" ca="1" si="3"/>
        <v>-4.074618622522086E-2</v>
      </c>
    </row>
    <row r="75" spans="2:8" x14ac:dyDescent="0.25">
      <c r="B75" s="190">
        <v>42213</v>
      </c>
      <c r="C75" s="9">
        <v>94.75</v>
      </c>
      <c r="D75" s="14">
        <f t="shared" si="2"/>
        <v>3.1740088105726874</v>
      </c>
      <c r="E75" s="9">
        <v>9.033371691599533E-2</v>
      </c>
      <c r="G75" s="9">
        <v>71</v>
      </c>
      <c r="H75" s="9">
        <f t="shared" ca="1" si="3"/>
        <v>4.3413527842518444E-2</v>
      </c>
    </row>
    <row r="76" spans="2:8" x14ac:dyDescent="0.25">
      <c r="B76" s="190">
        <v>43980</v>
      </c>
      <c r="C76" s="9">
        <v>22.7</v>
      </c>
      <c r="D76" s="14">
        <f t="shared" si="2"/>
        <v>0.46451612903225803</v>
      </c>
      <c r="E76" s="9">
        <v>8.8729016786570636E-2</v>
      </c>
      <c r="G76" s="9">
        <v>72</v>
      </c>
      <c r="H76" s="9">
        <f t="shared" ca="1" si="3"/>
        <v>3.7306308187064527E-2</v>
      </c>
    </row>
    <row r="77" spans="2:8" x14ac:dyDescent="0.25">
      <c r="B77" s="190">
        <v>43815</v>
      </c>
      <c r="C77" s="9">
        <v>15.5</v>
      </c>
      <c r="D77" s="14">
        <f t="shared" si="2"/>
        <v>-0.80179028132992325</v>
      </c>
      <c r="E77" s="9">
        <v>8.771929824561403E-2</v>
      </c>
      <c r="G77" s="9">
        <v>73</v>
      </c>
      <c r="H77" s="9">
        <f t="shared" ca="1" si="3"/>
        <v>-3.0657563041800277E-2</v>
      </c>
    </row>
    <row r="78" spans="2:8" x14ac:dyDescent="0.25">
      <c r="B78" s="190">
        <v>44420</v>
      </c>
      <c r="C78" s="9">
        <v>78.2</v>
      </c>
      <c r="D78" s="14">
        <f t="shared" si="2"/>
        <v>-0.23069355632070832</v>
      </c>
      <c r="E78" s="9">
        <v>8.7621696801112606E-2</v>
      </c>
      <c r="G78" s="9">
        <v>74</v>
      </c>
      <c r="H78" s="9">
        <f t="shared" ca="1" si="3"/>
        <v>4.1643546183278458E-2</v>
      </c>
    </row>
    <row r="79" spans="2:8" x14ac:dyDescent="0.25">
      <c r="B79" s="190">
        <v>45119</v>
      </c>
      <c r="C79" s="9">
        <v>101.65</v>
      </c>
      <c r="D79" s="14">
        <f t="shared" si="2"/>
        <v>0.9853515625</v>
      </c>
      <c r="E79" s="9">
        <v>8.7165775401069581E-2</v>
      </c>
      <c r="G79" s="9">
        <v>75</v>
      </c>
      <c r="H79" s="9">
        <f t="shared" ca="1" si="3"/>
        <v>-2.3958089333854776E-2</v>
      </c>
    </row>
    <row r="80" spans="2:8" x14ac:dyDescent="0.25">
      <c r="B80" s="190">
        <v>42828</v>
      </c>
      <c r="C80" s="9">
        <v>51.2</v>
      </c>
      <c r="D80" s="14">
        <f t="shared" si="2"/>
        <v>-0.64530654658815378</v>
      </c>
      <c r="E80" s="9">
        <v>8.589607635206796E-2</v>
      </c>
      <c r="G80" s="9">
        <v>76</v>
      </c>
      <c r="H80" s="9">
        <f t="shared" ca="1" si="3"/>
        <v>-1.2696005532205058E-2</v>
      </c>
    </row>
    <row r="81" spans="2:8" x14ac:dyDescent="0.25">
      <c r="B81" s="190">
        <v>45365</v>
      </c>
      <c r="C81" s="9">
        <v>144.35</v>
      </c>
      <c r="D81" s="14">
        <f t="shared" si="2"/>
        <v>5.1425531914893616</v>
      </c>
      <c r="E81" s="9">
        <v>8.5746521248589752E-2</v>
      </c>
      <c r="G81" s="9">
        <v>77</v>
      </c>
      <c r="H81" s="9">
        <f t="shared" ca="1" si="3"/>
        <v>4.6371144213982543E-3</v>
      </c>
    </row>
    <row r="82" spans="2:8" x14ac:dyDescent="0.25">
      <c r="B82" s="190">
        <v>41719</v>
      </c>
      <c r="C82" s="9">
        <v>23.5</v>
      </c>
      <c r="D82" s="14">
        <f t="shared" si="2"/>
        <v>-0.49244060475161983</v>
      </c>
      <c r="E82" s="9">
        <v>8.5450346420323398E-2</v>
      </c>
      <c r="G82" s="9">
        <v>78</v>
      </c>
      <c r="H82" s="9">
        <f t="shared" ca="1" si="3"/>
        <v>1.5948821243121625E-2</v>
      </c>
    </row>
    <row r="83" spans="2:8" x14ac:dyDescent="0.25">
      <c r="B83" s="190">
        <v>43012</v>
      </c>
      <c r="C83" s="9">
        <v>46.3</v>
      </c>
      <c r="D83" s="14">
        <f t="shared" si="2"/>
        <v>0.58561643835616428</v>
      </c>
      <c r="E83" s="9">
        <v>8.4309133489461216E-2</v>
      </c>
      <c r="G83" s="9">
        <v>79</v>
      </c>
      <c r="H83" s="9">
        <f t="shared" ca="1" si="3"/>
        <v>3.9344173489025677E-2</v>
      </c>
    </row>
    <row r="84" spans="2:8" x14ac:dyDescent="0.25">
      <c r="B84" s="190">
        <v>41799</v>
      </c>
      <c r="C84" s="9">
        <v>29.2</v>
      </c>
      <c r="D84" s="14">
        <f t="shared" si="2"/>
        <v>0.32126696832579171</v>
      </c>
      <c r="E84" s="9">
        <v>8.3487940630797772E-2</v>
      </c>
      <c r="G84" s="9">
        <v>80</v>
      </c>
      <c r="H84" s="9">
        <f t="shared" ca="1" si="3"/>
        <v>7.4845238721704087E-3</v>
      </c>
    </row>
    <row r="85" spans="2:8" x14ac:dyDescent="0.25">
      <c r="B85" s="190">
        <v>43871</v>
      </c>
      <c r="C85" s="9">
        <v>22.1</v>
      </c>
      <c r="D85" s="14">
        <f t="shared" si="2"/>
        <v>-0.65333333333333332</v>
      </c>
      <c r="E85" s="9">
        <v>8.3333333333333481E-2</v>
      </c>
      <c r="G85" s="9">
        <v>81</v>
      </c>
      <c r="H85" s="9">
        <f t="shared" ca="1" si="3"/>
        <v>-4.4287884457612003E-2</v>
      </c>
    </row>
    <row r="86" spans="2:8" x14ac:dyDescent="0.25">
      <c r="B86" s="190">
        <v>42185</v>
      </c>
      <c r="C86" s="9">
        <v>63.75</v>
      </c>
      <c r="D86" s="14">
        <f t="shared" si="2"/>
        <v>-4.6838407494144757E-3</v>
      </c>
      <c r="E86" s="9">
        <v>8.3262531860662681E-2</v>
      </c>
      <c r="G86" s="9">
        <v>82</v>
      </c>
      <c r="H86" s="9">
        <f t="shared" ca="1" si="3"/>
        <v>-6.9659792789414339E-3</v>
      </c>
    </row>
    <row r="87" spans="2:8" x14ac:dyDescent="0.25">
      <c r="B87" s="190">
        <v>41941</v>
      </c>
      <c r="C87" s="9">
        <v>64.05</v>
      </c>
      <c r="D87" s="14">
        <f t="shared" si="2"/>
        <v>0.12565905096660807</v>
      </c>
      <c r="E87" s="9">
        <v>8.2840236686390512E-2</v>
      </c>
      <c r="G87" s="9">
        <v>83</v>
      </c>
      <c r="H87" s="9">
        <f t="shared" ca="1" si="3"/>
        <v>-6.7762529003483965E-2</v>
      </c>
    </row>
    <row r="88" spans="2:8" x14ac:dyDescent="0.25">
      <c r="B88" s="190">
        <v>41871</v>
      </c>
      <c r="C88" s="9">
        <v>56.9</v>
      </c>
      <c r="D88" s="14">
        <f t="shared" si="2"/>
        <v>-0.47192575406032483</v>
      </c>
      <c r="E88" s="9">
        <v>8.2778306374881094E-2</v>
      </c>
      <c r="G88" s="9">
        <v>84</v>
      </c>
      <c r="H88" s="9">
        <f t="shared" ca="1" si="3"/>
        <v>3.7660807802337125E-2</v>
      </c>
    </row>
    <row r="89" spans="2:8" x14ac:dyDescent="0.25">
      <c r="B89" s="190">
        <v>42359</v>
      </c>
      <c r="C89" s="9">
        <v>107.75</v>
      </c>
      <c r="D89" s="14">
        <f t="shared" si="2"/>
        <v>2.9622551361681741E-2</v>
      </c>
      <c r="E89" s="9">
        <v>8.1827309236947851E-2</v>
      </c>
      <c r="G89" s="9">
        <v>85</v>
      </c>
      <c r="H89" s="9">
        <f t="shared" ca="1" si="3"/>
        <v>-2.1360795662562319E-2</v>
      </c>
    </row>
    <row r="90" spans="2:8" x14ac:dyDescent="0.25">
      <c r="B90" s="190">
        <v>42215</v>
      </c>
      <c r="C90" s="9">
        <v>104.65</v>
      </c>
      <c r="D90" s="14">
        <f t="shared" si="2"/>
        <v>1.8553888130968623</v>
      </c>
      <c r="E90" s="9">
        <v>8.1653746770025903E-2</v>
      </c>
      <c r="G90" s="9">
        <v>86</v>
      </c>
      <c r="H90" s="9">
        <f t="shared" ca="1" si="3"/>
        <v>-3.3683603473199271E-2</v>
      </c>
    </row>
    <row r="91" spans="2:8" x14ac:dyDescent="0.25">
      <c r="B91" s="190">
        <v>41863</v>
      </c>
      <c r="C91" s="9">
        <v>36.65</v>
      </c>
      <c r="D91" s="14">
        <f t="shared" si="2"/>
        <v>-0.3212962962962963</v>
      </c>
      <c r="E91" s="9">
        <v>8.1120943952802366E-2</v>
      </c>
      <c r="G91" s="9">
        <v>87</v>
      </c>
      <c r="H91" s="9">
        <f t="shared" ca="1" si="3"/>
        <v>-6.5432030997539777E-3</v>
      </c>
    </row>
    <row r="92" spans="2:8" x14ac:dyDescent="0.25">
      <c r="B92" s="190">
        <v>44287</v>
      </c>
      <c r="C92" s="9">
        <v>54</v>
      </c>
      <c r="D92" s="14">
        <f t="shared" si="2"/>
        <v>1.1301775147928992</v>
      </c>
      <c r="E92" s="9">
        <v>8.1081081081081016E-2</v>
      </c>
      <c r="G92" s="9">
        <v>88</v>
      </c>
      <c r="H92" s="9">
        <f t="shared" ca="1" si="3"/>
        <v>-5.4209518521189989E-3</v>
      </c>
    </row>
    <row r="93" spans="2:8" x14ac:dyDescent="0.25">
      <c r="B93" s="190">
        <v>43503</v>
      </c>
      <c r="C93" s="9">
        <v>25.35</v>
      </c>
      <c r="D93" s="14">
        <f t="shared" si="2"/>
        <v>-0.62107623318385652</v>
      </c>
      <c r="E93" s="9">
        <v>8.1023454157782615E-2</v>
      </c>
      <c r="G93" s="9">
        <v>89</v>
      </c>
      <c r="H93" s="9">
        <f t="shared" ca="1" si="3"/>
        <v>3.2292382248944361E-3</v>
      </c>
    </row>
    <row r="94" spans="2:8" x14ac:dyDescent="0.25">
      <c r="B94" s="190">
        <v>42095</v>
      </c>
      <c r="C94" s="9">
        <v>66.900000000000006</v>
      </c>
      <c r="D94" s="14">
        <f t="shared" si="2"/>
        <v>4.8427947598253285</v>
      </c>
      <c r="E94" s="9">
        <v>8.0775444264943569E-2</v>
      </c>
      <c r="G94" s="9">
        <v>90</v>
      </c>
      <c r="H94" s="9">
        <f t="shared" ca="1" si="3"/>
        <v>-2.8758919296968883E-3</v>
      </c>
    </row>
    <row r="95" spans="2:8" x14ac:dyDescent="0.25">
      <c r="B95" s="190">
        <v>41586</v>
      </c>
      <c r="C95" s="9">
        <v>11.45</v>
      </c>
      <c r="D95" s="14">
        <f t="shared" si="2"/>
        <v>-0.74555555555555553</v>
      </c>
      <c r="E95" s="9">
        <v>8.0188679245282987E-2</v>
      </c>
      <c r="G95" s="9">
        <v>91</v>
      </c>
      <c r="H95" s="9">
        <f t="shared" ca="1" si="3"/>
        <v>-2.5959407220832679E-2</v>
      </c>
    </row>
    <row r="96" spans="2:8" x14ac:dyDescent="0.25">
      <c r="B96" s="190">
        <v>42621</v>
      </c>
      <c r="C96" s="9">
        <v>45</v>
      </c>
      <c r="D96" s="14">
        <f t="shared" si="2"/>
        <v>-0.71509971509971504</v>
      </c>
      <c r="E96" s="9">
        <v>7.9136690647481939E-2</v>
      </c>
      <c r="G96" s="9">
        <v>92</v>
      </c>
      <c r="H96" s="9">
        <f t="shared" ca="1" si="3"/>
        <v>-2.1859237745359091E-2</v>
      </c>
    </row>
    <row r="97" spans="2:8" x14ac:dyDescent="0.25">
      <c r="B97" s="190">
        <v>45335</v>
      </c>
      <c r="C97" s="9">
        <v>157.94999999999999</v>
      </c>
      <c r="D97" s="14">
        <f t="shared" si="2"/>
        <v>-0.39552238805970158</v>
      </c>
      <c r="E97" s="9">
        <v>7.7789150460593495E-2</v>
      </c>
      <c r="G97" s="9">
        <v>93</v>
      </c>
      <c r="H97" s="9">
        <f t="shared" ca="1" si="3"/>
        <v>-3.1879210361199325E-2</v>
      </c>
    </row>
    <row r="98" spans="2:8" x14ac:dyDescent="0.25">
      <c r="B98" s="190">
        <v>45539</v>
      </c>
      <c r="C98" s="9">
        <v>261.3</v>
      </c>
      <c r="D98" s="14">
        <f t="shared" si="2"/>
        <v>9.1673151750972774</v>
      </c>
      <c r="E98" s="9">
        <v>7.7659091846414036E-2</v>
      </c>
      <c r="G98" s="9">
        <v>94</v>
      </c>
      <c r="H98" s="9">
        <f t="shared" ca="1" si="3"/>
        <v>1.2001336763402193E-2</v>
      </c>
    </row>
    <row r="99" spans="2:8" x14ac:dyDescent="0.25">
      <c r="B99" s="190">
        <v>41723</v>
      </c>
      <c r="C99" s="9">
        <v>25.7</v>
      </c>
      <c r="D99" s="14">
        <f t="shared" si="2"/>
        <v>-0.46346555323590816</v>
      </c>
      <c r="E99" s="9">
        <v>7.7568134171907666E-2</v>
      </c>
      <c r="G99" s="9">
        <v>95</v>
      </c>
      <c r="H99" s="9">
        <f t="shared" ca="1" si="3"/>
        <v>4.4546594289677041E-2</v>
      </c>
    </row>
    <row r="100" spans="2:8" x14ac:dyDescent="0.25">
      <c r="B100" s="190">
        <v>42433</v>
      </c>
      <c r="C100" s="9">
        <v>47.9</v>
      </c>
      <c r="D100" s="14">
        <f t="shared" si="2"/>
        <v>1.1922196796338671</v>
      </c>
      <c r="E100" s="9">
        <v>7.6404494382022445E-2</v>
      </c>
      <c r="G100" s="9">
        <v>96</v>
      </c>
      <c r="H100" s="9">
        <f t="shared" ca="1" si="3"/>
        <v>-1.2791191731859195E-2</v>
      </c>
    </row>
    <row r="101" spans="2:8" x14ac:dyDescent="0.25">
      <c r="B101" s="190">
        <v>43636</v>
      </c>
      <c r="C101" s="9">
        <v>21.85</v>
      </c>
      <c r="D101" s="14">
        <f t="shared" si="2"/>
        <v>-0.623600344530577</v>
      </c>
      <c r="E101" s="9">
        <v>7.6354679802955697E-2</v>
      </c>
      <c r="G101" s="9">
        <v>97</v>
      </c>
      <c r="H101" s="9">
        <f t="shared" ca="1" si="3"/>
        <v>3.1637716486591069E-2</v>
      </c>
    </row>
    <row r="102" spans="2:8" x14ac:dyDescent="0.25">
      <c r="B102" s="190">
        <v>44263</v>
      </c>
      <c r="C102" s="9">
        <v>58.05</v>
      </c>
      <c r="D102" s="14">
        <f t="shared" si="2"/>
        <v>3.4759358288769977E-2</v>
      </c>
      <c r="E102" s="9">
        <v>7.5996292863762638E-2</v>
      </c>
      <c r="G102" s="9">
        <v>98</v>
      </c>
      <c r="H102" s="9">
        <f t="shared" ca="1" si="3"/>
        <v>3.664958618611905E-3</v>
      </c>
    </row>
    <row r="103" spans="2:8" x14ac:dyDescent="0.25">
      <c r="B103" s="190">
        <v>42835</v>
      </c>
      <c r="C103" s="9">
        <v>56.1</v>
      </c>
      <c r="D103" s="14">
        <f t="shared" si="2"/>
        <v>1.3229813664596275</v>
      </c>
      <c r="E103" s="9">
        <v>7.5743048897411375E-2</v>
      </c>
      <c r="G103" s="9">
        <v>99</v>
      </c>
      <c r="H103" s="9">
        <f t="shared" ca="1" si="3"/>
        <v>-3.5674486047670574E-2</v>
      </c>
    </row>
    <row r="104" spans="2:8" x14ac:dyDescent="0.25">
      <c r="B104" s="190">
        <v>41781</v>
      </c>
      <c r="C104" s="9">
        <v>24.15</v>
      </c>
      <c r="D104" s="14">
        <f t="shared" si="2"/>
        <v>-0.76136363636363646</v>
      </c>
      <c r="E104" s="9">
        <v>7.5723830734966566E-2</v>
      </c>
      <c r="G104" s="9">
        <v>100</v>
      </c>
      <c r="H104" s="9">
        <f t="shared" ca="1" si="3"/>
        <v>3.1011432414947051E-2</v>
      </c>
    </row>
    <row r="105" spans="2:8" x14ac:dyDescent="0.25">
      <c r="B105" s="190">
        <v>42317</v>
      </c>
      <c r="C105" s="9">
        <v>101.2</v>
      </c>
      <c r="D105" s="14">
        <f t="shared" si="2"/>
        <v>2.2229299363057331</v>
      </c>
      <c r="E105" s="9">
        <v>7.5451647183847073E-2</v>
      </c>
      <c r="G105" s="9">
        <v>101</v>
      </c>
      <c r="H105" s="9">
        <f t="shared" ca="1" si="3"/>
        <v>1.1100488602830125E-2</v>
      </c>
    </row>
    <row r="106" spans="2:8" x14ac:dyDescent="0.25">
      <c r="B106" s="190">
        <v>43263</v>
      </c>
      <c r="C106" s="9">
        <v>31.4</v>
      </c>
      <c r="D106" s="14">
        <f t="shared" si="2"/>
        <v>1.4435797665369647</v>
      </c>
      <c r="E106" s="9">
        <v>7.5342465753424639E-2</v>
      </c>
      <c r="G106" s="9">
        <v>102</v>
      </c>
      <c r="H106" s="9">
        <f t="shared" ca="1" si="3"/>
        <v>-2.2072648207811371E-3</v>
      </c>
    </row>
    <row r="107" spans="2:8" x14ac:dyDescent="0.25">
      <c r="B107" s="190">
        <v>41596</v>
      </c>
      <c r="C107" s="9">
        <v>12.85</v>
      </c>
      <c r="D107" s="14">
        <f t="shared" si="2"/>
        <v>-0.19687500000000002</v>
      </c>
      <c r="E107" s="9">
        <v>7.5313807531380783E-2</v>
      </c>
      <c r="G107" s="9">
        <v>103</v>
      </c>
      <c r="H107" s="9">
        <f t="shared" ca="1" si="3"/>
        <v>2.871746599825549E-2</v>
      </c>
    </row>
    <row r="108" spans="2:8" x14ac:dyDescent="0.25">
      <c r="B108" s="190">
        <v>41626</v>
      </c>
      <c r="C108" s="9">
        <v>16</v>
      </c>
      <c r="D108" s="14">
        <f t="shared" si="2"/>
        <v>-0.48881789137380194</v>
      </c>
      <c r="E108" s="9">
        <v>7.3825503355704675E-2</v>
      </c>
      <c r="G108" s="9">
        <v>104</v>
      </c>
      <c r="H108" s="9">
        <f t="shared" ca="1" si="3"/>
        <v>-2.1025784744309325E-2</v>
      </c>
    </row>
    <row r="109" spans="2:8" x14ac:dyDescent="0.25">
      <c r="B109" s="190">
        <v>41823</v>
      </c>
      <c r="C109" s="9">
        <v>31.3</v>
      </c>
      <c r="D109" s="14">
        <f t="shared" si="2"/>
        <v>0.8144927536231884</v>
      </c>
      <c r="E109" s="9">
        <v>7.3756432246998363E-2</v>
      </c>
      <c r="G109" s="9">
        <v>105</v>
      </c>
      <c r="H109" s="9">
        <f t="shared" ca="1" si="3"/>
        <v>1.1092156520806109E-2</v>
      </c>
    </row>
    <row r="110" spans="2:8" x14ac:dyDescent="0.25">
      <c r="B110" s="190">
        <v>43678</v>
      </c>
      <c r="C110" s="9">
        <v>17.25</v>
      </c>
      <c r="D110" s="14">
        <f t="shared" si="2"/>
        <v>-0.810126582278481</v>
      </c>
      <c r="E110" s="9">
        <v>7.1428571428571327E-2</v>
      </c>
      <c r="G110" s="9">
        <v>106</v>
      </c>
      <c r="H110" s="9">
        <f t="shared" ca="1" si="3"/>
        <v>-2.4876799696763119E-3</v>
      </c>
    </row>
    <row r="111" spans="2:8" x14ac:dyDescent="0.25">
      <c r="B111" s="190">
        <v>44368</v>
      </c>
      <c r="C111" s="9">
        <v>90.85</v>
      </c>
      <c r="D111" s="14">
        <f t="shared" si="2"/>
        <v>0.25656984785615489</v>
      </c>
      <c r="E111" s="9">
        <v>7.1344339622641473E-2</v>
      </c>
      <c r="G111" s="9">
        <v>107</v>
      </c>
      <c r="H111" s="9">
        <f t="shared" ca="1" si="3"/>
        <v>8.0607374671713746E-3</v>
      </c>
    </row>
    <row r="112" spans="2:8" x14ac:dyDescent="0.25">
      <c r="B112" s="190">
        <v>42107</v>
      </c>
      <c r="C112" s="9">
        <v>72.3</v>
      </c>
      <c r="D112" s="14">
        <f t="shared" si="2"/>
        <v>-0.65327066948014589</v>
      </c>
      <c r="E112" s="9">
        <v>7.1111111111111069E-2</v>
      </c>
      <c r="G112" s="9">
        <v>108</v>
      </c>
      <c r="H112" s="9">
        <f t="shared" ca="1" si="3"/>
        <v>2.3579082285485057E-2</v>
      </c>
    </row>
    <row r="113" spans="2:8" x14ac:dyDescent="0.25">
      <c r="B113" s="190">
        <v>45755</v>
      </c>
      <c r="C113" s="9">
        <v>208.52</v>
      </c>
      <c r="D113" s="14">
        <f t="shared" si="2"/>
        <v>6.2528695652173916</v>
      </c>
      <c r="E113" s="9">
        <v>7.0816001643301096E-2</v>
      </c>
      <c r="G113" s="9">
        <v>109</v>
      </c>
      <c r="H113" s="9">
        <f t="shared" ca="1" si="3"/>
        <v>1.8375352840524783E-2</v>
      </c>
    </row>
    <row r="114" spans="2:8" x14ac:dyDescent="0.25">
      <c r="B114" s="190">
        <v>43285</v>
      </c>
      <c r="C114" s="9">
        <v>28.75</v>
      </c>
      <c r="D114" s="14">
        <f t="shared" si="2"/>
        <v>-0.73268247326824731</v>
      </c>
      <c r="E114" s="9">
        <v>7.0763500931098636E-2</v>
      </c>
      <c r="G114" s="9">
        <v>110</v>
      </c>
      <c r="H114" s="9">
        <f t="shared" ca="1" si="3"/>
        <v>7.1779990776235101E-3</v>
      </c>
    </row>
    <row r="115" spans="2:8" x14ac:dyDescent="0.25">
      <c r="B115" s="190">
        <v>42339</v>
      </c>
      <c r="C115" s="9">
        <v>107.55</v>
      </c>
      <c r="D115" s="14">
        <f t="shared" si="2"/>
        <v>3.1605415860735002</v>
      </c>
      <c r="E115" s="9">
        <v>7.068193130910895E-2</v>
      </c>
      <c r="G115" s="9">
        <v>111</v>
      </c>
      <c r="H115" s="9">
        <f t="shared" ca="1" si="3"/>
        <v>5.6150632342525826E-3</v>
      </c>
    </row>
    <row r="116" spans="2:8" x14ac:dyDescent="0.25">
      <c r="B116" s="190">
        <v>41787</v>
      </c>
      <c r="C116" s="9">
        <v>25.85</v>
      </c>
      <c r="D116" s="14">
        <f t="shared" si="2"/>
        <v>0.69508196721311488</v>
      </c>
      <c r="E116" s="9">
        <v>7.0393374741200956E-2</v>
      </c>
      <c r="G116" s="9">
        <v>112</v>
      </c>
      <c r="H116" s="9">
        <f t="shared" ca="1" si="3"/>
        <v>1.1824468412560563E-2</v>
      </c>
    </row>
    <row r="117" spans="2:8" x14ac:dyDescent="0.25">
      <c r="B117" s="190">
        <v>43787</v>
      </c>
      <c r="C117" s="9">
        <v>15.25</v>
      </c>
      <c r="D117" s="14">
        <f t="shared" si="2"/>
        <v>-0.69254032258064513</v>
      </c>
      <c r="E117" s="9">
        <v>7.0175438596491224E-2</v>
      </c>
      <c r="G117" s="9">
        <v>113</v>
      </c>
      <c r="H117" s="9">
        <f t="shared" ca="1" si="3"/>
        <v>1.9225733639739361E-2</v>
      </c>
    </row>
    <row r="118" spans="2:8" x14ac:dyDescent="0.25">
      <c r="B118" s="190">
        <v>42633</v>
      </c>
      <c r="C118" s="9">
        <v>49.6</v>
      </c>
      <c r="D118" s="14">
        <f t="shared" si="2"/>
        <v>-0.43986448334274419</v>
      </c>
      <c r="E118" s="9">
        <v>7.0118662351672065E-2</v>
      </c>
      <c r="G118" s="9">
        <v>114</v>
      </c>
      <c r="H118" s="9">
        <f t="shared" ca="1" si="3"/>
        <v>1.9662596259693781E-2</v>
      </c>
    </row>
    <row r="119" spans="2:8" x14ac:dyDescent="0.25">
      <c r="B119" s="190">
        <v>45082</v>
      </c>
      <c r="C119" s="9">
        <v>88.55</v>
      </c>
      <c r="D119" s="14">
        <f t="shared" si="2"/>
        <v>2.6216768916155417</v>
      </c>
      <c r="E119" s="9">
        <v>7.0090634441087582E-2</v>
      </c>
      <c r="G119" s="9">
        <v>115</v>
      </c>
      <c r="H119" s="9">
        <f t="shared" ca="1" si="3"/>
        <v>2.9889826695256583E-3</v>
      </c>
    </row>
    <row r="120" spans="2:8" x14ac:dyDescent="0.25">
      <c r="B120" s="190">
        <v>41758</v>
      </c>
      <c r="C120" s="9">
        <v>24.45</v>
      </c>
      <c r="D120" s="14">
        <f t="shared" si="2"/>
        <v>-0.69833436150524364</v>
      </c>
      <c r="E120" s="9">
        <v>7.0021881838074299E-2</v>
      </c>
      <c r="G120" s="9">
        <v>116</v>
      </c>
      <c r="H120" s="9">
        <f t="shared" ca="1" si="3"/>
        <v>0.11676521007546067</v>
      </c>
    </row>
    <row r="121" spans="2:8" x14ac:dyDescent="0.25">
      <c r="B121" s="190">
        <v>45076</v>
      </c>
      <c r="C121" s="9">
        <v>81.05</v>
      </c>
      <c r="D121" s="14">
        <f t="shared" si="2"/>
        <v>1.5853269537480061</v>
      </c>
      <c r="E121" s="9">
        <v>6.9966996699669923E-2</v>
      </c>
      <c r="G121" s="9">
        <v>117</v>
      </c>
      <c r="H121" s="9">
        <f t="shared" ca="1" si="3"/>
        <v>9.3580718130591295E-3</v>
      </c>
    </row>
    <row r="122" spans="2:8" x14ac:dyDescent="0.25">
      <c r="B122" s="190">
        <v>43376</v>
      </c>
      <c r="C122" s="9">
        <v>31.35</v>
      </c>
      <c r="D122" s="14">
        <f t="shared" si="2"/>
        <v>-0.90711111111111109</v>
      </c>
      <c r="E122" s="9">
        <v>6.9965870307167263E-2</v>
      </c>
      <c r="G122" s="9">
        <v>118</v>
      </c>
      <c r="H122" s="9">
        <f t="shared" ca="1" si="3"/>
        <v>-1.1895991325818655E-2</v>
      </c>
    </row>
    <row r="123" spans="2:8" x14ac:dyDescent="0.25">
      <c r="B123" s="190">
        <v>45622</v>
      </c>
      <c r="C123" s="9">
        <v>337.5</v>
      </c>
      <c r="D123" s="14">
        <f t="shared" si="2"/>
        <v>5.4163498098859311</v>
      </c>
      <c r="E123" s="9">
        <v>6.956108382189824E-2</v>
      </c>
      <c r="G123" s="9">
        <v>119</v>
      </c>
      <c r="H123" s="9">
        <f t="shared" ca="1" si="3"/>
        <v>3.5823831115327567E-2</v>
      </c>
    </row>
    <row r="124" spans="2:8" x14ac:dyDescent="0.25">
      <c r="B124" s="190">
        <v>42643</v>
      </c>
      <c r="C124" s="9">
        <v>52.6</v>
      </c>
      <c r="D124" s="14">
        <f t="shared" si="2"/>
        <v>-0.22817314746881884</v>
      </c>
      <c r="E124" s="9">
        <v>6.9105691056910543E-2</v>
      </c>
      <c r="G124" s="9">
        <v>120</v>
      </c>
      <c r="H124" s="9">
        <f t="shared" ca="1" si="3"/>
        <v>-4.146095346345216E-2</v>
      </c>
    </row>
    <row r="125" spans="2:8" x14ac:dyDescent="0.25">
      <c r="B125" s="190">
        <v>42186</v>
      </c>
      <c r="C125" s="9">
        <v>68.150000000000006</v>
      </c>
      <c r="D125" s="14">
        <f t="shared" si="2"/>
        <v>0.34950495049504959</v>
      </c>
      <c r="E125" s="9">
        <v>6.9019607843137348E-2</v>
      </c>
      <c r="G125" s="9">
        <v>121</v>
      </c>
      <c r="H125" s="9">
        <f t="shared" ca="1" si="3"/>
        <v>-2.0424030579648138E-2</v>
      </c>
    </row>
    <row r="126" spans="2:8" x14ac:dyDescent="0.25">
      <c r="B126" s="190">
        <v>42496</v>
      </c>
      <c r="C126" s="9">
        <v>50.5</v>
      </c>
      <c r="D126" s="14">
        <f t="shared" si="2"/>
        <v>-0.14623837700760775</v>
      </c>
      <c r="E126" s="9">
        <v>6.8783068783068779E-2</v>
      </c>
      <c r="G126" s="9">
        <v>122</v>
      </c>
      <c r="H126" s="9">
        <f t="shared" ca="1" si="3"/>
        <v>-2.4563747537550903E-2</v>
      </c>
    </row>
    <row r="127" spans="2:8" x14ac:dyDescent="0.25">
      <c r="B127" s="190">
        <v>41940</v>
      </c>
      <c r="C127" s="9">
        <v>59.15</v>
      </c>
      <c r="D127" s="14">
        <f t="shared" si="2"/>
        <v>0.75000000000000011</v>
      </c>
      <c r="E127" s="9">
        <v>6.8654019873532021E-2</v>
      </c>
      <c r="G127" s="9">
        <v>123</v>
      </c>
      <c r="H127" s="9">
        <f t="shared" ca="1" si="3"/>
        <v>1.0610058383206274E-2</v>
      </c>
    </row>
    <row r="128" spans="2:8" x14ac:dyDescent="0.25">
      <c r="B128" s="190">
        <v>43192</v>
      </c>
      <c r="C128" s="9">
        <v>33.799999999999997</v>
      </c>
      <c r="D128" s="14">
        <f t="shared" si="2"/>
        <v>-0.39804096170970615</v>
      </c>
      <c r="E128" s="9">
        <v>6.793048973143756E-2</v>
      </c>
      <c r="G128" s="9">
        <v>124</v>
      </c>
      <c r="H128" s="9">
        <f t="shared" ca="1" si="3"/>
        <v>2.995704392659098E-2</v>
      </c>
    </row>
    <row r="129" spans="2:8" x14ac:dyDescent="0.25">
      <c r="B129" s="190">
        <v>42646</v>
      </c>
      <c r="C129" s="9">
        <v>56.15</v>
      </c>
      <c r="D129" s="14">
        <f t="shared" si="2"/>
        <v>0.47763157894736841</v>
      </c>
      <c r="E129" s="9">
        <v>6.7490494296577885E-2</v>
      </c>
      <c r="G129" s="9">
        <v>125</v>
      </c>
      <c r="H129" s="9">
        <f t="shared" ca="1" si="3"/>
        <v>-3.9555734412269679E-2</v>
      </c>
    </row>
    <row r="130" spans="2:8" x14ac:dyDescent="0.25">
      <c r="B130" s="190">
        <v>43088</v>
      </c>
      <c r="C130" s="9">
        <v>38</v>
      </c>
      <c r="D130" s="14">
        <f t="shared" si="2"/>
        <v>0.81384248210023868</v>
      </c>
      <c r="E130" s="9">
        <v>6.7415730337078608E-2</v>
      </c>
      <c r="G130" s="9">
        <v>126</v>
      </c>
      <c r="H130" s="9">
        <f t="shared" ca="1" si="3"/>
        <v>5.1621436906657464E-2</v>
      </c>
    </row>
    <row r="131" spans="2:8" x14ac:dyDescent="0.25">
      <c r="B131" s="190">
        <v>43977</v>
      </c>
      <c r="C131" s="9">
        <v>20.95</v>
      </c>
      <c r="D131" s="14">
        <f t="shared" si="2"/>
        <v>-0.91175231676495372</v>
      </c>
      <c r="E131" s="9">
        <v>6.61577608142494E-2</v>
      </c>
      <c r="G131" s="9">
        <v>127</v>
      </c>
      <c r="H131" s="9">
        <f t="shared" ca="1" si="3"/>
        <v>-1.4908017661793969E-2</v>
      </c>
    </row>
    <row r="132" spans="2:8" x14ac:dyDescent="0.25">
      <c r="B132" s="190">
        <v>45790</v>
      </c>
      <c r="C132" s="9">
        <v>237.4</v>
      </c>
      <c r="D132" s="14">
        <f t="shared" si="2"/>
        <v>4.5209302325581397</v>
      </c>
      <c r="E132" s="9">
        <v>6.596021732297605E-2</v>
      </c>
      <c r="G132" s="9">
        <v>128</v>
      </c>
      <c r="H132" s="9">
        <f t="shared" ca="1" si="3"/>
        <v>-1.4789692792541099E-2</v>
      </c>
    </row>
    <row r="133" spans="2:8" x14ac:dyDescent="0.25">
      <c r="B133" s="190">
        <v>42615</v>
      </c>
      <c r="C133" s="9">
        <v>43</v>
      </c>
      <c r="D133" s="14">
        <f t="shared" ref="D133:D196" si="4">(C133-C134)/C134</f>
        <v>1.5219941348973607</v>
      </c>
      <c r="E133" s="9">
        <v>6.5675340768277538E-2</v>
      </c>
      <c r="G133" s="9">
        <v>129</v>
      </c>
      <c r="H133" s="9">
        <f t="shared" ca="1" si="3"/>
        <v>6.2153440505133356E-2</v>
      </c>
    </row>
    <row r="134" spans="2:8" x14ac:dyDescent="0.25">
      <c r="B134" s="190">
        <v>41627</v>
      </c>
      <c r="C134" s="9">
        <v>17.05</v>
      </c>
      <c r="D134" s="14">
        <f t="shared" si="4"/>
        <v>-0.72522159548751008</v>
      </c>
      <c r="E134" s="9">
        <v>6.5625000000000044E-2</v>
      </c>
      <c r="G134" s="9">
        <v>130</v>
      </c>
      <c r="H134" s="9">
        <f t="shared" ref="H134:H197" ca="1" si="5">_xlfn.NORM.INV(RAND(),O$7,O$8)</f>
        <v>-9.3606884863854786E-4</v>
      </c>
    </row>
    <row r="135" spans="2:8" x14ac:dyDescent="0.25">
      <c r="B135" s="190">
        <v>44194</v>
      </c>
      <c r="C135" s="9">
        <v>62.05</v>
      </c>
      <c r="D135" s="14">
        <f t="shared" si="4"/>
        <v>-0.70696576151121604</v>
      </c>
      <c r="E135" s="9">
        <v>6.523605150214587E-2</v>
      </c>
      <c r="G135" s="9">
        <v>131</v>
      </c>
      <c r="H135" s="9">
        <f t="shared" ca="1" si="5"/>
        <v>-2.2319774699321008E-2</v>
      </c>
    </row>
    <row r="136" spans="2:8" x14ac:dyDescent="0.25">
      <c r="B136" s="190">
        <v>45722</v>
      </c>
      <c r="C136" s="9">
        <v>211.75</v>
      </c>
      <c r="D136" s="14">
        <f t="shared" si="4"/>
        <v>2.9840075258701786</v>
      </c>
      <c r="E136" s="9">
        <v>6.5194426278987916E-2</v>
      </c>
      <c r="G136" s="9">
        <v>132</v>
      </c>
      <c r="H136" s="9">
        <f t="shared" ca="1" si="5"/>
        <v>2.3308476332244775E-2</v>
      </c>
    </row>
    <row r="137" spans="2:8" x14ac:dyDescent="0.25">
      <c r="B137" s="190">
        <v>41887</v>
      </c>
      <c r="C137" s="9">
        <v>53.15</v>
      </c>
      <c r="D137" s="14">
        <f t="shared" si="4"/>
        <v>-0.57085183689947505</v>
      </c>
      <c r="E137" s="9">
        <v>6.513026052104208E-2</v>
      </c>
      <c r="G137" s="9">
        <v>133</v>
      </c>
      <c r="H137" s="9">
        <f t="shared" ca="1" si="5"/>
        <v>2.5132473913673195E-2</v>
      </c>
    </row>
    <row r="138" spans="2:8" x14ac:dyDescent="0.25">
      <c r="B138" s="190">
        <v>45239</v>
      </c>
      <c r="C138" s="9">
        <v>123.85</v>
      </c>
      <c r="D138" s="14">
        <f t="shared" si="4"/>
        <v>0.86802413273001511</v>
      </c>
      <c r="E138" s="9">
        <v>6.491831470335338E-2</v>
      </c>
      <c r="G138" s="9">
        <v>134</v>
      </c>
      <c r="H138" s="9">
        <f t="shared" ca="1" si="5"/>
        <v>1.686927947673042E-2</v>
      </c>
    </row>
    <row r="139" spans="2:8" x14ac:dyDescent="0.25">
      <c r="B139" s="190">
        <v>44937</v>
      </c>
      <c r="C139" s="9">
        <v>66.3</v>
      </c>
      <c r="D139" s="14">
        <f t="shared" si="4"/>
        <v>-0.70968165696019614</v>
      </c>
      <c r="E139" s="9">
        <v>6.4205457463884438E-2</v>
      </c>
      <c r="G139" s="9">
        <v>135</v>
      </c>
      <c r="H139" s="9">
        <f t="shared" ca="1" si="5"/>
        <v>1.2151849189804959E-3</v>
      </c>
    </row>
    <row r="140" spans="2:8" x14ac:dyDescent="0.25">
      <c r="B140" s="190">
        <v>45771</v>
      </c>
      <c r="C140" s="9">
        <v>228.37</v>
      </c>
      <c r="D140" s="14">
        <f t="shared" si="4"/>
        <v>18.435744680851066</v>
      </c>
      <c r="E140" s="9">
        <v>6.3868443119351567E-2</v>
      </c>
      <c r="G140" s="9">
        <v>136</v>
      </c>
      <c r="H140" s="9">
        <f t="shared" ca="1" si="5"/>
        <v>6.6428543269556772E-2</v>
      </c>
    </row>
    <row r="141" spans="2:8" x14ac:dyDescent="0.25">
      <c r="B141" s="190">
        <v>43910</v>
      </c>
      <c r="C141" s="9">
        <v>11.75</v>
      </c>
      <c r="D141" s="14">
        <f t="shared" si="4"/>
        <v>-0.7942206654991244</v>
      </c>
      <c r="E141" s="9">
        <v>6.3348416289592688E-2</v>
      </c>
      <c r="G141" s="9">
        <v>137</v>
      </c>
      <c r="H141" s="9">
        <f t="shared" ca="1" si="5"/>
        <v>1.5301112601267697E-2</v>
      </c>
    </row>
    <row r="142" spans="2:8" x14ac:dyDescent="0.25">
      <c r="B142" s="190">
        <v>44886</v>
      </c>
      <c r="C142" s="9">
        <v>57.1</v>
      </c>
      <c r="D142" s="14">
        <f t="shared" si="4"/>
        <v>0.98954703832752622</v>
      </c>
      <c r="E142" s="9">
        <v>6.3314711359404072E-2</v>
      </c>
      <c r="G142" s="9">
        <v>138</v>
      </c>
      <c r="H142" s="9">
        <f t="shared" ca="1" si="5"/>
        <v>1.5152191834477097E-2</v>
      </c>
    </row>
    <row r="143" spans="2:8" x14ac:dyDescent="0.25">
      <c r="B143" s="190">
        <v>43402</v>
      </c>
      <c r="C143" s="9">
        <v>28.7</v>
      </c>
      <c r="D143" s="14">
        <f t="shared" si="4"/>
        <v>-0.50043516100957353</v>
      </c>
      <c r="E143" s="9">
        <v>6.2962962962962943E-2</v>
      </c>
      <c r="G143" s="9">
        <v>139</v>
      </c>
      <c r="H143" s="9">
        <f t="shared" ca="1" si="5"/>
        <v>2.7392255218283673E-2</v>
      </c>
    </row>
    <row r="144" spans="2:8" x14ac:dyDescent="0.25">
      <c r="B144" s="190">
        <v>44523</v>
      </c>
      <c r="C144" s="9">
        <v>57.45</v>
      </c>
      <c r="D144" s="14">
        <f t="shared" si="4"/>
        <v>2.5892857142857193E-2</v>
      </c>
      <c r="E144" s="9">
        <v>6.2904717853839151E-2</v>
      </c>
      <c r="G144" s="9">
        <v>140</v>
      </c>
      <c r="H144" s="9">
        <f t="shared" ca="1" si="5"/>
        <v>3.402915503808765E-3</v>
      </c>
    </row>
    <row r="145" spans="2:8" x14ac:dyDescent="0.25">
      <c r="B145" s="190">
        <v>44295</v>
      </c>
      <c r="C145" s="9">
        <v>56</v>
      </c>
      <c r="D145" s="14">
        <f t="shared" si="4"/>
        <v>-0.23497267759562845</v>
      </c>
      <c r="E145" s="9">
        <v>6.2618595825426893E-2</v>
      </c>
      <c r="G145" s="9">
        <v>141</v>
      </c>
      <c r="H145" s="9">
        <f t="shared" ca="1" si="5"/>
        <v>-7.9367244179682592E-2</v>
      </c>
    </row>
    <row r="146" spans="2:8" x14ac:dyDescent="0.25">
      <c r="B146" s="190">
        <v>44473</v>
      </c>
      <c r="C146" s="9">
        <v>73.2</v>
      </c>
      <c r="D146" s="14">
        <f t="shared" si="4"/>
        <v>0.85082174462705462</v>
      </c>
      <c r="E146" s="9">
        <v>6.2409288824383118E-2</v>
      </c>
      <c r="G146" s="9">
        <v>142</v>
      </c>
      <c r="H146" s="9">
        <f t="shared" ca="1" si="5"/>
        <v>9.7056779254262515E-4</v>
      </c>
    </row>
    <row r="147" spans="2:8" x14ac:dyDescent="0.25">
      <c r="B147" s="190">
        <v>42958</v>
      </c>
      <c r="C147" s="9">
        <v>39.549999999999997</v>
      </c>
      <c r="D147" s="14">
        <f t="shared" si="4"/>
        <v>-0.77445109780439125</v>
      </c>
      <c r="E147" s="9">
        <v>6.1744966442952944E-2</v>
      </c>
      <c r="G147" s="9">
        <v>143</v>
      </c>
      <c r="H147" s="9">
        <f t="shared" ca="1" si="5"/>
        <v>1.776030325496062E-2</v>
      </c>
    </row>
    <row r="148" spans="2:8" x14ac:dyDescent="0.25">
      <c r="B148" s="190">
        <v>45294</v>
      </c>
      <c r="C148" s="9">
        <v>175.35</v>
      </c>
      <c r="D148" s="14">
        <f t="shared" si="4"/>
        <v>-0.1348004144668673</v>
      </c>
      <c r="E148" s="9">
        <v>6.1119515885022659E-2</v>
      </c>
      <c r="G148" s="9">
        <v>144</v>
      </c>
      <c r="H148" s="9">
        <f t="shared" ca="1" si="5"/>
        <v>-3.1236385955103986E-3</v>
      </c>
    </row>
    <row r="149" spans="2:8" x14ac:dyDescent="0.25">
      <c r="B149" s="190">
        <v>45734</v>
      </c>
      <c r="C149" s="9">
        <v>202.67</v>
      </c>
      <c r="D149" s="14">
        <f t="shared" si="4"/>
        <v>1.0226546906187624</v>
      </c>
      <c r="E149" s="9">
        <v>6.0932837774171522E-2</v>
      </c>
      <c r="G149" s="9">
        <v>145</v>
      </c>
      <c r="H149" s="9">
        <f t="shared" ca="1" si="5"/>
        <v>-3.1785619521618999E-2</v>
      </c>
    </row>
    <row r="150" spans="2:8" x14ac:dyDescent="0.25">
      <c r="B150" s="190">
        <v>42355</v>
      </c>
      <c r="C150" s="9">
        <v>100.2</v>
      </c>
      <c r="D150" s="14">
        <f t="shared" si="4"/>
        <v>0.82513661202185806</v>
      </c>
      <c r="E150" s="9">
        <v>6.0878771836950764E-2</v>
      </c>
      <c r="G150" s="9">
        <v>146</v>
      </c>
      <c r="H150" s="9">
        <f t="shared" ca="1" si="5"/>
        <v>-1.3421654464502546E-2</v>
      </c>
    </row>
    <row r="151" spans="2:8" x14ac:dyDescent="0.25">
      <c r="B151" s="190">
        <v>42090</v>
      </c>
      <c r="C151" s="9">
        <v>54.9</v>
      </c>
      <c r="D151" s="14">
        <f t="shared" si="4"/>
        <v>0.31182795698924726</v>
      </c>
      <c r="E151" s="9">
        <v>6.0869565217391279E-2</v>
      </c>
      <c r="G151" s="9">
        <v>147</v>
      </c>
      <c r="H151" s="9">
        <f t="shared" ca="1" si="5"/>
        <v>3.9191662167750397E-3</v>
      </c>
    </row>
    <row r="152" spans="2:8" x14ac:dyDescent="0.25">
      <c r="B152" s="190">
        <v>44733</v>
      </c>
      <c r="C152" s="9">
        <v>41.85</v>
      </c>
      <c r="D152" s="14">
        <f t="shared" si="4"/>
        <v>0.36764705882352938</v>
      </c>
      <c r="E152" s="9">
        <v>6.0836501901140642E-2</v>
      </c>
      <c r="G152" s="9">
        <v>148</v>
      </c>
      <c r="H152" s="9">
        <f t="shared" ca="1" si="5"/>
        <v>-1.2691167668236244E-2</v>
      </c>
    </row>
    <row r="153" spans="2:8" x14ac:dyDescent="0.25">
      <c r="B153" s="190">
        <v>41808</v>
      </c>
      <c r="C153" s="9">
        <v>30.6</v>
      </c>
      <c r="D153" s="14">
        <f t="shared" si="4"/>
        <v>5.5172413793103496E-2</v>
      </c>
      <c r="E153" s="9">
        <v>6.0658578856152508E-2</v>
      </c>
      <c r="G153" s="9">
        <v>149</v>
      </c>
      <c r="H153" s="9">
        <f t="shared" ca="1" si="5"/>
        <v>-9.7773764726656262E-3</v>
      </c>
    </row>
    <row r="154" spans="2:8" x14ac:dyDescent="0.25">
      <c r="B154" s="190">
        <v>43237</v>
      </c>
      <c r="C154" s="9">
        <v>29</v>
      </c>
      <c r="D154" s="14">
        <f t="shared" si="4"/>
        <v>-0.45127719962157048</v>
      </c>
      <c r="E154" s="9">
        <v>6.0329067641681847E-2</v>
      </c>
      <c r="G154" s="9">
        <v>150</v>
      </c>
      <c r="H154" s="9">
        <f t="shared" ca="1" si="5"/>
        <v>-7.1415910706388003E-2</v>
      </c>
    </row>
    <row r="155" spans="2:8" x14ac:dyDescent="0.25">
      <c r="B155" s="190">
        <v>44789</v>
      </c>
      <c r="C155" s="9">
        <v>52.85</v>
      </c>
      <c r="D155" s="14">
        <f t="shared" si="4"/>
        <v>-0.3127438231469441</v>
      </c>
      <c r="E155" s="9">
        <v>6.0180541624874621E-2</v>
      </c>
      <c r="G155" s="9">
        <v>151</v>
      </c>
      <c r="H155" s="9">
        <f t="shared" ca="1" si="5"/>
        <v>-2.2152535476325143E-2</v>
      </c>
    </row>
    <row r="156" spans="2:8" x14ac:dyDescent="0.25">
      <c r="B156" s="190">
        <v>45029</v>
      </c>
      <c r="C156" s="9">
        <v>76.900000000000006</v>
      </c>
      <c r="D156" s="14">
        <f t="shared" si="4"/>
        <v>-0.5168080427269871</v>
      </c>
      <c r="E156" s="9">
        <v>5.995864920744326E-2</v>
      </c>
      <c r="G156" s="9">
        <v>152</v>
      </c>
      <c r="H156" s="9">
        <f t="shared" ca="1" si="5"/>
        <v>-2.5321383602846411E-2</v>
      </c>
    </row>
    <row r="157" spans="2:8" x14ac:dyDescent="0.25">
      <c r="B157" s="190">
        <v>45281</v>
      </c>
      <c r="C157" s="9">
        <v>159.15</v>
      </c>
      <c r="D157" s="14">
        <f t="shared" si="4"/>
        <v>2.4189044038668102</v>
      </c>
      <c r="E157" s="9">
        <v>5.9940059940059937E-2</v>
      </c>
      <c r="G157" s="9">
        <v>153</v>
      </c>
      <c r="H157" s="9">
        <f t="shared" ca="1" si="5"/>
        <v>1.1188879720236081E-2</v>
      </c>
    </row>
    <row r="158" spans="2:8" x14ac:dyDescent="0.25">
      <c r="B158" s="190">
        <v>44617</v>
      </c>
      <c r="C158" s="9">
        <v>46.55</v>
      </c>
      <c r="D158" s="14">
        <f t="shared" si="4"/>
        <v>-0.77356746765249551</v>
      </c>
      <c r="E158" s="9">
        <v>5.9158134243458345E-2</v>
      </c>
      <c r="G158" s="9">
        <v>154</v>
      </c>
      <c r="H158" s="9">
        <f t="shared" ca="1" si="5"/>
        <v>-4.0247481483808703E-2</v>
      </c>
    </row>
    <row r="159" spans="2:8" x14ac:dyDescent="0.25">
      <c r="B159" s="190">
        <v>45758</v>
      </c>
      <c r="C159" s="9">
        <v>205.58</v>
      </c>
      <c r="D159" s="14">
        <f t="shared" si="4"/>
        <v>0.82656597067969806</v>
      </c>
      <c r="E159" s="9">
        <v>5.8872006180788083E-2</v>
      </c>
      <c r="G159" s="9">
        <v>155</v>
      </c>
      <c r="H159" s="9">
        <f t="shared" ca="1" si="5"/>
        <v>9.6238046795673673E-3</v>
      </c>
    </row>
    <row r="160" spans="2:8" x14ac:dyDescent="0.25">
      <c r="B160" s="190">
        <v>45125</v>
      </c>
      <c r="C160" s="9">
        <v>112.55</v>
      </c>
      <c r="D160" s="14">
        <f t="shared" si="4"/>
        <v>1.0152193375111906</v>
      </c>
      <c r="E160" s="9">
        <v>5.8795860771401698E-2</v>
      </c>
      <c r="G160" s="9">
        <v>156</v>
      </c>
      <c r="H160" s="9">
        <f t="shared" ca="1" si="5"/>
        <v>-3.2528191128283965E-2</v>
      </c>
    </row>
    <row r="161" spans="2:8" x14ac:dyDescent="0.25">
      <c r="B161" s="190">
        <v>44299</v>
      </c>
      <c r="C161" s="9">
        <v>55.85</v>
      </c>
      <c r="D161" s="14">
        <f t="shared" si="4"/>
        <v>0.26357466063348411</v>
      </c>
      <c r="E161" s="9">
        <v>5.8767772511848365E-2</v>
      </c>
      <c r="G161" s="9">
        <v>157</v>
      </c>
      <c r="H161" s="9">
        <f t="shared" ca="1" si="5"/>
        <v>-1.5126963830609533E-2</v>
      </c>
    </row>
    <row r="162" spans="2:8" x14ac:dyDescent="0.25">
      <c r="B162" s="190">
        <v>43108</v>
      </c>
      <c r="C162" s="9">
        <v>44.2</v>
      </c>
      <c r="D162" s="14">
        <f t="shared" si="4"/>
        <v>1.4352617079889811</v>
      </c>
      <c r="E162" s="9">
        <v>5.8682634730538988E-2</v>
      </c>
      <c r="G162" s="9">
        <v>158</v>
      </c>
      <c r="H162" s="9">
        <f t="shared" ca="1" si="5"/>
        <v>1.6211987693762749E-2</v>
      </c>
    </row>
    <row r="163" spans="2:8" x14ac:dyDescent="0.25">
      <c r="B163" s="190">
        <v>43832</v>
      </c>
      <c r="C163" s="9">
        <v>18.149999999999999</v>
      </c>
      <c r="D163" s="14">
        <f t="shared" si="4"/>
        <v>-0.80964866282118508</v>
      </c>
      <c r="E163" s="9">
        <v>5.830903790087464E-2</v>
      </c>
      <c r="G163" s="9">
        <v>159</v>
      </c>
      <c r="H163" s="9">
        <f t="shared" ca="1" si="5"/>
        <v>-4.0077231890899678E-2</v>
      </c>
    </row>
    <row r="164" spans="2:8" x14ac:dyDescent="0.25">
      <c r="B164" s="190">
        <v>42268</v>
      </c>
      <c r="C164" s="9">
        <v>95.35</v>
      </c>
      <c r="D164" s="14">
        <f t="shared" si="4"/>
        <v>-0.67536004902795277</v>
      </c>
      <c r="E164" s="9">
        <v>5.8268590455049951E-2</v>
      </c>
      <c r="G164" s="9">
        <v>160</v>
      </c>
      <c r="H164" s="9">
        <f t="shared" ca="1" si="5"/>
        <v>4.2921009341056714E-2</v>
      </c>
    </row>
    <row r="165" spans="2:8" x14ac:dyDescent="0.25">
      <c r="B165" s="190">
        <v>45551</v>
      </c>
      <c r="C165" s="9">
        <v>293.70999999999998</v>
      </c>
      <c r="D165" s="14">
        <f t="shared" si="4"/>
        <v>9.6998178506375226</v>
      </c>
      <c r="E165" s="9">
        <v>5.7880708831580439E-2</v>
      </c>
      <c r="G165" s="9">
        <v>161</v>
      </c>
      <c r="H165" s="9">
        <f t="shared" ca="1" si="5"/>
        <v>-1.975973598167783E-2</v>
      </c>
    </row>
    <row r="166" spans="2:8" x14ac:dyDescent="0.25">
      <c r="B166" s="190">
        <v>43529</v>
      </c>
      <c r="C166" s="9">
        <v>27.45</v>
      </c>
      <c r="D166" s="14">
        <f t="shared" si="4"/>
        <v>-0.62551159618008179</v>
      </c>
      <c r="E166" s="9">
        <v>5.7803468208092484E-2</v>
      </c>
      <c r="G166" s="9">
        <v>162</v>
      </c>
      <c r="H166" s="9">
        <f t="shared" ca="1" si="5"/>
        <v>2.2732629870872794E-3</v>
      </c>
    </row>
    <row r="167" spans="2:8" x14ac:dyDescent="0.25">
      <c r="B167" s="190">
        <v>44314</v>
      </c>
      <c r="C167" s="9">
        <v>73.3</v>
      </c>
      <c r="D167" s="14">
        <f t="shared" si="4"/>
        <v>3.429003021148036</v>
      </c>
      <c r="E167" s="9">
        <v>5.772005772005772E-2</v>
      </c>
      <c r="G167" s="9">
        <v>163</v>
      </c>
      <c r="H167" s="9">
        <f t="shared" ca="1" si="5"/>
        <v>-4.6068734729664967E-3</v>
      </c>
    </row>
    <row r="168" spans="2:8" x14ac:dyDescent="0.25">
      <c r="B168" s="190">
        <v>43719</v>
      </c>
      <c r="C168" s="9">
        <v>16.55</v>
      </c>
      <c r="D168" s="14">
        <f t="shared" si="4"/>
        <v>-0.87989840348330917</v>
      </c>
      <c r="E168" s="9">
        <v>5.7507987220447303E-2</v>
      </c>
      <c r="G168" s="9">
        <v>164</v>
      </c>
      <c r="H168" s="9">
        <f t="shared" ca="1" si="5"/>
        <v>4.5114696376281974E-3</v>
      </c>
    </row>
    <row r="169" spans="2:8" x14ac:dyDescent="0.25">
      <c r="B169" s="190">
        <v>45242</v>
      </c>
      <c r="C169" s="9">
        <v>137.80000000000001</v>
      </c>
      <c r="D169" s="14">
        <f t="shared" si="4"/>
        <v>4.7178423236514524</v>
      </c>
      <c r="E169" s="9">
        <v>5.7153816647487664E-2</v>
      </c>
      <c r="G169" s="9">
        <v>165</v>
      </c>
      <c r="H169" s="9">
        <f t="shared" ca="1" si="5"/>
        <v>-1.7479035681471466E-2</v>
      </c>
    </row>
    <row r="170" spans="2:8" x14ac:dyDescent="0.25">
      <c r="B170" s="190">
        <v>41750</v>
      </c>
      <c r="C170" s="9">
        <v>24.1</v>
      </c>
      <c r="D170" s="14">
        <f t="shared" si="4"/>
        <v>-0.45842696629213481</v>
      </c>
      <c r="E170" s="9">
        <v>5.7017543859649154E-2</v>
      </c>
      <c r="G170" s="9">
        <v>166</v>
      </c>
      <c r="H170" s="9">
        <f t="shared" ca="1" si="5"/>
        <v>-3.2138170050683618E-2</v>
      </c>
    </row>
    <row r="171" spans="2:8" x14ac:dyDescent="0.25">
      <c r="B171" s="190">
        <v>42432</v>
      </c>
      <c r="C171" s="9">
        <v>44.5</v>
      </c>
      <c r="D171" s="14">
        <f t="shared" si="4"/>
        <v>-0.28514056224899598</v>
      </c>
      <c r="E171" s="9">
        <v>5.7007125890736303E-2</v>
      </c>
      <c r="G171" s="9">
        <v>167</v>
      </c>
      <c r="H171" s="9">
        <f t="shared" ca="1" si="5"/>
        <v>-2.009423913637692E-2</v>
      </c>
    </row>
    <row r="172" spans="2:8" x14ac:dyDescent="0.25">
      <c r="B172" s="190">
        <v>42033</v>
      </c>
      <c r="C172" s="9">
        <v>62.25</v>
      </c>
      <c r="D172" s="14">
        <f t="shared" si="4"/>
        <v>-0.59929192146765364</v>
      </c>
      <c r="E172" s="9">
        <v>5.6876061120543317E-2</v>
      </c>
      <c r="G172" s="9">
        <v>168</v>
      </c>
      <c r="H172" s="9">
        <f t="shared" ca="1" si="5"/>
        <v>4.7000214727261035E-3</v>
      </c>
    </row>
    <row r="173" spans="2:8" x14ac:dyDescent="0.25">
      <c r="B173" s="190">
        <v>45322</v>
      </c>
      <c r="C173" s="9">
        <v>155.35</v>
      </c>
      <c r="D173" s="14">
        <f t="shared" si="4"/>
        <v>-0.37912153790815717</v>
      </c>
      <c r="E173" s="9">
        <v>5.6802721088435336E-2</v>
      </c>
      <c r="G173" s="9">
        <v>169</v>
      </c>
      <c r="H173" s="9">
        <f t="shared" ca="1" si="5"/>
        <v>-5.2625959900339435E-2</v>
      </c>
    </row>
    <row r="174" spans="2:8" x14ac:dyDescent="0.25">
      <c r="B174" s="190">
        <v>45798</v>
      </c>
      <c r="C174" s="9">
        <v>250.21</v>
      </c>
      <c r="D174" s="14">
        <f t="shared" si="4"/>
        <v>5.5414379084967322</v>
      </c>
      <c r="E174" s="9">
        <v>5.6719317509924851E-2</v>
      </c>
      <c r="G174" s="9">
        <v>170</v>
      </c>
      <c r="H174" s="9">
        <f t="shared" ca="1" si="5"/>
        <v>-2.2405733945987966E-2</v>
      </c>
    </row>
    <row r="175" spans="2:8" x14ac:dyDescent="0.25">
      <c r="B175" s="190">
        <v>43357</v>
      </c>
      <c r="C175" s="9">
        <v>38.25</v>
      </c>
      <c r="D175" s="14">
        <f t="shared" si="4"/>
        <v>-0.49101796407185633</v>
      </c>
      <c r="E175" s="9">
        <v>5.6629834254143564E-2</v>
      </c>
      <c r="G175" s="9">
        <v>171</v>
      </c>
      <c r="H175" s="9">
        <f t="shared" ca="1" si="5"/>
        <v>-2.8653681393128384E-2</v>
      </c>
    </row>
    <row r="176" spans="2:8" x14ac:dyDescent="0.25">
      <c r="B176" s="190">
        <v>44321</v>
      </c>
      <c r="C176" s="9">
        <v>75.150000000000006</v>
      </c>
      <c r="D176" s="14">
        <f t="shared" si="4"/>
        <v>0.34196428571428583</v>
      </c>
      <c r="E176" s="9">
        <v>5.621925509486999E-2</v>
      </c>
      <c r="G176" s="9">
        <v>172</v>
      </c>
      <c r="H176" s="9">
        <f t="shared" ca="1" si="5"/>
        <v>-2.211831561380968E-2</v>
      </c>
    </row>
    <row r="177" spans="2:8" x14ac:dyDescent="0.25">
      <c r="B177" s="190">
        <v>41991</v>
      </c>
      <c r="C177" s="9">
        <v>56</v>
      </c>
      <c r="D177" s="14">
        <f t="shared" si="4"/>
        <v>-0.36036550542547113</v>
      </c>
      <c r="E177" s="9">
        <v>5.5607917059378002E-2</v>
      </c>
      <c r="G177" s="9">
        <v>173</v>
      </c>
      <c r="H177" s="9">
        <f t="shared" ca="1" si="5"/>
        <v>3.4160427508930197E-2</v>
      </c>
    </row>
    <row r="178" spans="2:8" x14ac:dyDescent="0.25">
      <c r="B178" s="190">
        <v>42241</v>
      </c>
      <c r="C178" s="9">
        <v>87.55</v>
      </c>
      <c r="D178" s="14">
        <f t="shared" si="4"/>
        <v>-3.6323610346725342E-2</v>
      </c>
      <c r="E178" s="9">
        <v>5.5455093429776905E-2</v>
      </c>
      <c r="G178" s="9">
        <v>174</v>
      </c>
      <c r="H178" s="9">
        <f t="shared" ca="1" si="5"/>
        <v>3.4529416702860055E-2</v>
      </c>
    </row>
    <row r="179" spans="2:8" x14ac:dyDescent="0.25">
      <c r="B179" s="190">
        <v>44382</v>
      </c>
      <c r="C179" s="9">
        <v>90.85</v>
      </c>
      <c r="D179" s="14">
        <f t="shared" si="4"/>
        <v>0.9771490750816102</v>
      </c>
      <c r="E179" s="9">
        <v>5.5168408826945417E-2</v>
      </c>
      <c r="G179" s="9">
        <v>175</v>
      </c>
      <c r="H179" s="9">
        <f t="shared" ca="1" si="5"/>
        <v>2.8709118528596089E-2</v>
      </c>
    </row>
    <row r="180" spans="2:8" x14ac:dyDescent="0.25">
      <c r="B180" s="190">
        <v>42998</v>
      </c>
      <c r="C180" s="9">
        <v>45.95</v>
      </c>
      <c r="D180" s="14">
        <f t="shared" si="4"/>
        <v>-0.67353463587921847</v>
      </c>
      <c r="E180" s="9">
        <v>5.5109070034443305E-2</v>
      </c>
      <c r="G180" s="9">
        <v>176</v>
      </c>
      <c r="H180" s="9">
        <f t="shared" ca="1" si="5"/>
        <v>6.445246691731789E-3</v>
      </c>
    </row>
    <row r="181" spans="2:8" x14ac:dyDescent="0.25">
      <c r="B181" s="190">
        <v>45246</v>
      </c>
      <c r="C181" s="9">
        <v>140.75</v>
      </c>
      <c r="D181" s="14">
        <f t="shared" si="4"/>
        <v>4.8768267223382047</v>
      </c>
      <c r="E181" s="9">
        <v>5.5097451274362774E-2</v>
      </c>
      <c r="G181" s="9">
        <v>177</v>
      </c>
      <c r="H181" s="9">
        <f t="shared" ca="1" si="5"/>
        <v>-7.4133288007211156E-3</v>
      </c>
    </row>
    <row r="182" spans="2:8" x14ac:dyDescent="0.25">
      <c r="B182" s="190">
        <v>43983</v>
      </c>
      <c r="C182" s="9">
        <v>23.95</v>
      </c>
      <c r="D182" s="14">
        <f t="shared" si="4"/>
        <v>-0.64518518518518519</v>
      </c>
      <c r="E182" s="9">
        <v>5.506607929515419E-2</v>
      </c>
      <c r="G182" s="9">
        <v>178</v>
      </c>
      <c r="H182" s="9">
        <f t="shared" ca="1" si="5"/>
        <v>1.1601133054540191E-2</v>
      </c>
    </row>
    <row r="183" spans="2:8" x14ac:dyDescent="0.25">
      <c r="B183" s="190">
        <v>42104</v>
      </c>
      <c r="C183" s="9">
        <v>67.5</v>
      </c>
      <c r="D183" s="14">
        <f t="shared" si="4"/>
        <v>1.0516717325227964</v>
      </c>
      <c r="E183" s="9">
        <v>5.46875E-2</v>
      </c>
      <c r="G183" s="9">
        <v>179</v>
      </c>
      <c r="H183" s="9">
        <f t="shared" ca="1" si="5"/>
        <v>-3.0883861115873525E-2</v>
      </c>
    </row>
    <row r="184" spans="2:8" x14ac:dyDescent="0.25">
      <c r="B184" s="190">
        <v>43411</v>
      </c>
      <c r="C184" s="9">
        <v>32.9</v>
      </c>
      <c r="D184" s="14">
        <f t="shared" si="4"/>
        <v>0.54098360655737687</v>
      </c>
      <c r="E184" s="9">
        <v>5.4487179487179467E-2</v>
      </c>
      <c r="G184" s="9">
        <v>180</v>
      </c>
      <c r="H184" s="9">
        <f t="shared" ca="1" si="5"/>
        <v>2.2111790477402468E-3</v>
      </c>
    </row>
    <row r="185" spans="2:8" x14ac:dyDescent="0.25">
      <c r="B185" s="190">
        <v>43937</v>
      </c>
      <c r="C185" s="9">
        <v>21.35</v>
      </c>
      <c r="D185" s="14">
        <f t="shared" si="4"/>
        <v>-0.59449192782526117</v>
      </c>
      <c r="E185" s="9">
        <v>5.4320987654321057E-2</v>
      </c>
      <c r="G185" s="9">
        <v>181</v>
      </c>
      <c r="H185" s="9">
        <f t="shared" ca="1" si="5"/>
        <v>1.4711512752520899E-2</v>
      </c>
    </row>
    <row r="186" spans="2:8" x14ac:dyDescent="0.25">
      <c r="B186" s="190">
        <v>44127</v>
      </c>
      <c r="C186" s="9">
        <v>52.65</v>
      </c>
      <c r="D186" s="14">
        <f t="shared" si="4"/>
        <v>1.5434782608695652</v>
      </c>
      <c r="E186" s="9">
        <v>5.4054054054053967E-2</v>
      </c>
      <c r="G186" s="9">
        <v>182</v>
      </c>
      <c r="H186" s="9">
        <f t="shared" ca="1" si="5"/>
        <v>1.2642573891116688E-2</v>
      </c>
    </row>
    <row r="187" spans="2:8" x14ac:dyDescent="0.25">
      <c r="B187" s="190">
        <v>43857</v>
      </c>
      <c r="C187" s="9">
        <v>20.7</v>
      </c>
      <c r="D187" s="14">
        <f t="shared" si="4"/>
        <v>-0.9059689288634506</v>
      </c>
      <c r="E187" s="9">
        <v>5.3435114503816834E-2</v>
      </c>
      <c r="G187" s="9">
        <v>183</v>
      </c>
      <c r="H187" s="9">
        <f t="shared" ca="1" si="5"/>
        <v>3.782570402997594E-2</v>
      </c>
    </row>
    <row r="188" spans="2:8" x14ac:dyDescent="0.25">
      <c r="B188" s="190">
        <v>45523</v>
      </c>
      <c r="C188" s="9">
        <v>220.14</v>
      </c>
      <c r="D188" s="14">
        <f t="shared" si="4"/>
        <v>4.5450881612090672</v>
      </c>
      <c r="E188" s="9">
        <v>5.3251040620066005E-2</v>
      </c>
      <c r="G188" s="9">
        <v>184</v>
      </c>
      <c r="H188" s="9">
        <f t="shared" ca="1" si="5"/>
        <v>-2.533681153646471E-2</v>
      </c>
    </row>
    <row r="189" spans="2:8" x14ac:dyDescent="0.25">
      <c r="B189" s="190">
        <v>42782</v>
      </c>
      <c r="C189" s="9">
        <v>39.700000000000003</v>
      </c>
      <c r="D189" s="14">
        <f t="shared" si="4"/>
        <v>-0.69543536632144221</v>
      </c>
      <c r="E189" s="9">
        <v>5.305039787798408E-2</v>
      </c>
      <c r="G189" s="9">
        <v>185</v>
      </c>
      <c r="H189" s="9">
        <f t="shared" ca="1" si="5"/>
        <v>7.6865508586965461E-2</v>
      </c>
    </row>
    <row r="190" spans="2:8" x14ac:dyDescent="0.25">
      <c r="B190" s="190">
        <v>45240</v>
      </c>
      <c r="C190" s="9">
        <v>130.35</v>
      </c>
      <c r="D190" s="14">
        <f t="shared" si="4"/>
        <v>0.52813599062133643</v>
      </c>
      <c r="E190" s="9">
        <v>5.248284214775939E-2</v>
      </c>
      <c r="G190" s="9">
        <v>186</v>
      </c>
      <c r="H190" s="9">
        <f t="shared" ca="1" si="5"/>
        <v>-1.5706648120114502E-2</v>
      </c>
    </row>
    <row r="191" spans="2:8" x14ac:dyDescent="0.25">
      <c r="B191" s="190">
        <v>45077</v>
      </c>
      <c r="C191" s="9">
        <v>85.3</v>
      </c>
      <c r="D191" s="14">
        <f t="shared" si="4"/>
        <v>3.2437810945273622</v>
      </c>
      <c r="E191" s="9">
        <v>5.2436767427513881E-2</v>
      </c>
      <c r="G191" s="9">
        <v>187</v>
      </c>
      <c r="H191" s="9">
        <f t="shared" ca="1" si="5"/>
        <v>1.9996923656777802E-2</v>
      </c>
    </row>
    <row r="192" spans="2:8" x14ac:dyDescent="0.25">
      <c r="B192" s="190">
        <v>43880</v>
      </c>
      <c r="C192" s="9">
        <v>20.100000000000001</v>
      </c>
      <c r="D192" s="14">
        <f t="shared" si="4"/>
        <v>-0.81328379006038087</v>
      </c>
      <c r="E192" s="9">
        <v>5.235602094240837E-2</v>
      </c>
      <c r="G192" s="9">
        <v>188</v>
      </c>
      <c r="H192" s="9">
        <f t="shared" ca="1" si="5"/>
        <v>-1.6447047627895697E-2</v>
      </c>
    </row>
    <row r="193" spans="2:8" x14ac:dyDescent="0.25">
      <c r="B193" s="190">
        <v>42230</v>
      </c>
      <c r="C193" s="9">
        <v>107.65</v>
      </c>
      <c r="D193" s="14">
        <f t="shared" si="4"/>
        <v>-0.63760309712169672</v>
      </c>
      <c r="E193" s="9">
        <v>5.2297165200391092E-2</v>
      </c>
      <c r="G193" s="9">
        <v>189</v>
      </c>
      <c r="H193" s="9">
        <f t="shared" ca="1" si="5"/>
        <v>3.2049694475266073E-2</v>
      </c>
    </row>
    <row r="194" spans="2:8" x14ac:dyDescent="0.25">
      <c r="B194" s="190">
        <v>45574</v>
      </c>
      <c r="C194" s="9">
        <v>297.05</v>
      </c>
      <c r="D194" s="14">
        <f t="shared" si="4"/>
        <v>2.8156711624919724</v>
      </c>
      <c r="E194" s="9">
        <v>5.206304232335749E-2</v>
      </c>
      <c r="G194" s="9">
        <v>190</v>
      </c>
      <c r="H194" s="9">
        <f t="shared" ca="1" si="5"/>
        <v>3.1022232688225199E-2</v>
      </c>
    </row>
    <row r="195" spans="2:8" x14ac:dyDescent="0.25">
      <c r="B195" s="190">
        <v>44326</v>
      </c>
      <c r="C195" s="9">
        <v>77.849999999999994</v>
      </c>
      <c r="D195" s="14">
        <f t="shared" si="4"/>
        <v>-0.65873224618621784</v>
      </c>
      <c r="E195" s="9">
        <v>5.2027027027026954E-2</v>
      </c>
      <c r="G195" s="9">
        <v>191</v>
      </c>
      <c r="H195" s="9">
        <f t="shared" ca="1" si="5"/>
        <v>2.7881464239474907E-2</v>
      </c>
    </row>
    <row r="196" spans="2:8" x14ac:dyDescent="0.25">
      <c r="B196" s="190">
        <v>45740</v>
      </c>
      <c r="C196" s="9">
        <v>228.12</v>
      </c>
      <c r="D196" s="14">
        <f t="shared" si="4"/>
        <v>6.0407407407407412</v>
      </c>
      <c r="E196" s="9">
        <v>5.2019922523519647E-2</v>
      </c>
      <c r="G196" s="9">
        <v>192</v>
      </c>
      <c r="H196" s="9">
        <f t="shared" ca="1" si="5"/>
        <v>4.6924632708134628E-2</v>
      </c>
    </row>
    <row r="197" spans="2:8" x14ac:dyDescent="0.25">
      <c r="B197" s="190">
        <v>43329</v>
      </c>
      <c r="C197" s="9">
        <v>32.4</v>
      </c>
      <c r="D197" s="14">
        <f t="shared" ref="D197:D260" si="6">(C197-C198)/C198</f>
        <v>-0.30546623794212219</v>
      </c>
      <c r="E197" s="9">
        <v>5.1948051948051875E-2</v>
      </c>
      <c r="G197" s="9">
        <v>193</v>
      </c>
      <c r="H197" s="9">
        <f t="shared" ca="1" si="5"/>
        <v>3.7495318004120155E-2</v>
      </c>
    </row>
    <row r="198" spans="2:8" x14ac:dyDescent="0.25">
      <c r="B198" s="190">
        <v>42459</v>
      </c>
      <c r="C198" s="9">
        <v>46.65</v>
      </c>
      <c r="D198" s="14">
        <f t="shared" si="6"/>
        <v>0.91581108829568769</v>
      </c>
      <c r="E198" s="9">
        <v>5.1860202931228797E-2</v>
      </c>
      <c r="G198" s="9">
        <v>194</v>
      </c>
      <c r="H198" s="9">
        <f t="shared" ref="H198:H261" ca="1" si="7">_xlfn.NORM.INV(RAND(),O$7,O$8)</f>
        <v>-7.016075983405091E-3</v>
      </c>
    </row>
    <row r="199" spans="2:8" x14ac:dyDescent="0.25">
      <c r="B199" s="190">
        <v>41726</v>
      </c>
      <c r="C199" s="9">
        <v>24.35</v>
      </c>
      <c r="D199" s="14">
        <f t="shared" si="6"/>
        <v>0.19950738916256161</v>
      </c>
      <c r="E199" s="9">
        <v>5.1835853131749585E-2</v>
      </c>
      <c r="G199" s="9">
        <v>195</v>
      </c>
      <c r="H199" s="9">
        <f t="shared" ca="1" si="7"/>
        <v>-8.3195506979993512E-3</v>
      </c>
    </row>
    <row r="200" spans="2:8" x14ac:dyDescent="0.25">
      <c r="B200" s="190">
        <v>43635</v>
      </c>
      <c r="C200" s="9">
        <v>20.3</v>
      </c>
      <c r="D200" s="14">
        <f t="shared" si="6"/>
        <v>-0.61553030303030309</v>
      </c>
      <c r="E200" s="9">
        <v>5.181347150259067E-2</v>
      </c>
      <c r="G200" s="9">
        <v>196</v>
      </c>
      <c r="H200" s="9">
        <f t="shared" ca="1" si="7"/>
        <v>1.1742180370873864E-3</v>
      </c>
    </row>
    <row r="201" spans="2:8" x14ac:dyDescent="0.25">
      <c r="B201" s="190">
        <v>44608</v>
      </c>
      <c r="C201" s="9">
        <v>52.8</v>
      </c>
      <c r="D201" s="14">
        <f t="shared" si="6"/>
        <v>1.1639344262295082</v>
      </c>
      <c r="E201" s="9">
        <v>5.1792828685258849E-2</v>
      </c>
      <c r="G201" s="9">
        <v>197</v>
      </c>
      <c r="H201" s="9">
        <f t="shared" ca="1" si="7"/>
        <v>5.8447562094967653E-2</v>
      </c>
    </row>
    <row r="202" spans="2:8" x14ac:dyDescent="0.25">
      <c r="B202" s="190">
        <v>43518</v>
      </c>
      <c r="C202" s="9">
        <v>24.4</v>
      </c>
      <c r="D202" s="14">
        <f t="shared" si="6"/>
        <v>-0.7363587250135063</v>
      </c>
      <c r="E202" s="9">
        <v>5.1724137931034454E-2</v>
      </c>
      <c r="G202" s="9">
        <v>198</v>
      </c>
      <c r="H202" s="9">
        <f t="shared" ca="1" si="7"/>
        <v>2.1706888219400637E-2</v>
      </c>
    </row>
    <row r="203" spans="2:8" x14ac:dyDescent="0.25">
      <c r="B203" s="190">
        <v>42193</v>
      </c>
      <c r="C203" s="9">
        <v>92.55</v>
      </c>
      <c r="D203" s="14">
        <f t="shared" si="6"/>
        <v>1.4484126984126986</v>
      </c>
      <c r="E203" s="9">
        <v>5.170454545454542E-2</v>
      </c>
      <c r="G203" s="9">
        <v>199</v>
      </c>
      <c r="H203" s="9">
        <f t="shared" ca="1" si="7"/>
        <v>7.1098392862516555E-2</v>
      </c>
    </row>
    <row r="204" spans="2:8" x14ac:dyDescent="0.25">
      <c r="B204" s="190">
        <v>43343</v>
      </c>
      <c r="C204" s="9">
        <v>37.799999999999997</v>
      </c>
      <c r="D204" s="14">
        <f t="shared" si="6"/>
        <v>-0.38834951456310679</v>
      </c>
      <c r="E204" s="9">
        <v>5.1460361613351713E-2</v>
      </c>
      <c r="G204" s="9">
        <v>200</v>
      </c>
      <c r="H204" s="9">
        <f t="shared" ca="1" si="7"/>
        <v>1.2224971320175703E-2</v>
      </c>
    </row>
    <row r="205" spans="2:8" x14ac:dyDescent="0.25">
      <c r="B205" s="190">
        <v>42153</v>
      </c>
      <c r="C205" s="9">
        <v>61.8</v>
      </c>
      <c r="D205" s="14">
        <f t="shared" si="6"/>
        <v>6.6436583261432161E-2</v>
      </c>
      <c r="E205" s="9">
        <v>5.1020408163265307E-2</v>
      </c>
      <c r="G205" s="9">
        <v>201</v>
      </c>
      <c r="H205" s="9">
        <f t="shared" ca="1" si="7"/>
        <v>-7.326432530000912E-2</v>
      </c>
    </row>
    <row r="206" spans="2:8" x14ac:dyDescent="0.25">
      <c r="B206" s="190">
        <v>42405</v>
      </c>
      <c r="C206" s="9">
        <v>57.95</v>
      </c>
      <c r="D206" s="14">
        <f t="shared" si="6"/>
        <v>2.2647887323943663</v>
      </c>
      <c r="E206" s="9">
        <v>5.0770625566636522E-2</v>
      </c>
      <c r="G206" s="9">
        <v>202</v>
      </c>
      <c r="H206" s="9">
        <f t="shared" ca="1" si="7"/>
        <v>-1.4240087134729525E-2</v>
      </c>
    </row>
    <row r="207" spans="2:8" x14ac:dyDescent="0.25">
      <c r="B207" s="190">
        <v>41705</v>
      </c>
      <c r="C207" s="9">
        <v>17.75</v>
      </c>
      <c r="D207" s="14">
        <f t="shared" si="6"/>
        <v>-0.92998303814445193</v>
      </c>
      <c r="E207" s="9">
        <v>5.0295857988165771E-2</v>
      </c>
      <c r="G207" s="9">
        <v>203</v>
      </c>
      <c r="H207" s="9">
        <f t="shared" ca="1" si="7"/>
        <v>-1.7603467506884293E-2</v>
      </c>
    </row>
    <row r="208" spans="2:8" x14ac:dyDescent="0.25">
      <c r="B208" s="190">
        <v>45796</v>
      </c>
      <c r="C208" s="9">
        <v>253.51</v>
      </c>
      <c r="D208" s="14">
        <f t="shared" si="6"/>
        <v>2.9061633281972261</v>
      </c>
      <c r="E208" s="9">
        <v>5.0165700082849977E-2</v>
      </c>
      <c r="G208" s="9">
        <v>204</v>
      </c>
      <c r="H208" s="9">
        <f t="shared" ca="1" si="7"/>
        <v>-2.1526271495278526E-2</v>
      </c>
    </row>
    <row r="209" spans="2:8" x14ac:dyDescent="0.25">
      <c r="B209" s="190">
        <v>44168</v>
      </c>
      <c r="C209" s="9">
        <v>64.900000000000006</v>
      </c>
      <c r="D209" s="14">
        <f t="shared" si="6"/>
        <v>0.87843704775687437</v>
      </c>
      <c r="E209" s="9">
        <v>5.0161812297734767E-2</v>
      </c>
      <c r="G209" s="9">
        <v>205</v>
      </c>
      <c r="H209" s="9">
        <f t="shared" ca="1" si="7"/>
        <v>-2.4134981857997343E-2</v>
      </c>
    </row>
    <row r="210" spans="2:8" x14ac:dyDescent="0.25">
      <c r="B210" s="190">
        <v>43413</v>
      </c>
      <c r="C210" s="9">
        <v>34.549999999999997</v>
      </c>
      <c r="D210" s="14">
        <f t="shared" si="6"/>
        <v>7.2261904761904754</v>
      </c>
      <c r="E210" s="9">
        <v>5.0151975683890536E-2</v>
      </c>
      <c r="G210" s="9">
        <v>206</v>
      </c>
      <c r="H210" s="9">
        <f t="shared" ca="1" si="7"/>
        <v>2.080847303698349E-2</v>
      </c>
    </row>
    <row r="211" spans="2:8" x14ac:dyDescent="0.25">
      <c r="B211" s="190">
        <v>41422</v>
      </c>
      <c r="C211" s="9">
        <v>4.2</v>
      </c>
      <c r="D211" s="14">
        <f t="shared" si="6"/>
        <v>-0.19999999999999996</v>
      </c>
      <c r="E211" s="9">
        <v>5.0000000000000044E-2</v>
      </c>
      <c r="G211" s="9">
        <v>207</v>
      </c>
      <c r="H211" s="9">
        <f t="shared" ca="1" si="7"/>
        <v>-6.5880918334486815E-3</v>
      </c>
    </row>
    <row r="212" spans="2:8" x14ac:dyDescent="0.25">
      <c r="B212" s="190">
        <v>41429</v>
      </c>
      <c r="C212" s="9">
        <v>5.25</v>
      </c>
      <c r="D212" s="14">
        <f t="shared" si="6"/>
        <v>-0.16666666666666663</v>
      </c>
      <c r="E212" s="9">
        <v>0.05</v>
      </c>
      <c r="G212" s="9">
        <v>208</v>
      </c>
      <c r="H212" s="9">
        <f t="shared" ca="1" si="7"/>
        <v>-4.9477691329410604E-3</v>
      </c>
    </row>
    <row r="213" spans="2:8" x14ac:dyDescent="0.25">
      <c r="B213" s="190">
        <v>41435</v>
      </c>
      <c r="C213" s="9">
        <v>6.3</v>
      </c>
      <c r="D213" s="14">
        <f t="shared" si="6"/>
        <v>-0.33333333333333331</v>
      </c>
      <c r="E213" s="9">
        <v>4.9999999999999968E-2</v>
      </c>
      <c r="G213" s="9">
        <v>209</v>
      </c>
      <c r="H213" s="9">
        <f t="shared" ca="1" si="7"/>
        <v>8.3154088894572223E-2</v>
      </c>
    </row>
    <row r="214" spans="2:8" x14ac:dyDescent="0.25">
      <c r="B214" s="190">
        <v>41463</v>
      </c>
      <c r="C214" s="9">
        <v>9.4499999999999993</v>
      </c>
      <c r="D214" s="14">
        <f t="shared" si="6"/>
        <v>-0.82708142726440992</v>
      </c>
      <c r="E214" s="9">
        <v>4.999999999999992E-2</v>
      </c>
      <c r="G214" s="9">
        <v>210</v>
      </c>
      <c r="H214" s="9">
        <f t="shared" ca="1" si="7"/>
        <v>-1.5877916672709848E-3</v>
      </c>
    </row>
    <row r="215" spans="2:8" x14ac:dyDescent="0.25">
      <c r="B215" s="190">
        <v>44062</v>
      </c>
      <c r="C215" s="9">
        <v>54.65</v>
      </c>
      <c r="D215" s="14">
        <f t="shared" si="6"/>
        <v>0.12796697626418979</v>
      </c>
      <c r="E215" s="9">
        <v>4.9951969260326641E-2</v>
      </c>
      <c r="G215" s="9">
        <v>211</v>
      </c>
      <c r="H215" s="9">
        <f t="shared" ca="1" si="7"/>
        <v>2.3255078231159028E-2</v>
      </c>
    </row>
    <row r="216" spans="2:8" x14ac:dyDescent="0.25">
      <c r="B216" s="190">
        <v>44053</v>
      </c>
      <c r="C216" s="9">
        <v>48.45</v>
      </c>
      <c r="D216" s="14">
        <f t="shared" si="6"/>
        <v>0.43555555555555564</v>
      </c>
      <c r="E216" s="9">
        <v>4.9837486457204858E-2</v>
      </c>
      <c r="G216" s="9">
        <v>212</v>
      </c>
      <c r="H216" s="9">
        <f t="shared" ca="1" si="7"/>
        <v>2.5483684098101082E-3</v>
      </c>
    </row>
    <row r="217" spans="2:8" x14ac:dyDescent="0.25">
      <c r="B217" s="190">
        <v>43998</v>
      </c>
      <c r="C217" s="9">
        <v>33.75</v>
      </c>
      <c r="D217" s="14">
        <f t="shared" si="6"/>
        <v>2.1990521327014214</v>
      </c>
      <c r="E217" s="9">
        <v>4.9766718506998493E-2</v>
      </c>
      <c r="G217" s="9">
        <v>213</v>
      </c>
      <c r="H217" s="9">
        <f t="shared" ca="1" si="7"/>
        <v>-1.3177522358919072E-2</v>
      </c>
    </row>
    <row r="218" spans="2:8" x14ac:dyDescent="0.25">
      <c r="B218" s="190">
        <v>41584</v>
      </c>
      <c r="C218" s="9">
        <v>10.55</v>
      </c>
      <c r="D218" s="14">
        <f t="shared" si="6"/>
        <v>-0.77789473684210531</v>
      </c>
      <c r="E218" s="9">
        <v>4.9751243781094523E-2</v>
      </c>
      <c r="G218" s="9">
        <v>214</v>
      </c>
      <c r="H218" s="9">
        <f t="shared" ca="1" si="7"/>
        <v>4.4573252210075298E-2</v>
      </c>
    </row>
    <row r="219" spans="2:8" x14ac:dyDescent="0.25">
      <c r="B219" s="190">
        <v>44099</v>
      </c>
      <c r="C219" s="9">
        <v>47.5</v>
      </c>
      <c r="D219" s="14">
        <f t="shared" si="6"/>
        <v>1.6462395543175488</v>
      </c>
      <c r="E219" s="9">
        <v>4.9723756906077346E-2</v>
      </c>
      <c r="G219" s="9">
        <v>215</v>
      </c>
      <c r="H219" s="9">
        <f t="shared" ca="1" si="7"/>
        <v>1.3182023531386877E-2</v>
      </c>
    </row>
    <row r="220" spans="2:8" x14ac:dyDescent="0.25">
      <c r="B220" s="190">
        <v>41631</v>
      </c>
      <c r="C220" s="9">
        <v>17.95</v>
      </c>
      <c r="D220" s="14">
        <f t="shared" si="6"/>
        <v>-0.66003787878787867</v>
      </c>
      <c r="E220" s="9">
        <v>4.9707602339181159E-2</v>
      </c>
      <c r="G220" s="9">
        <v>216</v>
      </c>
      <c r="H220" s="9">
        <f t="shared" ca="1" si="7"/>
        <v>2.7127246519922391E-2</v>
      </c>
    </row>
    <row r="221" spans="2:8" x14ac:dyDescent="0.25">
      <c r="B221" s="190">
        <v>44090</v>
      </c>
      <c r="C221" s="9">
        <v>52.8</v>
      </c>
      <c r="D221" s="14">
        <f t="shared" si="6"/>
        <v>0.56213017751479299</v>
      </c>
      <c r="E221" s="9">
        <v>4.9701789264413522E-2</v>
      </c>
      <c r="G221" s="9">
        <v>217</v>
      </c>
      <c r="H221" s="9">
        <f t="shared" ca="1" si="7"/>
        <v>5.6024670432802681E-2</v>
      </c>
    </row>
    <row r="222" spans="2:8" x14ac:dyDescent="0.25">
      <c r="B222" s="190">
        <v>44013</v>
      </c>
      <c r="C222" s="9">
        <v>33.799999999999997</v>
      </c>
      <c r="D222" s="14">
        <f t="shared" si="6"/>
        <v>0.10277324632952688</v>
      </c>
      <c r="E222" s="9">
        <v>4.9689440993788636E-2</v>
      </c>
      <c r="G222" s="9">
        <v>218</v>
      </c>
      <c r="H222" s="9">
        <f t="shared" ca="1" si="7"/>
        <v>-2.8064958737140648E-2</v>
      </c>
    </row>
    <row r="223" spans="2:8" x14ac:dyDescent="0.25">
      <c r="B223" s="190">
        <v>43994</v>
      </c>
      <c r="C223" s="9">
        <v>30.65</v>
      </c>
      <c r="D223" s="14">
        <f t="shared" si="6"/>
        <v>-0.85898969451601026</v>
      </c>
      <c r="E223" s="9">
        <v>4.9657534246575319E-2</v>
      </c>
      <c r="G223" s="9">
        <v>219</v>
      </c>
      <c r="H223" s="9">
        <f t="shared" ca="1" si="7"/>
        <v>-1.2083815126164115E-2</v>
      </c>
    </row>
    <row r="224" spans="2:8" x14ac:dyDescent="0.25">
      <c r="B224" s="190">
        <v>45736</v>
      </c>
      <c r="C224" s="9">
        <v>217.36</v>
      </c>
      <c r="D224" s="14">
        <f t="shared" si="6"/>
        <v>33.229921259842527</v>
      </c>
      <c r="E224" s="9">
        <v>4.9642650183503965E-2</v>
      </c>
      <c r="G224" s="9">
        <v>220</v>
      </c>
      <c r="H224" s="9">
        <f t="shared" ca="1" si="7"/>
        <v>-4.6031354310192785E-2</v>
      </c>
    </row>
    <row r="225" spans="2:8" x14ac:dyDescent="0.25">
      <c r="B225" s="190">
        <v>41450</v>
      </c>
      <c r="C225" s="9">
        <v>6.35</v>
      </c>
      <c r="D225" s="14">
        <f t="shared" si="6"/>
        <v>-0.4549356223175966</v>
      </c>
      <c r="E225" s="9">
        <v>4.9586776859504106E-2</v>
      </c>
      <c r="G225" s="9">
        <v>221</v>
      </c>
      <c r="H225" s="9">
        <f t="shared" ca="1" si="7"/>
        <v>8.0509077545924007E-4</v>
      </c>
    </row>
    <row r="226" spans="2:8" x14ac:dyDescent="0.25">
      <c r="B226" s="190">
        <v>43916</v>
      </c>
      <c r="C226" s="9">
        <v>11.65</v>
      </c>
      <c r="D226" s="14">
        <f t="shared" si="6"/>
        <v>-0.76102564102564108</v>
      </c>
      <c r="E226" s="9">
        <v>4.9549549549549612E-2</v>
      </c>
      <c r="G226" s="9">
        <v>222</v>
      </c>
      <c r="H226" s="9">
        <f t="shared" ca="1" si="7"/>
        <v>4.55902057278535E-4</v>
      </c>
    </row>
    <row r="227" spans="2:8" x14ac:dyDescent="0.25">
      <c r="B227" s="190">
        <v>43111</v>
      </c>
      <c r="C227" s="9">
        <v>48.75</v>
      </c>
      <c r="D227" s="14">
        <f t="shared" si="6"/>
        <v>0.53301886792452824</v>
      </c>
      <c r="E227" s="9">
        <v>4.9515608180839547E-2</v>
      </c>
      <c r="G227" s="9">
        <v>223</v>
      </c>
      <c r="H227" s="9">
        <f t="shared" ca="1" si="7"/>
        <v>2.7950545213712485E-2</v>
      </c>
    </row>
    <row r="228" spans="2:8" x14ac:dyDescent="0.25">
      <c r="B228" s="190">
        <v>43987</v>
      </c>
      <c r="C228" s="9">
        <v>31.8</v>
      </c>
      <c r="D228" s="14">
        <f t="shared" si="6"/>
        <v>-0.362086258776329</v>
      </c>
      <c r="E228" s="9">
        <v>4.95049504950495E-2</v>
      </c>
      <c r="G228" s="9">
        <v>224</v>
      </c>
      <c r="H228" s="9">
        <f t="shared" ca="1" si="7"/>
        <v>6.154979881570332E-2</v>
      </c>
    </row>
    <row r="229" spans="2:8" x14ac:dyDescent="0.25">
      <c r="B229" s="190">
        <v>44102</v>
      </c>
      <c r="C229" s="9">
        <v>49.85</v>
      </c>
      <c r="D229" s="14">
        <f t="shared" si="6"/>
        <v>4.2198952879581144</v>
      </c>
      <c r="E229" s="9">
        <v>4.9473684210526343E-2</v>
      </c>
      <c r="G229" s="9">
        <v>225</v>
      </c>
      <c r="H229" s="9">
        <f t="shared" ca="1" si="7"/>
        <v>-7.2728438136336046E-2</v>
      </c>
    </row>
    <row r="230" spans="2:8" x14ac:dyDescent="0.25">
      <c r="B230" s="190">
        <v>41484</v>
      </c>
      <c r="C230" s="9">
        <v>9.5500000000000007</v>
      </c>
      <c r="D230" s="14">
        <f t="shared" si="6"/>
        <v>-0.81652257444764653</v>
      </c>
      <c r="E230" s="9">
        <v>4.9450549450549566E-2</v>
      </c>
      <c r="G230" s="9">
        <v>226</v>
      </c>
      <c r="H230" s="9">
        <f t="shared" ca="1" si="7"/>
        <v>1.72448957552495E-3</v>
      </c>
    </row>
    <row r="231" spans="2:8" x14ac:dyDescent="0.25">
      <c r="B231" s="190">
        <v>44061</v>
      </c>
      <c r="C231" s="9">
        <v>52.05</v>
      </c>
      <c r="D231" s="14">
        <f t="shared" si="6"/>
        <v>-4.0552995391705121E-2</v>
      </c>
      <c r="E231" s="9">
        <v>4.9395161290322495E-2</v>
      </c>
      <c r="G231" s="9">
        <v>227</v>
      </c>
      <c r="H231" s="9">
        <f t="shared" ca="1" si="7"/>
        <v>-5.8872249527927412E-2</v>
      </c>
    </row>
    <row r="232" spans="2:8" x14ac:dyDescent="0.25">
      <c r="B232" s="190">
        <v>44109</v>
      </c>
      <c r="C232" s="9">
        <v>54.25</v>
      </c>
      <c r="D232" s="14">
        <f t="shared" si="6"/>
        <v>0.2428407789232532</v>
      </c>
      <c r="E232" s="9">
        <v>4.9323017408123733E-2</v>
      </c>
      <c r="G232" s="9">
        <v>228</v>
      </c>
      <c r="H232" s="9">
        <f t="shared" ca="1" si="7"/>
        <v>-6.8225204671706202E-2</v>
      </c>
    </row>
    <row r="233" spans="2:8" x14ac:dyDescent="0.25">
      <c r="B233" s="190">
        <v>44047</v>
      </c>
      <c r="C233" s="9">
        <v>43.65</v>
      </c>
      <c r="D233" s="14">
        <f t="shared" si="6"/>
        <v>-4.6943231441048006E-2</v>
      </c>
      <c r="E233" s="9">
        <v>4.9278846153846083E-2</v>
      </c>
      <c r="G233" s="9">
        <v>229</v>
      </c>
      <c r="H233" s="9">
        <f t="shared" ca="1" si="7"/>
        <v>-1.5748852797449926E-2</v>
      </c>
    </row>
    <row r="234" spans="2:8" x14ac:dyDescent="0.25">
      <c r="B234" s="190">
        <v>44048</v>
      </c>
      <c r="C234" s="9">
        <v>45.8</v>
      </c>
      <c r="D234" s="14">
        <f t="shared" si="6"/>
        <v>-4.4838373305526709E-2</v>
      </c>
      <c r="E234" s="9">
        <v>4.9255441008018298E-2</v>
      </c>
      <c r="G234" s="9">
        <v>230</v>
      </c>
      <c r="H234" s="9">
        <f t="shared" ca="1" si="7"/>
        <v>-5.5829054924107051E-2</v>
      </c>
    </row>
    <row r="235" spans="2:8" x14ac:dyDescent="0.25">
      <c r="B235" s="190">
        <v>44088</v>
      </c>
      <c r="C235" s="9">
        <v>47.95</v>
      </c>
      <c r="D235" s="14">
        <f t="shared" si="6"/>
        <v>0.28552278820375354</v>
      </c>
      <c r="E235" s="9">
        <v>4.923413566739606E-2</v>
      </c>
      <c r="G235" s="9">
        <v>231</v>
      </c>
      <c r="H235" s="9">
        <f t="shared" ca="1" si="7"/>
        <v>3.3977916074422582E-3</v>
      </c>
    </row>
    <row r="236" spans="2:8" x14ac:dyDescent="0.25">
      <c r="B236" s="190">
        <v>44005</v>
      </c>
      <c r="C236" s="9">
        <v>37.299999999999997</v>
      </c>
      <c r="D236" s="14">
        <f t="shared" si="6"/>
        <v>10.656249999999998</v>
      </c>
      <c r="E236" s="9">
        <v>4.9226441631504927E-2</v>
      </c>
      <c r="G236" s="9">
        <v>232</v>
      </c>
      <c r="H236" s="9">
        <f t="shared" ca="1" si="7"/>
        <v>-3.4159953285539918E-2</v>
      </c>
    </row>
    <row r="237" spans="2:8" x14ac:dyDescent="0.25">
      <c r="B237" s="190">
        <v>41303</v>
      </c>
      <c r="C237" s="9">
        <v>3.2</v>
      </c>
      <c r="D237" s="14">
        <f t="shared" si="6"/>
        <v>-0.92307692307692302</v>
      </c>
      <c r="E237" s="9">
        <v>4.9180327868852576E-2</v>
      </c>
      <c r="G237" s="9">
        <v>233</v>
      </c>
      <c r="H237" s="9">
        <f t="shared" ca="1" si="7"/>
        <v>2.7800535195670117E-2</v>
      </c>
    </row>
    <row r="238" spans="2:8" x14ac:dyDescent="0.25">
      <c r="B238" s="190">
        <v>44046</v>
      </c>
      <c r="C238" s="9">
        <v>41.6</v>
      </c>
      <c r="D238" s="14">
        <f t="shared" si="6"/>
        <v>3.3333333333333335</v>
      </c>
      <c r="E238" s="9">
        <v>4.9180327868852534E-2</v>
      </c>
      <c r="G238" s="9">
        <v>234</v>
      </c>
      <c r="H238" s="9">
        <f t="shared" ca="1" si="7"/>
        <v>5.6352182325599756E-2</v>
      </c>
    </row>
    <row r="239" spans="2:8" x14ac:dyDescent="0.25">
      <c r="B239" s="190">
        <v>41555</v>
      </c>
      <c r="C239" s="9">
        <v>9.6</v>
      </c>
      <c r="D239" s="14">
        <f t="shared" si="6"/>
        <v>-0.80020811654526536</v>
      </c>
      <c r="E239" s="9">
        <v>4.9180327868852382E-2</v>
      </c>
      <c r="G239" s="9">
        <v>235</v>
      </c>
      <c r="H239" s="9">
        <f t="shared" ca="1" si="7"/>
        <v>-5.399671398779865E-2</v>
      </c>
    </row>
    <row r="240" spans="2:8" x14ac:dyDescent="0.25">
      <c r="B240" s="190">
        <v>44049</v>
      </c>
      <c r="C240" s="9">
        <v>48.05</v>
      </c>
      <c r="D240" s="14">
        <f t="shared" si="6"/>
        <v>0.79962546816479396</v>
      </c>
      <c r="E240" s="9">
        <v>4.9126637554585156E-2</v>
      </c>
      <c r="G240" s="9">
        <v>236</v>
      </c>
      <c r="H240" s="9">
        <f t="shared" ca="1" si="7"/>
        <v>-4.3613119888364395E-3</v>
      </c>
    </row>
    <row r="241" spans="2:8" x14ac:dyDescent="0.25">
      <c r="B241" s="190">
        <v>43258</v>
      </c>
      <c r="C241" s="9">
        <v>26.7</v>
      </c>
      <c r="D241" s="14">
        <f t="shared" si="6"/>
        <v>-0.46918489065606361</v>
      </c>
      <c r="E241" s="9">
        <v>4.9115913555992145E-2</v>
      </c>
      <c r="G241" s="9">
        <v>237</v>
      </c>
      <c r="H241" s="9">
        <f t="shared" ca="1" si="7"/>
        <v>1.2927634411549805E-2</v>
      </c>
    </row>
    <row r="242" spans="2:8" x14ac:dyDescent="0.25">
      <c r="B242" s="190">
        <v>44089</v>
      </c>
      <c r="C242" s="9">
        <v>50.3</v>
      </c>
      <c r="D242" s="14">
        <f t="shared" si="6"/>
        <v>0.42291371994342275</v>
      </c>
      <c r="E242" s="9">
        <v>4.9009384775808011E-2</v>
      </c>
      <c r="G242" s="9">
        <v>238</v>
      </c>
      <c r="H242" s="9">
        <f t="shared" ca="1" si="7"/>
        <v>-6.0384838974158507E-2</v>
      </c>
    </row>
    <row r="243" spans="2:8" x14ac:dyDescent="0.25">
      <c r="B243" s="190">
        <v>44025</v>
      </c>
      <c r="C243" s="9">
        <v>35.35</v>
      </c>
      <c r="D243" s="14">
        <f t="shared" si="6"/>
        <v>-0.1084489281210592</v>
      </c>
      <c r="E243" s="9">
        <v>4.8961424332344169E-2</v>
      </c>
      <c r="G243" s="9">
        <v>239</v>
      </c>
      <c r="H243" s="9">
        <f t="shared" ca="1" si="7"/>
        <v>4.1606035115311614E-2</v>
      </c>
    </row>
    <row r="244" spans="2:8" x14ac:dyDescent="0.25">
      <c r="B244" s="190">
        <v>44043</v>
      </c>
      <c r="C244" s="9">
        <v>39.65</v>
      </c>
      <c r="D244" s="14">
        <f t="shared" si="6"/>
        <v>0.23328149300155521</v>
      </c>
      <c r="E244" s="9">
        <v>4.8941798941798981E-2</v>
      </c>
      <c r="G244" s="9">
        <v>240</v>
      </c>
      <c r="H244" s="9">
        <f t="shared" ca="1" si="7"/>
        <v>-2.2244680513488109E-2</v>
      </c>
    </row>
    <row r="245" spans="2:8" x14ac:dyDescent="0.25">
      <c r="B245" s="190">
        <v>43997</v>
      </c>
      <c r="C245" s="9">
        <v>32.15</v>
      </c>
      <c r="D245" s="14">
        <f t="shared" si="6"/>
        <v>-9.1807909604519775E-2</v>
      </c>
      <c r="E245" s="9">
        <v>4.8939641109298535E-2</v>
      </c>
      <c r="G245" s="9">
        <v>241</v>
      </c>
      <c r="H245" s="9">
        <f t="shared" ca="1" si="7"/>
        <v>5.0959207132940741E-2</v>
      </c>
    </row>
    <row r="246" spans="2:8" x14ac:dyDescent="0.25">
      <c r="B246" s="190">
        <v>43999</v>
      </c>
      <c r="C246" s="9">
        <v>35.4</v>
      </c>
      <c r="D246" s="14">
        <f t="shared" si="6"/>
        <v>-0.82170737849408204</v>
      </c>
      <c r="E246" s="9">
        <v>4.888888888888885E-2</v>
      </c>
      <c r="G246" s="9">
        <v>242</v>
      </c>
      <c r="H246" s="9">
        <f t="shared" ca="1" si="7"/>
        <v>1.524868959251691E-2</v>
      </c>
    </row>
    <row r="247" spans="2:8" x14ac:dyDescent="0.25">
      <c r="B247" s="190">
        <v>45511</v>
      </c>
      <c r="C247" s="9">
        <v>198.55</v>
      </c>
      <c r="D247" s="14">
        <f t="shared" si="6"/>
        <v>22.087209302325583</v>
      </c>
      <c r="E247" s="9">
        <v>4.8864236661384043E-2</v>
      </c>
      <c r="G247" s="9">
        <v>243</v>
      </c>
      <c r="H247" s="9">
        <f t="shared" ca="1" si="7"/>
        <v>-1.4353288281870248E-2</v>
      </c>
    </row>
    <row r="248" spans="2:8" x14ac:dyDescent="0.25">
      <c r="B248" s="190">
        <v>41459</v>
      </c>
      <c r="C248" s="9">
        <v>8.6</v>
      </c>
      <c r="D248" s="14">
        <f t="shared" si="6"/>
        <v>-0.7421289355322338</v>
      </c>
      <c r="E248" s="9">
        <v>4.8780487804878099E-2</v>
      </c>
      <c r="G248" s="9">
        <v>244</v>
      </c>
      <c r="H248" s="9">
        <f t="shared" ca="1" si="7"/>
        <v>-8.2186818585962967E-3</v>
      </c>
    </row>
    <row r="249" spans="2:8" x14ac:dyDescent="0.25">
      <c r="B249" s="190">
        <v>41836</v>
      </c>
      <c r="C249" s="9">
        <v>33.35</v>
      </c>
      <c r="D249" s="14">
        <f t="shared" si="6"/>
        <v>-6.1884669479606073E-2</v>
      </c>
      <c r="E249" s="9">
        <v>4.8742138364779898E-2</v>
      </c>
      <c r="G249" s="9">
        <v>245</v>
      </c>
      <c r="H249" s="9">
        <f t="shared" ca="1" si="7"/>
        <v>8.3451007940338068E-3</v>
      </c>
    </row>
    <row r="250" spans="2:8" x14ac:dyDescent="0.25">
      <c r="B250" s="190">
        <v>44004</v>
      </c>
      <c r="C250" s="9">
        <v>35.549999999999997</v>
      </c>
      <c r="D250" s="14">
        <f t="shared" si="6"/>
        <v>0.17326732673267314</v>
      </c>
      <c r="E250" s="9">
        <v>4.8672566371681374E-2</v>
      </c>
      <c r="G250" s="9">
        <v>246</v>
      </c>
      <c r="H250" s="9">
        <f t="shared" ca="1" si="7"/>
        <v>2.7470879337456247E-2</v>
      </c>
    </row>
    <row r="251" spans="2:8" x14ac:dyDescent="0.25">
      <c r="B251" s="190">
        <v>43986</v>
      </c>
      <c r="C251" s="9">
        <v>30.3</v>
      </c>
      <c r="D251" s="14">
        <f t="shared" si="6"/>
        <v>-0.51751592356687903</v>
      </c>
      <c r="E251" s="9">
        <v>4.844290657439454E-2</v>
      </c>
      <c r="G251" s="9">
        <v>247</v>
      </c>
      <c r="H251" s="9">
        <f t="shared" ca="1" si="7"/>
        <v>7.1510570356709893E-2</v>
      </c>
    </row>
    <row r="252" spans="2:8" x14ac:dyDescent="0.25">
      <c r="B252" s="190">
        <v>44540</v>
      </c>
      <c r="C252" s="9">
        <v>62.8</v>
      </c>
      <c r="D252" s="14">
        <f t="shared" si="6"/>
        <v>3.8307692307692305</v>
      </c>
      <c r="E252" s="9">
        <v>4.8414023372287125E-2</v>
      </c>
      <c r="G252" s="9">
        <v>248</v>
      </c>
      <c r="H252" s="9">
        <f t="shared" ca="1" si="7"/>
        <v>-5.3842044156946984E-3</v>
      </c>
    </row>
    <row r="253" spans="2:8" x14ac:dyDescent="0.25">
      <c r="B253" s="190">
        <v>43903</v>
      </c>
      <c r="C253" s="9">
        <v>13</v>
      </c>
      <c r="D253" s="14">
        <f t="shared" si="6"/>
        <v>0.33333333333333331</v>
      </c>
      <c r="E253" s="9">
        <v>4.8387096774193519E-2</v>
      </c>
      <c r="G253" s="9">
        <v>249</v>
      </c>
      <c r="H253" s="9">
        <f t="shared" ca="1" si="7"/>
        <v>-5.3218638553370591E-2</v>
      </c>
    </row>
    <row r="254" spans="2:8" x14ac:dyDescent="0.25">
      <c r="B254" s="190">
        <v>41478</v>
      </c>
      <c r="C254" s="9">
        <v>9.75</v>
      </c>
      <c r="D254" s="14">
        <f t="shared" si="6"/>
        <v>-0.10138248847926265</v>
      </c>
      <c r="E254" s="9">
        <v>4.8387096774193471E-2</v>
      </c>
      <c r="G254" s="9">
        <v>250</v>
      </c>
      <c r="H254" s="9">
        <f t="shared" ca="1" si="7"/>
        <v>-3.6189541094092711E-2</v>
      </c>
    </row>
    <row r="255" spans="2:8" x14ac:dyDescent="0.25">
      <c r="B255" s="190">
        <v>41466</v>
      </c>
      <c r="C255" s="9">
        <v>10.85</v>
      </c>
      <c r="D255" s="14">
        <f t="shared" si="6"/>
        <v>-0.41192411924119243</v>
      </c>
      <c r="E255" s="9">
        <v>4.8309178743961352E-2</v>
      </c>
      <c r="G255" s="9">
        <v>251</v>
      </c>
      <c r="H255" s="9">
        <f t="shared" ca="1" si="7"/>
        <v>-1.1836890839855242E-3</v>
      </c>
    </row>
    <row r="256" spans="2:8" x14ac:dyDescent="0.25">
      <c r="B256" s="190">
        <v>41640</v>
      </c>
      <c r="C256" s="9">
        <v>18.45</v>
      </c>
      <c r="D256" s="14">
        <f t="shared" si="6"/>
        <v>1.4276315789473684</v>
      </c>
      <c r="E256" s="9">
        <v>4.8295454545454419E-2</v>
      </c>
      <c r="G256" s="9">
        <v>252</v>
      </c>
      <c r="H256" s="9">
        <f t="shared" ca="1" si="7"/>
        <v>3.1999296370585684E-2</v>
      </c>
    </row>
    <row r="257" spans="2:8" x14ac:dyDescent="0.25">
      <c r="B257" s="190">
        <v>41498</v>
      </c>
      <c r="C257" s="9">
        <v>7.6</v>
      </c>
      <c r="D257" s="14">
        <f t="shared" si="6"/>
        <v>-0.22448979591836743</v>
      </c>
      <c r="E257" s="9">
        <v>4.8275862068965468E-2</v>
      </c>
      <c r="G257" s="9">
        <v>253</v>
      </c>
      <c r="H257" s="9">
        <f t="shared" ca="1" si="7"/>
        <v>4.0313522960758408E-2</v>
      </c>
    </row>
    <row r="258" spans="2:8" x14ac:dyDescent="0.25">
      <c r="B258" s="190">
        <v>41565</v>
      </c>
      <c r="C258" s="9">
        <v>9.8000000000000007</v>
      </c>
      <c r="D258" s="14">
        <f t="shared" si="6"/>
        <v>-0.8043912175648702</v>
      </c>
      <c r="E258" s="9">
        <v>4.8128342245989421E-2</v>
      </c>
      <c r="G258" s="9">
        <v>254</v>
      </c>
      <c r="H258" s="9">
        <f t="shared" ca="1" si="7"/>
        <v>-2.9724001782680975E-2</v>
      </c>
    </row>
    <row r="259" spans="2:8" x14ac:dyDescent="0.25">
      <c r="B259" s="190">
        <v>43042</v>
      </c>
      <c r="C259" s="9">
        <v>50.1</v>
      </c>
      <c r="D259" s="14">
        <f t="shared" si="6"/>
        <v>6.648854961832062</v>
      </c>
      <c r="E259" s="9">
        <v>4.8117154811715572E-2</v>
      </c>
      <c r="G259" s="9">
        <v>255</v>
      </c>
      <c r="H259" s="9">
        <f t="shared" ca="1" si="7"/>
        <v>5.6064842688220741E-2</v>
      </c>
    </row>
    <row r="260" spans="2:8" x14ac:dyDescent="0.25">
      <c r="B260" s="190">
        <v>41519</v>
      </c>
      <c r="C260" s="9">
        <v>6.55</v>
      </c>
      <c r="D260" s="14">
        <f t="shared" si="6"/>
        <v>-0.91318754141815772</v>
      </c>
      <c r="E260" s="9">
        <v>4.7999999999999973E-2</v>
      </c>
      <c r="G260" s="9">
        <v>256</v>
      </c>
      <c r="H260" s="9">
        <f t="shared" ca="1" si="7"/>
        <v>-2.9474764749238665E-2</v>
      </c>
    </row>
    <row r="261" spans="2:8" x14ac:dyDescent="0.25">
      <c r="B261" s="190">
        <v>44334</v>
      </c>
      <c r="C261" s="9">
        <v>75.45</v>
      </c>
      <c r="D261" s="14">
        <f t="shared" ref="D261:D324" si="8">(C261-C262)/C262</f>
        <v>2.8299492385786804</v>
      </c>
      <c r="E261" s="9">
        <v>4.7916666666666705E-2</v>
      </c>
      <c r="G261" s="9">
        <v>257</v>
      </c>
      <c r="H261" s="9">
        <f t="shared" ca="1" si="7"/>
        <v>-4.7670198828602822E-2</v>
      </c>
    </row>
    <row r="262" spans="2:8" x14ac:dyDescent="0.25">
      <c r="B262" s="190">
        <v>41634</v>
      </c>
      <c r="C262" s="9">
        <v>19.7</v>
      </c>
      <c r="D262" s="14">
        <f t="shared" si="8"/>
        <v>-0.56222222222222229</v>
      </c>
      <c r="E262" s="9">
        <v>4.7872340425531838E-2</v>
      </c>
      <c r="G262" s="9">
        <v>258</v>
      </c>
      <c r="H262" s="9">
        <f t="shared" ref="H262:H325" ca="1" si="9">_xlfn.NORM.INV(RAND(),O$7,O$8)</f>
        <v>-5.3741383261737823E-2</v>
      </c>
    </row>
    <row r="263" spans="2:8" x14ac:dyDescent="0.25">
      <c r="B263" s="190">
        <v>42887</v>
      </c>
      <c r="C263" s="9">
        <v>45</v>
      </c>
      <c r="D263" s="14">
        <f t="shared" si="8"/>
        <v>-0.26829268292682928</v>
      </c>
      <c r="E263" s="9">
        <v>4.7729918509895157E-2</v>
      </c>
      <c r="G263" s="9">
        <v>259</v>
      </c>
      <c r="H263" s="9">
        <f t="shared" ca="1" si="9"/>
        <v>2.0594318896312094E-2</v>
      </c>
    </row>
    <row r="264" spans="2:8" x14ac:dyDescent="0.25">
      <c r="B264" s="190">
        <v>42177</v>
      </c>
      <c r="C264" s="9">
        <v>61.5</v>
      </c>
      <c r="D264" s="14">
        <f t="shared" si="8"/>
        <v>5.2121212121212119</v>
      </c>
      <c r="E264" s="9">
        <v>4.7700170357751225E-2</v>
      </c>
      <c r="G264" s="9">
        <v>260</v>
      </c>
      <c r="H264" s="9">
        <f t="shared" ca="1" si="9"/>
        <v>3.9841161413483692E-2</v>
      </c>
    </row>
    <row r="265" spans="2:8" x14ac:dyDescent="0.25">
      <c r="B265" s="190">
        <v>41464</v>
      </c>
      <c r="C265" s="9">
        <v>9.9</v>
      </c>
      <c r="D265" s="14">
        <f t="shared" si="8"/>
        <v>1.25</v>
      </c>
      <c r="E265" s="9">
        <v>4.7619047619047734E-2</v>
      </c>
      <c r="G265" s="9">
        <v>261</v>
      </c>
      <c r="H265" s="9">
        <f t="shared" ca="1" si="9"/>
        <v>-1.7918964361078112E-3</v>
      </c>
    </row>
    <row r="266" spans="2:8" x14ac:dyDescent="0.25">
      <c r="B266" s="190">
        <v>41423</v>
      </c>
      <c r="C266" s="9">
        <v>4.4000000000000004</v>
      </c>
      <c r="D266" s="14">
        <f t="shared" si="8"/>
        <v>-0.19999999999999993</v>
      </c>
      <c r="E266" s="9">
        <v>4.7619047619047658E-2</v>
      </c>
      <c r="G266" s="9">
        <v>262</v>
      </c>
      <c r="H266" s="9">
        <f t="shared" ca="1" si="9"/>
        <v>5.8060664668266065E-2</v>
      </c>
    </row>
    <row r="267" spans="2:8" x14ac:dyDescent="0.25">
      <c r="B267" s="190">
        <v>41430</v>
      </c>
      <c r="C267" s="9">
        <v>5.5</v>
      </c>
      <c r="D267" s="14">
        <f t="shared" si="8"/>
        <v>-0.91085899513776336</v>
      </c>
      <c r="E267" s="9">
        <v>4.7619047619047616E-2</v>
      </c>
      <c r="G267" s="9">
        <v>263</v>
      </c>
      <c r="H267" s="9">
        <f t="shared" ca="1" si="9"/>
        <v>5.0278448072633056E-2</v>
      </c>
    </row>
    <row r="268" spans="2:8" x14ac:dyDescent="0.25">
      <c r="B268" s="190">
        <v>44235</v>
      </c>
      <c r="C268" s="9">
        <v>61.7</v>
      </c>
      <c r="D268" s="14">
        <f t="shared" si="8"/>
        <v>2.2819148936170217</v>
      </c>
      <c r="E268" s="9">
        <v>4.7538200339558648E-2</v>
      </c>
      <c r="G268" s="9">
        <v>264</v>
      </c>
      <c r="H268" s="9">
        <f t="shared" ca="1" si="9"/>
        <v>8.5253191647789578E-2</v>
      </c>
    </row>
    <row r="269" spans="2:8" x14ac:dyDescent="0.25">
      <c r="B269" s="190">
        <v>41632</v>
      </c>
      <c r="C269" s="9">
        <v>18.8</v>
      </c>
      <c r="D269" s="14">
        <f t="shared" si="8"/>
        <v>-0.46892655367231634</v>
      </c>
      <c r="E269" s="9">
        <v>4.7353760445682534E-2</v>
      </c>
      <c r="G269" s="9">
        <v>265</v>
      </c>
      <c r="H269" s="9">
        <f t="shared" ca="1" si="9"/>
        <v>-6.3568427559099637E-3</v>
      </c>
    </row>
    <row r="270" spans="2:8" x14ac:dyDescent="0.25">
      <c r="B270" s="190">
        <v>44014</v>
      </c>
      <c r="C270" s="9">
        <v>35.4</v>
      </c>
      <c r="D270" s="14">
        <f t="shared" si="8"/>
        <v>0.1839464882943144</v>
      </c>
      <c r="E270" s="9">
        <v>4.7337278106508923E-2</v>
      </c>
      <c r="G270" s="9">
        <v>266</v>
      </c>
      <c r="H270" s="9">
        <f t="shared" ca="1" si="9"/>
        <v>4.1478578666995766E-2</v>
      </c>
    </row>
    <row r="271" spans="2:8" x14ac:dyDescent="0.25">
      <c r="B271" s="190">
        <v>43248</v>
      </c>
      <c r="C271" s="9">
        <v>29.9</v>
      </c>
      <c r="D271" s="14">
        <f t="shared" si="8"/>
        <v>3.496240601503759</v>
      </c>
      <c r="E271" s="9">
        <v>4.7285464098073479E-2</v>
      </c>
      <c r="G271" s="9">
        <v>267</v>
      </c>
      <c r="H271" s="9">
        <f t="shared" ca="1" si="9"/>
        <v>-1.1610073899786591E-2</v>
      </c>
    </row>
    <row r="272" spans="2:8" x14ac:dyDescent="0.25">
      <c r="B272" s="190">
        <v>41451</v>
      </c>
      <c r="C272" s="9">
        <v>6.65</v>
      </c>
      <c r="D272" s="14">
        <f t="shared" si="8"/>
        <v>-0.93562439496611804</v>
      </c>
      <c r="E272" s="9">
        <v>4.7244094488189094E-2</v>
      </c>
      <c r="G272" s="9">
        <v>268</v>
      </c>
      <c r="H272" s="9">
        <f t="shared" ca="1" si="9"/>
        <v>5.8555684120724261E-2</v>
      </c>
    </row>
    <row r="273" spans="2:8" x14ac:dyDescent="0.25">
      <c r="B273" s="190">
        <v>42220</v>
      </c>
      <c r="C273" s="9">
        <v>103.3</v>
      </c>
      <c r="D273" s="14">
        <f t="shared" si="8"/>
        <v>0.69067103109656292</v>
      </c>
      <c r="E273" s="9">
        <v>4.7136340598073909E-2</v>
      </c>
      <c r="G273" s="9">
        <v>269</v>
      </c>
      <c r="H273" s="9">
        <f t="shared" ca="1" si="9"/>
        <v>-2.7512479757182757E-2</v>
      </c>
    </row>
    <row r="274" spans="2:8" x14ac:dyDescent="0.25">
      <c r="B274" s="190">
        <v>44900</v>
      </c>
      <c r="C274" s="9">
        <v>61.1</v>
      </c>
      <c r="D274" s="14">
        <f t="shared" si="8"/>
        <v>2.4325842696629212</v>
      </c>
      <c r="E274" s="9">
        <v>4.7129391602399311E-2</v>
      </c>
      <c r="G274" s="9">
        <v>270</v>
      </c>
      <c r="H274" s="9">
        <f t="shared" ca="1" si="9"/>
        <v>-4.398567811561907E-2</v>
      </c>
    </row>
    <row r="275" spans="2:8" x14ac:dyDescent="0.25">
      <c r="B275" s="190">
        <v>41669</v>
      </c>
      <c r="C275" s="9">
        <v>17.8</v>
      </c>
      <c r="D275" s="14">
        <f t="shared" si="8"/>
        <v>-0.7142857142857143</v>
      </c>
      <c r="E275" s="9">
        <v>4.7058823529411806E-2</v>
      </c>
      <c r="G275" s="9">
        <v>271</v>
      </c>
      <c r="H275" s="9">
        <f t="shared" ca="1" si="9"/>
        <v>-6.4040966951007345E-3</v>
      </c>
    </row>
    <row r="276" spans="2:8" x14ac:dyDescent="0.25">
      <c r="B276" s="190">
        <v>44936</v>
      </c>
      <c r="C276" s="9">
        <v>62.3</v>
      </c>
      <c r="D276" s="14">
        <f t="shared" si="8"/>
        <v>-0.30931263858093133</v>
      </c>
      <c r="E276" s="9">
        <v>4.7058823529411715E-2</v>
      </c>
      <c r="G276" s="9">
        <v>272</v>
      </c>
      <c r="H276" s="9">
        <f t="shared" ca="1" si="9"/>
        <v>-1.5080185451932676E-3</v>
      </c>
    </row>
    <row r="277" spans="2:8" x14ac:dyDescent="0.25">
      <c r="B277" s="190">
        <v>42198</v>
      </c>
      <c r="C277" s="9">
        <v>90.2</v>
      </c>
      <c r="D277" s="14">
        <f t="shared" si="8"/>
        <v>6.3632653061224493</v>
      </c>
      <c r="E277" s="9">
        <v>4.7011027278003444E-2</v>
      </c>
      <c r="G277" s="9">
        <v>273</v>
      </c>
      <c r="H277" s="9">
        <f t="shared" ca="1" si="9"/>
        <v>-1.1397741102321762E-2</v>
      </c>
    </row>
    <row r="278" spans="2:8" x14ac:dyDescent="0.25">
      <c r="B278" s="190">
        <v>41607</v>
      </c>
      <c r="C278" s="9">
        <v>12.25</v>
      </c>
      <c r="D278" s="14">
        <f t="shared" si="8"/>
        <v>-0.60737179487179482</v>
      </c>
      <c r="E278" s="9">
        <v>4.7008547008547071E-2</v>
      </c>
      <c r="G278" s="9">
        <v>274</v>
      </c>
      <c r="H278" s="9">
        <f t="shared" ca="1" si="9"/>
        <v>-4.8353871308368192E-2</v>
      </c>
    </row>
    <row r="279" spans="2:8" x14ac:dyDescent="0.25">
      <c r="B279" s="190">
        <v>43410</v>
      </c>
      <c r="C279" s="9">
        <v>31.2</v>
      </c>
      <c r="D279" s="14">
        <f t="shared" si="8"/>
        <v>3.6567164179104479</v>
      </c>
      <c r="E279" s="9">
        <v>4.6979865771812034E-2</v>
      </c>
      <c r="G279" s="9">
        <v>275</v>
      </c>
      <c r="H279" s="9">
        <f t="shared" ca="1" si="9"/>
        <v>4.8272038428077313E-2</v>
      </c>
    </row>
    <row r="280" spans="2:8" x14ac:dyDescent="0.25">
      <c r="B280" s="190">
        <v>41521</v>
      </c>
      <c r="C280" s="9">
        <v>6.7</v>
      </c>
      <c r="D280" s="14">
        <f t="shared" si="8"/>
        <v>1</v>
      </c>
      <c r="E280" s="9">
        <v>4.6874999999999972E-2</v>
      </c>
      <c r="G280" s="9">
        <v>276</v>
      </c>
      <c r="H280" s="9">
        <f t="shared" ca="1" si="9"/>
        <v>-6.0453694994259894E-3</v>
      </c>
    </row>
    <row r="281" spans="2:8" x14ac:dyDescent="0.25">
      <c r="B281" s="190">
        <v>41304</v>
      </c>
      <c r="C281" s="9">
        <v>3.35</v>
      </c>
      <c r="D281" s="14">
        <f t="shared" si="8"/>
        <v>-0.94122807017543852</v>
      </c>
      <c r="E281" s="9">
        <v>4.6874999999999972E-2</v>
      </c>
      <c r="G281" s="9">
        <v>277</v>
      </c>
      <c r="H281" s="9">
        <f t="shared" ca="1" si="9"/>
        <v>-6.4987712008025824E-3</v>
      </c>
    </row>
    <row r="282" spans="2:8" x14ac:dyDescent="0.25">
      <c r="B282" s="190">
        <v>44187</v>
      </c>
      <c r="C282" s="9">
        <v>57</v>
      </c>
      <c r="D282" s="14">
        <f t="shared" si="8"/>
        <v>-0.75226008344923512</v>
      </c>
      <c r="E282" s="9">
        <v>4.683195592286496E-2</v>
      </c>
      <c r="G282" s="9">
        <v>278</v>
      </c>
      <c r="H282" s="9">
        <f t="shared" ca="1" si="9"/>
        <v>-3.6389907884100937E-2</v>
      </c>
    </row>
    <row r="283" spans="2:8" x14ac:dyDescent="0.25">
      <c r="B283" s="190">
        <v>45526</v>
      </c>
      <c r="C283" s="9">
        <v>230.08</v>
      </c>
      <c r="D283" s="14">
        <f t="shared" si="8"/>
        <v>7.2318425760286233</v>
      </c>
      <c r="E283" s="9">
        <v>4.6817416624960285E-2</v>
      </c>
      <c r="G283" s="9">
        <v>279</v>
      </c>
      <c r="H283" s="9">
        <f t="shared" ca="1" si="9"/>
        <v>2.8848881605782379E-2</v>
      </c>
    </row>
    <row r="284" spans="2:8" x14ac:dyDescent="0.25">
      <c r="B284" s="190">
        <v>43259</v>
      </c>
      <c r="C284" s="9">
        <v>27.95</v>
      </c>
      <c r="D284" s="14">
        <f t="shared" si="8"/>
        <v>2.1229050279329611</v>
      </c>
      <c r="E284" s="9">
        <v>4.6816479400749067E-2</v>
      </c>
      <c r="G284" s="9">
        <v>280</v>
      </c>
      <c r="H284" s="9">
        <f t="shared" ca="1" si="9"/>
        <v>3.8755106990733722E-2</v>
      </c>
    </row>
    <row r="285" spans="2:8" x14ac:dyDescent="0.25">
      <c r="B285" s="190">
        <v>41474</v>
      </c>
      <c r="C285" s="9">
        <v>8.9499999999999993</v>
      </c>
      <c r="D285" s="14">
        <f t="shared" si="8"/>
        <v>-0.57981220657276999</v>
      </c>
      <c r="E285" s="9">
        <v>4.6783625730993983E-2</v>
      </c>
      <c r="G285" s="9">
        <v>281</v>
      </c>
      <c r="H285" s="9">
        <f t="shared" ca="1" si="9"/>
        <v>2.990652609848166E-2</v>
      </c>
    </row>
    <row r="286" spans="2:8" x14ac:dyDescent="0.25">
      <c r="B286" s="190">
        <v>43944</v>
      </c>
      <c r="C286" s="9">
        <v>21.3</v>
      </c>
      <c r="D286" s="14">
        <f t="shared" si="8"/>
        <v>1.7133757961783442</v>
      </c>
      <c r="E286" s="9">
        <v>4.6683046683046646E-2</v>
      </c>
      <c r="G286" s="9">
        <v>282</v>
      </c>
      <c r="H286" s="9">
        <f t="shared" ca="1" si="9"/>
        <v>1.6359728988100147E-2</v>
      </c>
    </row>
    <row r="287" spans="2:8" x14ac:dyDescent="0.25">
      <c r="B287" s="190">
        <v>41457</v>
      </c>
      <c r="C287" s="9">
        <v>7.85</v>
      </c>
      <c r="D287" s="14">
        <f t="shared" si="8"/>
        <v>-0.22277227722772278</v>
      </c>
      <c r="E287" s="9">
        <v>4.666666666666662E-2</v>
      </c>
      <c r="G287" s="9">
        <v>283</v>
      </c>
      <c r="H287" s="9">
        <f t="shared" ca="1" si="9"/>
        <v>1.9871328448015455E-2</v>
      </c>
    </row>
    <row r="288" spans="2:8" x14ac:dyDescent="0.25">
      <c r="B288" s="190">
        <v>41550</v>
      </c>
      <c r="C288" s="9">
        <v>10.1</v>
      </c>
      <c r="D288" s="14">
        <f t="shared" si="8"/>
        <v>-0.55011135857461024</v>
      </c>
      <c r="E288" s="9">
        <v>4.6632124352331529E-2</v>
      </c>
      <c r="G288" s="9">
        <v>284</v>
      </c>
      <c r="H288" s="9">
        <f t="shared" ca="1" si="9"/>
        <v>4.8204600869505253E-2</v>
      </c>
    </row>
    <row r="289" spans="2:8" x14ac:dyDescent="0.25">
      <c r="B289" s="190">
        <v>43934</v>
      </c>
      <c r="C289" s="9">
        <v>22.45</v>
      </c>
      <c r="D289" s="14">
        <f t="shared" si="8"/>
        <v>1.4944444444444445</v>
      </c>
      <c r="E289" s="9">
        <v>4.6620046620046623E-2</v>
      </c>
      <c r="G289" s="9">
        <v>285</v>
      </c>
      <c r="H289" s="9">
        <f t="shared" ca="1" si="9"/>
        <v>-3.1294479959632165E-2</v>
      </c>
    </row>
    <row r="290" spans="2:8" x14ac:dyDescent="0.25">
      <c r="B290" s="190">
        <v>41460</v>
      </c>
      <c r="C290" s="9">
        <v>9</v>
      </c>
      <c r="D290" s="14">
        <f t="shared" si="8"/>
        <v>-0.6</v>
      </c>
      <c r="E290" s="9">
        <v>4.6511627906976785E-2</v>
      </c>
      <c r="G290" s="9">
        <v>286</v>
      </c>
      <c r="H290" s="9">
        <f t="shared" ca="1" si="9"/>
        <v>1.9632578242762266E-2</v>
      </c>
    </row>
    <row r="291" spans="2:8" x14ac:dyDescent="0.25">
      <c r="B291" s="190">
        <v>43605</v>
      </c>
      <c r="C291" s="9">
        <v>22.5</v>
      </c>
      <c r="D291" s="14">
        <f t="shared" si="8"/>
        <v>-0.85099337748344372</v>
      </c>
      <c r="E291" s="9">
        <v>4.6511627906976744E-2</v>
      </c>
      <c r="G291" s="9">
        <v>287</v>
      </c>
      <c r="H291" s="9">
        <f t="shared" ca="1" si="9"/>
        <v>1.7721574114307529E-2</v>
      </c>
    </row>
    <row r="292" spans="2:8" x14ac:dyDescent="0.25">
      <c r="B292" s="190">
        <v>45378</v>
      </c>
      <c r="C292" s="9">
        <v>151</v>
      </c>
      <c r="D292" s="14">
        <f t="shared" si="8"/>
        <v>2.2578209277238406</v>
      </c>
      <c r="E292" s="9">
        <v>4.6431046431046348E-2</v>
      </c>
      <c r="G292" s="9">
        <v>288</v>
      </c>
      <c r="H292" s="9">
        <f t="shared" ca="1" si="9"/>
        <v>-2.9633061786480598E-2</v>
      </c>
    </row>
    <row r="293" spans="2:8" x14ac:dyDescent="0.25">
      <c r="B293" s="190">
        <v>42632</v>
      </c>
      <c r="C293" s="9">
        <v>46.35</v>
      </c>
      <c r="D293" s="14">
        <f t="shared" si="8"/>
        <v>1.5537190082644632</v>
      </c>
      <c r="E293" s="9">
        <v>4.6275395033860148E-2</v>
      </c>
      <c r="G293" s="9">
        <v>289</v>
      </c>
      <c r="H293" s="9">
        <f t="shared" ca="1" si="9"/>
        <v>2.818593864160595E-2</v>
      </c>
    </row>
    <row r="294" spans="2:8" x14ac:dyDescent="0.25">
      <c r="B294" s="190">
        <v>43839</v>
      </c>
      <c r="C294" s="9">
        <v>18.149999999999999</v>
      </c>
      <c r="D294" s="14">
        <f t="shared" si="8"/>
        <v>-0.81822734101151717</v>
      </c>
      <c r="E294" s="9">
        <v>4.6109510086455162E-2</v>
      </c>
      <c r="G294" s="9">
        <v>290</v>
      </c>
      <c r="H294" s="9">
        <f t="shared" ca="1" si="9"/>
        <v>-3.3425140438339419E-2</v>
      </c>
    </row>
    <row r="295" spans="2:8" x14ac:dyDescent="0.25">
      <c r="B295" s="190">
        <v>42331</v>
      </c>
      <c r="C295" s="9">
        <v>99.85</v>
      </c>
      <c r="D295" s="14">
        <f t="shared" si="8"/>
        <v>11.559748427672954</v>
      </c>
      <c r="E295" s="9">
        <v>4.6097433211105203E-2</v>
      </c>
      <c r="G295" s="9">
        <v>291</v>
      </c>
      <c r="H295" s="9">
        <f t="shared" ca="1" si="9"/>
        <v>1.5282435751595994E-2</v>
      </c>
    </row>
    <row r="296" spans="2:8" x14ac:dyDescent="0.25">
      <c r="B296" s="190">
        <v>41499</v>
      </c>
      <c r="C296" s="9">
        <v>7.95</v>
      </c>
      <c r="D296" s="14">
        <f t="shared" si="8"/>
        <v>-0.87731481481481477</v>
      </c>
      <c r="E296" s="9">
        <v>4.6052631578947442E-2</v>
      </c>
      <c r="G296" s="9">
        <v>292</v>
      </c>
      <c r="H296" s="9">
        <f t="shared" ca="1" si="9"/>
        <v>-2.8196693533798056E-2</v>
      </c>
    </row>
    <row r="297" spans="2:8" x14ac:dyDescent="0.25">
      <c r="B297" s="190">
        <v>41996</v>
      </c>
      <c r="C297" s="9">
        <v>64.8</v>
      </c>
      <c r="D297" s="14">
        <f t="shared" si="8"/>
        <v>0.72569906790945415</v>
      </c>
      <c r="E297" s="9">
        <v>4.6004842615012011E-2</v>
      </c>
      <c r="G297" s="9">
        <v>293</v>
      </c>
      <c r="H297" s="9">
        <f t="shared" ca="1" si="9"/>
        <v>-4.1291400440671325E-2</v>
      </c>
    </row>
    <row r="298" spans="2:8" x14ac:dyDescent="0.25">
      <c r="B298" s="190">
        <v>44029</v>
      </c>
      <c r="C298" s="9">
        <v>37.549999999999997</v>
      </c>
      <c r="D298" s="14">
        <f t="shared" si="8"/>
        <v>-0.35314384151593453</v>
      </c>
      <c r="E298" s="9">
        <v>4.5961002785515286E-2</v>
      </c>
      <c r="G298" s="9">
        <v>294</v>
      </c>
      <c r="H298" s="9">
        <f t="shared" ca="1" si="9"/>
        <v>-1.0274233050048761E-2</v>
      </c>
    </row>
    <row r="299" spans="2:8" x14ac:dyDescent="0.25">
      <c r="B299" s="190">
        <v>44657</v>
      </c>
      <c r="C299" s="9">
        <v>58.05</v>
      </c>
      <c r="D299" s="14">
        <f t="shared" si="8"/>
        <v>9.1842105263157876</v>
      </c>
      <c r="E299" s="9">
        <v>4.5945945945945893E-2</v>
      </c>
      <c r="G299" s="9">
        <v>295</v>
      </c>
      <c r="H299" s="9">
        <f t="shared" ca="1" si="9"/>
        <v>1.5623690557691167E-2</v>
      </c>
    </row>
    <row r="300" spans="2:8" x14ac:dyDescent="0.25">
      <c r="B300" s="190">
        <v>41439</v>
      </c>
      <c r="C300" s="9">
        <v>5.7</v>
      </c>
      <c r="D300" s="14">
        <f t="shared" si="8"/>
        <v>-0.70618556701030932</v>
      </c>
      <c r="E300" s="9">
        <v>4.5871559633027519E-2</v>
      </c>
      <c r="G300" s="9">
        <v>296</v>
      </c>
      <c r="H300" s="9">
        <f t="shared" ca="1" si="9"/>
        <v>-2.0382901368201107E-2</v>
      </c>
    </row>
    <row r="301" spans="2:8" x14ac:dyDescent="0.25">
      <c r="B301" s="190">
        <v>41642</v>
      </c>
      <c r="C301" s="9">
        <v>19.399999999999999</v>
      </c>
      <c r="D301" s="14">
        <f t="shared" si="8"/>
        <v>-0.69279493269992087</v>
      </c>
      <c r="E301" s="9">
        <v>4.5822102425875894E-2</v>
      </c>
      <c r="G301" s="9">
        <v>297</v>
      </c>
      <c r="H301" s="9">
        <f t="shared" ca="1" si="9"/>
        <v>2.4153688124396153E-2</v>
      </c>
    </row>
    <row r="302" spans="2:8" x14ac:dyDescent="0.25">
      <c r="B302" s="190">
        <v>41943</v>
      </c>
      <c r="C302" s="9">
        <v>63.15</v>
      </c>
      <c r="D302" s="14">
        <f t="shared" si="8"/>
        <v>9.9826086956521731</v>
      </c>
      <c r="E302" s="9">
        <v>4.5529801324503315E-2</v>
      </c>
      <c r="G302" s="9">
        <v>298</v>
      </c>
      <c r="H302" s="9">
        <f t="shared" ca="1" si="9"/>
        <v>-2.4235940594714211E-3</v>
      </c>
    </row>
    <row r="303" spans="2:8" x14ac:dyDescent="0.25">
      <c r="B303" s="190">
        <v>41431</v>
      </c>
      <c r="C303" s="9">
        <v>5.75</v>
      </c>
      <c r="D303" s="14">
        <f t="shared" si="8"/>
        <v>-0.44444444444444442</v>
      </c>
      <c r="E303" s="9">
        <v>4.5454545454545456E-2</v>
      </c>
      <c r="G303" s="9">
        <v>299</v>
      </c>
      <c r="H303" s="9">
        <f t="shared" ca="1" si="9"/>
        <v>-5.9311062831513767E-3</v>
      </c>
    </row>
    <row r="304" spans="2:8" x14ac:dyDescent="0.25">
      <c r="B304" s="190">
        <v>41465</v>
      </c>
      <c r="C304" s="9">
        <v>10.35</v>
      </c>
      <c r="D304" s="14">
        <f t="shared" si="8"/>
        <v>1.25</v>
      </c>
      <c r="E304" s="9">
        <v>4.5454545454545379E-2</v>
      </c>
      <c r="G304" s="9">
        <v>300</v>
      </c>
      <c r="H304" s="9">
        <f t="shared" ca="1" si="9"/>
        <v>2.4536600154290916E-2</v>
      </c>
    </row>
    <row r="305" spans="2:8" x14ac:dyDescent="0.25">
      <c r="B305" s="190">
        <v>41424</v>
      </c>
      <c r="C305" s="9">
        <v>4.5999999999999996</v>
      </c>
      <c r="D305" s="14">
        <f t="shared" si="8"/>
        <v>-0.33812949640287776</v>
      </c>
      <c r="E305" s="9">
        <v>4.5454545454545289E-2</v>
      </c>
      <c r="G305" s="9">
        <v>301</v>
      </c>
      <c r="H305" s="9">
        <f t="shared" ca="1" si="9"/>
        <v>-5.0346543915128633E-2</v>
      </c>
    </row>
    <row r="306" spans="2:8" x14ac:dyDescent="0.25">
      <c r="B306" s="190">
        <v>41452</v>
      </c>
      <c r="C306" s="9">
        <v>6.95</v>
      </c>
      <c r="D306" s="14">
        <f t="shared" si="8"/>
        <v>-0.83799533799533787</v>
      </c>
      <c r="E306" s="9">
        <v>4.5112781954887188E-2</v>
      </c>
      <c r="G306" s="9">
        <v>302</v>
      </c>
      <c r="H306" s="9">
        <f t="shared" ca="1" si="9"/>
        <v>-7.4735678519015358E-4</v>
      </c>
    </row>
    <row r="307" spans="2:8" x14ac:dyDescent="0.25">
      <c r="B307" s="190">
        <v>42424</v>
      </c>
      <c r="C307" s="9">
        <v>42.9</v>
      </c>
      <c r="D307" s="14">
        <f t="shared" si="8"/>
        <v>0.19332406119610557</v>
      </c>
      <c r="E307" s="9">
        <v>4.5066991473812462E-2</v>
      </c>
      <c r="G307" s="9">
        <v>303</v>
      </c>
      <c r="H307" s="9">
        <f t="shared" ca="1" si="9"/>
        <v>2.2352333198770849E-2</v>
      </c>
    </row>
    <row r="308" spans="2:8" x14ac:dyDescent="0.25">
      <c r="B308" s="190">
        <v>44040</v>
      </c>
      <c r="C308" s="9">
        <v>35.950000000000003</v>
      </c>
      <c r="D308" s="14">
        <f t="shared" si="8"/>
        <v>-0.65215287856797288</v>
      </c>
      <c r="E308" s="9">
        <v>4.505813953488385E-2</v>
      </c>
      <c r="G308" s="9">
        <v>304</v>
      </c>
      <c r="H308" s="9">
        <f t="shared" ca="1" si="9"/>
        <v>-4.6275709849860416E-2</v>
      </c>
    </row>
    <row r="309" spans="2:8" x14ac:dyDescent="0.25">
      <c r="B309" s="190">
        <v>45121</v>
      </c>
      <c r="C309" s="9">
        <v>103.35</v>
      </c>
      <c r="D309" s="14">
        <f t="shared" si="8"/>
        <v>1.6164556962025316</v>
      </c>
      <c r="E309" s="9">
        <v>4.4994944388270862E-2</v>
      </c>
      <c r="G309" s="9">
        <v>305</v>
      </c>
      <c r="H309" s="9">
        <f t="shared" ca="1" si="9"/>
        <v>-1.7097587486257854E-2</v>
      </c>
    </row>
    <row r="310" spans="2:8" x14ac:dyDescent="0.25">
      <c r="B310" s="190">
        <v>43139</v>
      </c>
      <c r="C310" s="9">
        <v>39.5</v>
      </c>
      <c r="D310" s="14">
        <f t="shared" si="8"/>
        <v>-0.21078921078921076</v>
      </c>
      <c r="E310" s="9">
        <v>4.4973544973545054E-2</v>
      </c>
      <c r="G310" s="9">
        <v>306</v>
      </c>
      <c r="H310" s="9">
        <f t="shared" ca="1" si="9"/>
        <v>-1.0152710305722898E-3</v>
      </c>
    </row>
    <row r="311" spans="2:8" x14ac:dyDescent="0.25">
      <c r="B311" s="190">
        <v>42437</v>
      </c>
      <c r="C311" s="9">
        <v>50.05</v>
      </c>
      <c r="D311" s="14">
        <f t="shared" si="8"/>
        <v>-0.66148123097734191</v>
      </c>
      <c r="E311" s="9">
        <v>4.4885177453027114E-2</v>
      </c>
      <c r="G311" s="9">
        <v>307</v>
      </c>
      <c r="H311" s="9">
        <f t="shared" ca="1" si="9"/>
        <v>2.1665854543580963E-2</v>
      </c>
    </row>
    <row r="312" spans="2:8" x14ac:dyDescent="0.25">
      <c r="B312" s="190">
        <v>45448</v>
      </c>
      <c r="C312" s="9">
        <v>147.85</v>
      </c>
      <c r="D312" s="14">
        <f t="shared" si="8"/>
        <v>20.12142857142857</v>
      </c>
      <c r="E312" s="9">
        <v>4.4876325088339185E-2</v>
      </c>
      <c r="G312" s="9">
        <v>308</v>
      </c>
      <c r="H312" s="9">
        <f t="shared" ca="1" si="9"/>
        <v>2.0694895723054945E-3</v>
      </c>
    </row>
    <row r="313" spans="2:8" x14ac:dyDescent="0.25">
      <c r="B313" s="190">
        <v>41522</v>
      </c>
      <c r="C313" s="9">
        <v>7</v>
      </c>
      <c r="D313" s="14">
        <f t="shared" si="8"/>
        <v>-0.90629183400267743</v>
      </c>
      <c r="E313" s="9">
        <v>4.4776119402985044E-2</v>
      </c>
      <c r="G313" s="9">
        <v>309</v>
      </c>
      <c r="H313" s="9">
        <f t="shared" ca="1" si="9"/>
        <v>5.7663442316281482E-2</v>
      </c>
    </row>
    <row r="314" spans="2:8" x14ac:dyDescent="0.25">
      <c r="B314" s="190">
        <v>44319</v>
      </c>
      <c r="C314" s="9">
        <v>74.7</v>
      </c>
      <c r="D314" s="14">
        <f t="shared" si="8"/>
        <v>1.5582191780821919</v>
      </c>
      <c r="E314" s="9">
        <v>4.4755244755244797E-2</v>
      </c>
      <c r="G314" s="9">
        <v>310</v>
      </c>
      <c r="H314" s="9">
        <f t="shared" ca="1" si="9"/>
        <v>1.0478697206549363E-2</v>
      </c>
    </row>
    <row r="315" spans="2:8" x14ac:dyDescent="0.25">
      <c r="B315" s="190">
        <v>43262</v>
      </c>
      <c r="C315" s="9">
        <v>29.2</v>
      </c>
      <c r="D315" s="14">
        <f t="shared" si="8"/>
        <v>-0.40529531568228111</v>
      </c>
      <c r="E315" s="9">
        <v>4.4722719141323794E-2</v>
      </c>
      <c r="G315" s="9">
        <v>311</v>
      </c>
      <c r="H315" s="9">
        <f t="shared" ca="1" si="9"/>
        <v>4.3084008934988628E-2</v>
      </c>
    </row>
    <row r="316" spans="2:8" x14ac:dyDescent="0.25">
      <c r="B316" s="190">
        <v>44698</v>
      </c>
      <c r="C316" s="9">
        <v>49.1</v>
      </c>
      <c r="D316" s="14">
        <f t="shared" si="8"/>
        <v>4.9878048780487818</v>
      </c>
      <c r="E316" s="9">
        <v>4.4680851063829817E-2</v>
      </c>
      <c r="G316" s="9">
        <v>312</v>
      </c>
      <c r="H316" s="9">
        <f t="shared" ca="1" si="9"/>
        <v>3.1993521904220123E-3</v>
      </c>
    </row>
    <row r="317" spans="2:8" x14ac:dyDescent="0.25">
      <c r="B317" s="190">
        <v>41458</v>
      </c>
      <c r="C317" s="9">
        <v>8.1999999999999993</v>
      </c>
      <c r="D317" s="14">
        <f t="shared" si="8"/>
        <v>-0.87147335423197492</v>
      </c>
      <c r="E317" s="9">
        <v>4.4585987261146452E-2</v>
      </c>
      <c r="G317" s="9">
        <v>313</v>
      </c>
      <c r="H317" s="9">
        <f t="shared" ca="1" si="9"/>
        <v>-1.1626896819913638E-2</v>
      </c>
    </row>
    <row r="318" spans="2:8" x14ac:dyDescent="0.25">
      <c r="B318" s="190">
        <v>44901</v>
      </c>
      <c r="C318" s="9">
        <v>63.8</v>
      </c>
      <c r="D318" s="14">
        <f t="shared" si="8"/>
        <v>16.971830985915492</v>
      </c>
      <c r="E318" s="9">
        <v>4.4189852700490931E-2</v>
      </c>
      <c r="G318" s="9">
        <v>314</v>
      </c>
      <c r="H318" s="9">
        <f t="shared" ca="1" si="9"/>
        <v>-1.227297001170477E-2</v>
      </c>
    </row>
    <row r="319" spans="2:8" x14ac:dyDescent="0.25">
      <c r="B319" s="190">
        <v>41275</v>
      </c>
      <c r="C319" s="9">
        <v>3.55</v>
      </c>
      <c r="D319" s="14">
        <f t="shared" si="8"/>
        <v>-0.57228915662650603</v>
      </c>
      <c r="E319" s="9">
        <v>4.4117647058823505E-2</v>
      </c>
      <c r="G319" s="9">
        <v>315</v>
      </c>
      <c r="H319" s="9">
        <f t="shared" ca="1" si="9"/>
        <v>3.7511306386432103E-2</v>
      </c>
    </row>
    <row r="320" spans="2:8" x14ac:dyDescent="0.25">
      <c r="B320" s="190">
        <v>41500</v>
      </c>
      <c r="C320" s="9">
        <v>8.3000000000000007</v>
      </c>
      <c r="D320" s="14">
        <f t="shared" si="8"/>
        <v>-0.12631578947368413</v>
      </c>
      <c r="E320" s="9">
        <v>4.4025157232704469E-2</v>
      </c>
      <c r="G320" s="9">
        <v>316</v>
      </c>
      <c r="H320" s="9">
        <f t="shared" ca="1" si="9"/>
        <v>-5.2931956111215983E-2</v>
      </c>
    </row>
    <row r="321" spans="2:8" x14ac:dyDescent="0.25">
      <c r="B321" s="190">
        <v>41577</v>
      </c>
      <c r="C321" s="9">
        <v>9.5</v>
      </c>
      <c r="D321" s="14">
        <f t="shared" si="8"/>
        <v>-0.33333333333333331</v>
      </c>
      <c r="E321" s="9">
        <v>4.3956043956043994E-2</v>
      </c>
      <c r="G321" s="9">
        <v>317</v>
      </c>
      <c r="H321" s="9">
        <f t="shared" ca="1" si="9"/>
        <v>3.5656491216769746E-2</v>
      </c>
    </row>
    <row r="322" spans="2:8" x14ac:dyDescent="0.25">
      <c r="B322" s="190">
        <v>43711</v>
      </c>
      <c r="C322" s="9">
        <v>14.25</v>
      </c>
      <c r="D322" s="14">
        <f t="shared" si="8"/>
        <v>1.3949579831932775</v>
      </c>
      <c r="E322" s="9">
        <v>4.3956043956043932E-2</v>
      </c>
      <c r="G322" s="9">
        <v>318</v>
      </c>
      <c r="H322" s="9">
        <f t="shared" ca="1" si="9"/>
        <v>3.0818373435330389E-2</v>
      </c>
    </row>
    <row r="323" spans="2:8" x14ac:dyDescent="0.25">
      <c r="B323" s="190">
        <v>41442</v>
      </c>
      <c r="C323" s="9">
        <v>5.95</v>
      </c>
      <c r="D323" s="14">
        <f t="shared" si="8"/>
        <v>-0.98174286590978832</v>
      </c>
      <c r="E323" s="9">
        <v>4.3859649122807015E-2</v>
      </c>
      <c r="G323" s="9">
        <v>319</v>
      </c>
      <c r="H323" s="9">
        <f t="shared" ca="1" si="9"/>
        <v>1.7654685719159284E-2</v>
      </c>
    </row>
    <row r="324" spans="2:8" x14ac:dyDescent="0.25">
      <c r="B324" s="190">
        <v>45643</v>
      </c>
      <c r="C324" s="9">
        <v>325.89999999999998</v>
      </c>
      <c r="D324" s="14">
        <f t="shared" si="8"/>
        <v>15.973958333333334</v>
      </c>
      <c r="E324" s="9">
        <v>4.3547870637207699E-2</v>
      </c>
      <c r="G324" s="9">
        <v>320</v>
      </c>
      <c r="H324" s="9">
        <f t="shared" ca="1" si="9"/>
        <v>-6.217203977787273E-2</v>
      </c>
    </row>
    <row r="325" spans="2:8" x14ac:dyDescent="0.25">
      <c r="B325" s="190">
        <v>43964</v>
      </c>
      <c r="C325" s="9">
        <v>19.2</v>
      </c>
      <c r="D325" s="14">
        <f t="shared" ref="D325:D388" si="10">(C325-C326)/C326</f>
        <v>3</v>
      </c>
      <c r="E325" s="9">
        <v>4.3478260869565258E-2</v>
      </c>
      <c r="G325" s="9">
        <v>321</v>
      </c>
      <c r="H325" s="9">
        <f t="shared" ca="1" si="9"/>
        <v>8.5227427458402661E-4</v>
      </c>
    </row>
    <row r="326" spans="2:8" x14ac:dyDescent="0.25">
      <c r="B326" s="190">
        <v>41425</v>
      </c>
      <c r="C326" s="9">
        <v>4.8</v>
      </c>
      <c r="D326" s="14">
        <f t="shared" si="10"/>
        <v>-0.20000000000000004</v>
      </c>
      <c r="E326" s="9">
        <v>4.3478260869565258E-2</v>
      </c>
      <c r="G326" s="9">
        <v>322</v>
      </c>
      <c r="H326" s="9">
        <f t="shared" ref="H326:H389" ca="1" si="11">_xlfn.NORM.INV(RAND(),O$7,O$8)</f>
        <v>-1.5497852915520971E-2</v>
      </c>
    </row>
    <row r="327" spans="2:8" x14ac:dyDescent="0.25">
      <c r="B327" s="190">
        <v>41432</v>
      </c>
      <c r="C327" s="9">
        <v>6</v>
      </c>
      <c r="D327" s="14">
        <f t="shared" si="10"/>
        <v>0.66666666666666663</v>
      </c>
      <c r="E327" s="9">
        <v>4.3478260869565216E-2</v>
      </c>
      <c r="G327" s="9">
        <v>323</v>
      </c>
      <c r="H327" s="9">
        <f t="shared" ca="1" si="11"/>
        <v>3.4116468128167321E-2</v>
      </c>
    </row>
    <row r="328" spans="2:8" x14ac:dyDescent="0.25">
      <c r="B328" s="190">
        <v>41325</v>
      </c>
      <c r="C328" s="9">
        <v>3.6</v>
      </c>
      <c r="D328" s="14">
        <f t="shared" si="10"/>
        <v>-0.95955056179775289</v>
      </c>
      <c r="E328" s="9">
        <v>4.3478260869565188E-2</v>
      </c>
      <c r="G328" s="9">
        <v>324</v>
      </c>
      <c r="H328" s="9">
        <f t="shared" ca="1" si="11"/>
        <v>3.9116771007327002E-2</v>
      </c>
    </row>
    <row r="329" spans="2:8" x14ac:dyDescent="0.25">
      <c r="B329" s="190">
        <v>42261</v>
      </c>
      <c r="C329" s="9">
        <v>89</v>
      </c>
      <c r="D329" s="14">
        <f t="shared" si="10"/>
        <v>1.2389937106918238</v>
      </c>
      <c r="E329" s="9">
        <v>4.3376318874560407E-2</v>
      </c>
      <c r="G329" s="9">
        <v>325</v>
      </c>
      <c r="H329" s="9">
        <f t="shared" ca="1" si="11"/>
        <v>1.3600566206920354E-2</v>
      </c>
    </row>
    <row r="330" spans="2:8" x14ac:dyDescent="0.25">
      <c r="B330" s="190">
        <v>42975</v>
      </c>
      <c r="C330" s="9">
        <v>39.75</v>
      </c>
      <c r="D330" s="14">
        <f t="shared" si="10"/>
        <v>1.3520710059171599</v>
      </c>
      <c r="E330" s="9">
        <v>4.3307086614173186E-2</v>
      </c>
      <c r="G330" s="9">
        <v>326</v>
      </c>
      <c r="H330" s="9">
        <f t="shared" ca="1" si="11"/>
        <v>-3.5080014078881443E-2</v>
      </c>
    </row>
    <row r="331" spans="2:8" x14ac:dyDescent="0.25">
      <c r="B331" s="190">
        <v>43893</v>
      </c>
      <c r="C331" s="9">
        <v>16.899999999999999</v>
      </c>
      <c r="D331" s="14">
        <f t="shared" si="10"/>
        <v>1.3310344827586205</v>
      </c>
      <c r="E331" s="9">
        <v>4.3209876543209833E-2</v>
      </c>
      <c r="G331" s="9">
        <v>327</v>
      </c>
      <c r="H331" s="9">
        <f t="shared" ca="1" si="11"/>
        <v>1.5497160032085698E-2</v>
      </c>
    </row>
    <row r="332" spans="2:8" x14ac:dyDescent="0.25">
      <c r="B332" s="190">
        <v>41494</v>
      </c>
      <c r="C332" s="9">
        <v>7.25</v>
      </c>
      <c r="D332" s="14">
        <f t="shared" si="10"/>
        <v>0</v>
      </c>
      <c r="E332" s="9">
        <v>4.3165467625899255E-2</v>
      </c>
      <c r="G332" s="9">
        <v>328</v>
      </c>
      <c r="H332" s="9">
        <f t="shared" ca="1" si="11"/>
        <v>-2.5923933072899141E-3</v>
      </c>
    </row>
    <row r="333" spans="2:8" x14ac:dyDescent="0.25">
      <c r="B333" s="190">
        <v>41453</v>
      </c>
      <c r="C333" s="9">
        <v>7.25</v>
      </c>
      <c r="D333" s="14">
        <f t="shared" si="10"/>
        <v>0.19834710743801656</v>
      </c>
      <c r="E333" s="9">
        <v>4.3165467625899255E-2</v>
      </c>
      <c r="G333" s="9">
        <v>329</v>
      </c>
      <c r="H333" s="9">
        <f t="shared" ca="1" si="11"/>
        <v>1.7584862610933203E-2</v>
      </c>
    </row>
    <row r="334" spans="2:8" x14ac:dyDescent="0.25">
      <c r="B334" s="190">
        <v>41449</v>
      </c>
      <c r="C334" s="9">
        <v>6.05</v>
      </c>
      <c r="D334" s="14">
        <f t="shared" si="10"/>
        <v>-0.90568978955572876</v>
      </c>
      <c r="E334" s="9">
        <v>4.3103448275862072E-2</v>
      </c>
      <c r="G334" s="9">
        <v>330</v>
      </c>
      <c r="H334" s="9">
        <f t="shared" ca="1" si="11"/>
        <v>-2.970476299057502E-2</v>
      </c>
    </row>
    <row r="335" spans="2:8" x14ac:dyDescent="0.25">
      <c r="B335" s="190">
        <v>41963</v>
      </c>
      <c r="C335" s="9">
        <v>64.150000000000006</v>
      </c>
      <c r="D335" s="14">
        <f t="shared" si="10"/>
        <v>1.9062748212867398E-2</v>
      </c>
      <c r="E335" s="9">
        <v>4.3089430894309035E-2</v>
      </c>
      <c r="G335" s="9">
        <v>331</v>
      </c>
      <c r="H335" s="9">
        <f t="shared" ca="1" si="11"/>
        <v>8.1229263507370614E-2</v>
      </c>
    </row>
    <row r="336" spans="2:8" x14ac:dyDescent="0.25">
      <c r="B336" s="190">
        <v>41899</v>
      </c>
      <c r="C336" s="9">
        <v>62.95</v>
      </c>
      <c r="D336" s="14">
        <f t="shared" si="10"/>
        <v>0.18105065666041287</v>
      </c>
      <c r="E336" s="9">
        <v>4.308202154101079E-2</v>
      </c>
      <c r="G336" s="9">
        <v>332</v>
      </c>
      <c r="H336" s="9">
        <f t="shared" ca="1" si="11"/>
        <v>-6.2558251091706834E-3</v>
      </c>
    </row>
    <row r="337" spans="2:8" x14ac:dyDescent="0.25">
      <c r="B337" s="190">
        <v>44880</v>
      </c>
      <c r="C337" s="9">
        <v>53.3</v>
      </c>
      <c r="D337" s="14">
        <f t="shared" si="10"/>
        <v>-0.1382376717865805</v>
      </c>
      <c r="E337" s="9">
        <v>4.3052837573385433E-2</v>
      </c>
      <c r="G337" s="9">
        <v>333</v>
      </c>
      <c r="H337" s="9">
        <f t="shared" ca="1" si="11"/>
        <v>5.4469214750869667E-2</v>
      </c>
    </row>
    <row r="338" spans="2:8" x14ac:dyDescent="0.25">
      <c r="B338" s="190">
        <v>42143</v>
      </c>
      <c r="C338" s="9">
        <v>61.85</v>
      </c>
      <c r="D338" s="14">
        <f t="shared" si="10"/>
        <v>15.945205479452056</v>
      </c>
      <c r="E338" s="9">
        <v>4.3001686340640881E-2</v>
      </c>
      <c r="G338" s="9">
        <v>334</v>
      </c>
      <c r="H338" s="9">
        <f t="shared" ca="1" si="11"/>
        <v>-3.5295069501502248E-2</v>
      </c>
    </row>
    <row r="339" spans="2:8" x14ac:dyDescent="0.25">
      <c r="B339" s="190">
        <v>41311</v>
      </c>
      <c r="C339" s="9">
        <v>3.65</v>
      </c>
      <c r="D339" s="14">
        <f t="shared" si="10"/>
        <v>-0.78654970760233922</v>
      </c>
      <c r="E339" s="9">
        <v>4.285714285714283E-2</v>
      </c>
      <c r="G339" s="9">
        <v>335</v>
      </c>
      <c r="H339" s="9">
        <f t="shared" ca="1" si="11"/>
        <v>1.1149120128913954E-3</v>
      </c>
    </row>
    <row r="340" spans="2:8" x14ac:dyDescent="0.25">
      <c r="B340" s="190">
        <v>43895</v>
      </c>
      <c r="C340" s="9">
        <v>17.100000000000001</v>
      </c>
      <c r="D340" s="14">
        <f t="shared" si="10"/>
        <v>-0.58894230769230771</v>
      </c>
      <c r="E340" s="9">
        <v>4.2682926829268469E-2</v>
      </c>
      <c r="G340" s="9">
        <v>336</v>
      </c>
      <c r="H340" s="9">
        <f t="shared" ca="1" si="11"/>
        <v>-4.0590427660147838E-2</v>
      </c>
    </row>
    <row r="341" spans="2:8" x14ac:dyDescent="0.25">
      <c r="B341" s="190">
        <v>42991</v>
      </c>
      <c r="C341" s="9">
        <v>41.6</v>
      </c>
      <c r="D341" s="14">
        <f t="shared" si="10"/>
        <v>-8.3700440528634304E-2</v>
      </c>
      <c r="E341" s="9">
        <v>4.2606516290726891E-2</v>
      </c>
      <c r="G341" s="9">
        <v>337</v>
      </c>
      <c r="H341" s="9">
        <f t="shared" ca="1" si="11"/>
        <v>3.1076173729597603E-3</v>
      </c>
    </row>
    <row r="342" spans="2:8" x14ac:dyDescent="0.25">
      <c r="B342" s="190">
        <v>41869</v>
      </c>
      <c r="C342" s="9">
        <v>45.4</v>
      </c>
      <c r="D342" s="14">
        <f t="shared" si="10"/>
        <v>-5.2192066805845511E-2</v>
      </c>
      <c r="E342" s="9">
        <v>4.2479908151549978E-2</v>
      </c>
      <c r="G342" s="9">
        <v>338</v>
      </c>
      <c r="H342" s="9">
        <f t="shared" ca="1" si="11"/>
        <v>2.1523784575380407E-2</v>
      </c>
    </row>
    <row r="343" spans="2:8" x14ac:dyDescent="0.25">
      <c r="B343" s="190">
        <v>43014</v>
      </c>
      <c r="C343" s="9">
        <v>47.9</v>
      </c>
      <c r="D343" s="14">
        <f t="shared" si="10"/>
        <v>0.44277108433734924</v>
      </c>
      <c r="E343" s="9">
        <v>4.2437431991294787E-2</v>
      </c>
      <c r="G343" s="9">
        <v>339</v>
      </c>
      <c r="H343" s="9">
        <f t="shared" ca="1" si="11"/>
        <v>1.5468742792972355E-2</v>
      </c>
    </row>
    <row r="344" spans="2:8" x14ac:dyDescent="0.25">
      <c r="B344" s="190">
        <v>41859</v>
      </c>
      <c r="C344" s="9">
        <v>33.200000000000003</v>
      </c>
      <c r="D344" s="14">
        <f t="shared" si="10"/>
        <v>-0.15736040609137045</v>
      </c>
      <c r="E344" s="9">
        <v>4.2386185243328142E-2</v>
      </c>
      <c r="G344" s="9">
        <v>340</v>
      </c>
      <c r="H344" s="9">
        <f t="shared" ca="1" si="11"/>
        <v>-1.0911081461909559E-2</v>
      </c>
    </row>
    <row r="345" spans="2:8" x14ac:dyDescent="0.25">
      <c r="B345" s="190">
        <v>43346</v>
      </c>
      <c r="C345" s="9">
        <v>39.4</v>
      </c>
      <c r="D345" s="14">
        <f t="shared" si="10"/>
        <v>9.6486486486486474</v>
      </c>
      <c r="E345" s="9">
        <v>4.2328042328042367E-2</v>
      </c>
      <c r="G345" s="9">
        <v>341</v>
      </c>
      <c r="H345" s="9">
        <f t="shared" ca="1" si="11"/>
        <v>-4.3880971656071336E-3</v>
      </c>
    </row>
    <row r="346" spans="2:8" x14ac:dyDescent="0.25">
      <c r="B346" s="190">
        <v>41317</v>
      </c>
      <c r="C346" s="9">
        <v>3.7</v>
      </c>
      <c r="D346" s="14">
        <f t="shared" si="10"/>
        <v>0</v>
      </c>
      <c r="E346" s="9">
        <v>4.2253521126760667E-2</v>
      </c>
      <c r="G346" s="9">
        <v>342</v>
      </c>
      <c r="H346" s="9">
        <f t="shared" ca="1" si="11"/>
        <v>-3.9719145866866354E-2</v>
      </c>
    </row>
    <row r="347" spans="2:8" x14ac:dyDescent="0.25">
      <c r="B347" s="190">
        <v>41276</v>
      </c>
      <c r="C347" s="9">
        <v>3.7</v>
      </c>
      <c r="D347" s="14">
        <f t="shared" si="10"/>
        <v>-0.94748048261178142</v>
      </c>
      <c r="E347" s="9">
        <v>4.2253521126760667E-2</v>
      </c>
      <c r="G347" s="9">
        <v>343</v>
      </c>
      <c r="H347" s="9">
        <f t="shared" ca="1" si="11"/>
        <v>1.6377436223662921E-3</v>
      </c>
    </row>
    <row r="348" spans="2:8" x14ac:dyDescent="0.25">
      <c r="B348" s="190">
        <v>44432</v>
      </c>
      <c r="C348" s="9">
        <v>70.45</v>
      </c>
      <c r="D348" s="14">
        <f t="shared" si="10"/>
        <v>-0.22111663902708678</v>
      </c>
      <c r="E348" s="9">
        <v>4.2159763313609599E-2</v>
      </c>
      <c r="G348" s="9">
        <v>344</v>
      </c>
      <c r="H348" s="9">
        <f t="shared" ca="1" si="11"/>
        <v>6.0598448488740735E-2</v>
      </c>
    </row>
    <row r="349" spans="2:8" x14ac:dyDescent="0.25">
      <c r="B349" s="190">
        <v>42243</v>
      </c>
      <c r="C349" s="9">
        <v>90.45</v>
      </c>
      <c r="D349" s="14">
        <f t="shared" si="10"/>
        <v>-0.45626690712353468</v>
      </c>
      <c r="E349" s="9">
        <v>4.2050691244239699E-2</v>
      </c>
      <c r="G349" s="9">
        <v>345</v>
      </c>
      <c r="H349" s="9">
        <f t="shared" ca="1" si="11"/>
        <v>4.0371143844506435E-2</v>
      </c>
    </row>
    <row r="350" spans="2:8" x14ac:dyDescent="0.25">
      <c r="B350" s="190">
        <v>45260</v>
      </c>
      <c r="C350" s="9">
        <v>166.35</v>
      </c>
      <c r="D350" s="14">
        <f t="shared" si="10"/>
        <v>2.4298969072164947</v>
      </c>
      <c r="E350" s="9">
        <v>4.1966802380206628E-2</v>
      </c>
      <c r="G350" s="9">
        <v>346</v>
      </c>
      <c r="H350" s="9">
        <f t="shared" ca="1" si="11"/>
        <v>4.9333540303282249E-2</v>
      </c>
    </row>
    <row r="351" spans="2:8" x14ac:dyDescent="0.25">
      <c r="B351" s="190">
        <v>44846</v>
      </c>
      <c r="C351" s="9">
        <v>48.5</v>
      </c>
      <c r="D351" s="14">
        <f t="shared" si="10"/>
        <v>0.39167862266857956</v>
      </c>
      <c r="E351" s="9">
        <v>4.1890440386681049E-2</v>
      </c>
      <c r="G351" s="9">
        <v>347</v>
      </c>
      <c r="H351" s="9">
        <f t="shared" ca="1" si="11"/>
        <v>1.0411199630569145E-2</v>
      </c>
    </row>
    <row r="352" spans="2:8" x14ac:dyDescent="0.25">
      <c r="B352" s="190">
        <v>43214</v>
      </c>
      <c r="C352" s="9">
        <v>34.85</v>
      </c>
      <c r="D352" s="14">
        <f t="shared" si="10"/>
        <v>5.9700000000000006</v>
      </c>
      <c r="E352" s="9">
        <v>4.1853512705530595E-2</v>
      </c>
      <c r="G352" s="9">
        <v>348</v>
      </c>
      <c r="H352" s="9">
        <f t="shared" ca="1" si="11"/>
        <v>-1.6309128139784395E-2</v>
      </c>
    </row>
    <row r="353" spans="2:8" x14ac:dyDescent="0.25">
      <c r="B353" s="190">
        <v>41428</v>
      </c>
      <c r="C353" s="9">
        <v>5</v>
      </c>
      <c r="D353" s="14">
        <f t="shared" si="10"/>
        <v>0.33333333333333331</v>
      </c>
      <c r="E353" s="9">
        <v>4.1666666666666706E-2</v>
      </c>
      <c r="G353" s="9">
        <v>349</v>
      </c>
      <c r="H353" s="9">
        <f t="shared" ca="1" si="11"/>
        <v>3.2810763964064273E-2</v>
      </c>
    </row>
    <row r="354" spans="2:8" x14ac:dyDescent="0.25">
      <c r="B354" s="190">
        <v>41326</v>
      </c>
      <c r="C354" s="9">
        <v>3.75</v>
      </c>
      <c r="D354" s="14">
        <f t="shared" si="10"/>
        <v>-0.62686567164179108</v>
      </c>
      <c r="E354" s="9">
        <v>4.1666666666666644E-2</v>
      </c>
      <c r="G354" s="9">
        <v>350</v>
      </c>
      <c r="H354" s="9">
        <f t="shared" ca="1" si="11"/>
        <v>8.6872866817964176E-2</v>
      </c>
    </row>
    <row r="355" spans="2:8" x14ac:dyDescent="0.25">
      <c r="B355" s="190">
        <v>41558</v>
      </c>
      <c r="C355" s="9">
        <v>10.050000000000001</v>
      </c>
      <c r="D355" s="14">
        <f t="shared" si="10"/>
        <v>-0.55726872246696035</v>
      </c>
      <c r="E355" s="9">
        <v>4.1450777202072575E-2</v>
      </c>
      <c r="G355" s="9">
        <v>351</v>
      </c>
      <c r="H355" s="9">
        <f t="shared" ca="1" si="11"/>
        <v>8.5663248219707763E-2</v>
      </c>
    </row>
    <row r="356" spans="2:8" x14ac:dyDescent="0.25">
      <c r="B356" s="190">
        <v>43622</v>
      </c>
      <c r="C356" s="9">
        <v>22.7</v>
      </c>
      <c r="D356" s="14">
        <f t="shared" si="10"/>
        <v>-0.92445923460898505</v>
      </c>
      <c r="E356" s="9">
        <v>4.1284403669724704E-2</v>
      </c>
      <c r="G356" s="9">
        <v>352</v>
      </c>
      <c r="H356" s="9">
        <f t="shared" ca="1" si="11"/>
        <v>3.449712188513035E-2</v>
      </c>
    </row>
    <row r="357" spans="2:8" x14ac:dyDescent="0.25">
      <c r="B357" s="190">
        <v>45608</v>
      </c>
      <c r="C357" s="9">
        <v>300.5</v>
      </c>
      <c r="D357" s="14">
        <f t="shared" si="10"/>
        <v>4.9387351778656123</v>
      </c>
      <c r="E357" s="9">
        <v>4.123354123354115E-2</v>
      </c>
      <c r="G357" s="9">
        <v>353</v>
      </c>
      <c r="H357" s="9">
        <f t="shared" ca="1" si="11"/>
        <v>-2.2142411038354463E-2</v>
      </c>
    </row>
    <row r="358" spans="2:8" x14ac:dyDescent="0.25">
      <c r="B358" s="190">
        <v>42787</v>
      </c>
      <c r="C358" s="9">
        <v>50.6</v>
      </c>
      <c r="D358" s="14">
        <f t="shared" si="10"/>
        <v>0.59873617693522918</v>
      </c>
      <c r="E358" s="9">
        <v>4.1152263374485597E-2</v>
      </c>
      <c r="G358" s="9">
        <v>354</v>
      </c>
      <c r="H358" s="9">
        <f t="shared" ca="1" si="11"/>
        <v>4.2002628151728685E-2</v>
      </c>
    </row>
    <row r="359" spans="2:8" x14ac:dyDescent="0.25">
      <c r="B359" s="190">
        <v>43270</v>
      </c>
      <c r="C359" s="9">
        <v>31.65</v>
      </c>
      <c r="D359" s="14">
        <f t="shared" si="10"/>
        <v>1.0822368421052631</v>
      </c>
      <c r="E359" s="9">
        <v>4.1118421052631582E-2</v>
      </c>
      <c r="G359" s="9">
        <v>355</v>
      </c>
      <c r="H359" s="9">
        <f t="shared" ca="1" si="11"/>
        <v>4.2956031202914809E-2</v>
      </c>
    </row>
    <row r="360" spans="2:8" x14ac:dyDescent="0.25">
      <c r="B360" s="190">
        <v>43780</v>
      </c>
      <c r="C360" s="9">
        <v>15.2</v>
      </c>
      <c r="D360" s="14">
        <f t="shared" si="10"/>
        <v>2.9999999999999996</v>
      </c>
      <c r="E360" s="9">
        <v>4.1095890410958881E-2</v>
      </c>
      <c r="G360" s="9">
        <v>356</v>
      </c>
      <c r="H360" s="9">
        <f t="shared" ca="1" si="11"/>
        <v>-3.5891065580578557E-2</v>
      </c>
    </row>
    <row r="361" spans="2:8" x14ac:dyDescent="0.25">
      <c r="B361" s="190">
        <v>41312</v>
      </c>
      <c r="C361" s="9">
        <v>3.8</v>
      </c>
      <c r="D361" s="14">
        <f t="shared" si="10"/>
        <v>0</v>
      </c>
      <c r="E361" s="9">
        <v>4.1095890410958881E-2</v>
      </c>
      <c r="G361" s="9">
        <v>357</v>
      </c>
      <c r="H361" s="9">
        <f t="shared" ca="1" si="11"/>
        <v>1.3245238124858588E-2</v>
      </c>
    </row>
    <row r="362" spans="2:8" x14ac:dyDescent="0.25">
      <c r="B362" s="190">
        <v>41283</v>
      </c>
      <c r="C362" s="9">
        <v>3.8</v>
      </c>
      <c r="D362" s="14">
        <f t="shared" si="10"/>
        <v>-0.98615160349854225</v>
      </c>
      <c r="E362" s="9">
        <v>4.1095890410958881E-2</v>
      </c>
      <c r="G362" s="9">
        <v>358</v>
      </c>
      <c r="H362" s="9">
        <f t="shared" ca="1" si="11"/>
        <v>-3.7797386070061847E-2</v>
      </c>
    </row>
    <row r="363" spans="2:8" x14ac:dyDescent="0.25">
      <c r="B363" s="190">
        <v>45593</v>
      </c>
      <c r="C363" s="9">
        <v>274.39999999999998</v>
      </c>
      <c r="D363" s="14">
        <f t="shared" si="10"/>
        <v>10.362318840579709</v>
      </c>
      <c r="E363" s="9">
        <v>4.0971168437025619E-2</v>
      </c>
      <c r="G363" s="9">
        <v>359</v>
      </c>
      <c r="H363" s="9">
        <f t="shared" ca="1" si="11"/>
        <v>-2.0145136704057827E-2</v>
      </c>
    </row>
    <row r="364" spans="2:8" x14ac:dyDescent="0.25">
      <c r="B364" s="190">
        <v>43612</v>
      </c>
      <c r="C364" s="9">
        <v>24.15</v>
      </c>
      <c r="D364" s="14">
        <f t="shared" si="10"/>
        <v>-0.50051706308169597</v>
      </c>
      <c r="E364" s="9">
        <v>4.0948275862068936E-2</v>
      </c>
      <c r="G364" s="9">
        <v>360</v>
      </c>
      <c r="H364" s="9">
        <f t="shared" ca="1" si="11"/>
        <v>-4.551429258397667E-2</v>
      </c>
    </row>
    <row r="365" spans="2:8" x14ac:dyDescent="0.25">
      <c r="B365" s="190">
        <v>42587</v>
      </c>
      <c r="C365" s="9">
        <v>48.35</v>
      </c>
      <c r="D365" s="14">
        <f t="shared" si="10"/>
        <v>-9.6261682242990629E-2</v>
      </c>
      <c r="E365" s="9">
        <v>4.0904198062432694E-2</v>
      </c>
      <c r="G365" s="9">
        <v>361</v>
      </c>
      <c r="H365" s="9">
        <f t="shared" ca="1" si="11"/>
        <v>-5.2380488443405399E-2</v>
      </c>
    </row>
    <row r="366" spans="2:8" x14ac:dyDescent="0.25">
      <c r="B366" s="190">
        <v>44799</v>
      </c>
      <c r="C366" s="9">
        <v>53.5</v>
      </c>
      <c r="D366" s="14">
        <f t="shared" si="10"/>
        <v>0.9851576994434138</v>
      </c>
      <c r="E366" s="9">
        <v>4.0856031128404698E-2</v>
      </c>
      <c r="G366" s="9">
        <v>362</v>
      </c>
      <c r="H366" s="9">
        <f t="shared" ca="1" si="11"/>
        <v>3.2192805916490402E-2</v>
      </c>
    </row>
    <row r="367" spans="2:8" x14ac:dyDescent="0.25">
      <c r="B367" s="190">
        <v>41796</v>
      </c>
      <c r="C367" s="9">
        <v>26.95</v>
      </c>
      <c r="D367" s="14">
        <f t="shared" si="10"/>
        <v>5.9999999999999991</v>
      </c>
      <c r="E367" s="9">
        <v>4.0540540540540571E-2</v>
      </c>
      <c r="G367" s="9">
        <v>363</v>
      </c>
      <c r="H367" s="9">
        <f t="shared" ca="1" si="11"/>
        <v>6.8916644498637613E-3</v>
      </c>
    </row>
    <row r="368" spans="2:8" x14ac:dyDescent="0.25">
      <c r="B368" s="190">
        <v>41418</v>
      </c>
      <c r="C368" s="9">
        <v>3.85</v>
      </c>
      <c r="D368" s="14">
        <f t="shared" si="10"/>
        <v>0</v>
      </c>
      <c r="E368" s="9">
        <v>4.0540540540540515E-2</v>
      </c>
      <c r="G368" s="9">
        <v>364</v>
      </c>
      <c r="H368" s="9">
        <f t="shared" ca="1" si="11"/>
        <v>-1.3920671638076185E-2</v>
      </c>
    </row>
    <row r="369" spans="2:8" x14ac:dyDescent="0.25">
      <c r="B369" s="190">
        <v>41277</v>
      </c>
      <c r="C369" s="9">
        <v>3.85</v>
      </c>
      <c r="D369" s="14">
        <f t="shared" si="10"/>
        <v>-0.95467922307239561</v>
      </c>
      <c r="E369" s="9">
        <v>4.0540540540540515E-2</v>
      </c>
      <c r="G369" s="9">
        <v>365</v>
      </c>
      <c r="H369" s="9">
        <f t="shared" ca="1" si="11"/>
        <v>1.7396839574407415E-2</v>
      </c>
    </row>
    <row r="370" spans="2:8" x14ac:dyDescent="0.25">
      <c r="B370" s="190">
        <v>44412</v>
      </c>
      <c r="C370" s="9">
        <v>84.95</v>
      </c>
      <c r="D370" s="14">
        <f t="shared" si="10"/>
        <v>0.88568257491675939</v>
      </c>
      <c r="E370" s="9">
        <v>4.0416411512553548E-2</v>
      </c>
      <c r="G370" s="9">
        <v>366</v>
      </c>
      <c r="H370" s="9">
        <f t="shared" ca="1" si="11"/>
        <v>7.4159948463958306E-3</v>
      </c>
    </row>
    <row r="371" spans="2:8" x14ac:dyDescent="0.25">
      <c r="B371" s="190">
        <v>42548</v>
      </c>
      <c r="C371" s="9">
        <v>45.05</v>
      </c>
      <c r="D371" s="14">
        <f t="shared" si="10"/>
        <v>0.58626760563380276</v>
      </c>
      <c r="E371" s="9">
        <v>4.0415704387990768E-2</v>
      </c>
      <c r="G371" s="9">
        <v>367</v>
      </c>
      <c r="H371" s="9">
        <f t="shared" ca="1" si="11"/>
        <v>1.6770057032884467E-2</v>
      </c>
    </row>
    <row r="372" spans="2:8" x14ac:dyDescent="0.25">
      <c r="B372" s="190">
        <v>43446</v>
      </c>
      <c r="C372" s="9">
        <v>28.4</v>
      </c>
      <c r="D372" s="14">
        <f t="shared" si="10"/>
        <v>-0.38990332975295383</v>
      </c>
      <c r="E372" s="9">
        <v>4.0293040293040212E-2</v>
      </c>
      <c r="G372" s="9">
        <v>368</v>
      </c>
      <c r="H372" s="9">
        <f t="shared" ca="1" si="11"/>
        <v>2.2480875270623053E-2</v>
      </c>
    </row>
    <row r="373" spans="2:8" x14ac:dyDescent="0.25">
      <c r="B373" s="190">
        <v>43040</v>
      </c>
      <c r="C373" s="9">
        <v>46.55</v>
      </c>
      <c r="D373" s="14">
        <f t="shared" si="10"/>
        <v>-0.70537974683544302</v>
      </c>
      <c r="E373" s="9">
        <v>4.0223463687150775E-2</v>
      </c>
      <c r="G373" s="9">
        <v>369</v>
      </c>
      <c r="H373" s="9">
        <f t="shared" ca="1" si="11"/>
        <v>-1.289042643374097E-2</v>
      </c>
    </row>
    <row r="374" spans="2:8" x14ac:dyDescent="0.25">
      <c r="B374" s="190">
        <v>45383</v>
      </c>
      <c r="C374" s="9">
        <v>158</v>
      </c>
      <c r="D374" s="14">
        <f t="shared" si="10"/>
        <v>5.0886319845857422</v>
      </c>
      <c r="E374" s="9">
        <v>4.0157998683344263E-2</v>
      </c>
      <c r="G374" s="9">
        <v>370</v>
      </c>
      <c r="H374" s="9">
        <f t="shared" ca="1" si="11"/>
        <v>-3.7220142832606551E-2</v>
      </c>
    </row>
    <row r="375" spans="2:8" x14ac:dyDescent="0.25">
      <c r="B375" s="190">
        <v>43556</v>
      </c>
      <c r="C375" s="9">
        <v>25.95</v>
      </c>
      <c r="D375" s="14">
        <f t="shared" si="10"/>
        <v>5.6538461538461542</v>
      </c>
      <c r="E375" s="9">
        <v>4.0080160320641281E-2</v>
      </c>
      <c r="G375" s="9">
        <v>371</v>
      </c>
      <c r="H375" s="9">
        <f t="shared" ca="1" si="11"/>
        <v>-5.5617997022508081E-2</v>
      </c>
    </row>
    <row r="376" spans="2:8" x14ac:dyDescent="0.25">
      <c r="B376" s="190">
        <v>41369</v>
      </c>
      <c r="C376" s="9">
        <v>3.9</v>
      </c>
      <c r="D376" s="14">
        <f t="shared" si="10"/>
        <v>0</v>
      </c>
      <c r="E376" s="9">
        <v>3.9999999999999973E-2</v>
      </c>
      <c r="G376" s="9">
        <v>372</v>
      </c>
      <c r="H376" s="9">
        <f t="shared" ca="1" si="11"/>
        <v>-2.285077105920362E-2</v>
      </c>
    </row>
    <row r="377" spans="2:8" x14ac:dyDescent="0.25">
      <c r="B377" s="190">
        <v>41327</v>
      </c>
      <c r="C377" s="9">
        <v>3.9</v>
      </c>
      <c r="D377" s="14">
        <f t="shared" si="10"/>
        <v>-0.92330383480825962</v>
      </c>
      <c r="E377" s="9">
        <v>3.9999999999999973E-2</v>
      </c>
      <c r="G377" s="9">
        <v>373</v>
      </c>
      <c r="H377" s="9">
        <f t="shared" ca="1" si="11"/>
        <v>-1.1437167262982707E-2</v>
      </c>
    </row>
    <row r="378" spans="2:8" x14ac:dyDescent="0.25">
      <c r="B378" s="190">
        <v>42439</v>
      </c>
      <c r="C378" s="9">
        <v>50.85</v>
      </c>
      <c r="D378" s="14">
        <f t="shared" si="10"/>
        <v>-0.80460344297571473</v>
      </c>
      <c r="E378" s="9">
        <v>3.9877300613496994E-2</v>
      </c>
      <c r="G378" s="9">
        <v>374</v>
      </c>
      <c r="H378" s="9">
        <f t="shared" ca="1" si="11"/>
        <v>5.6325984860700395E-2</v>
      </c>
    </row>
    <row r="379" spans="2:8" x14ac:dyDescent="0.25">
      <c r="B379" s="190">
        <v>45806</v>
      </c>
      <c r="C379" s="9">
        <v>260.24</v>
      </c>
      <c r="D379" s="14">
        <f t="shared" si="10"/>
        <v>10.722522522522524</v>
      </c>
      <c r="E379" s="9">
        <v>3.9836976065848878E-2</v>
      </c>
      <c r="G379" s="9">
        <v>375</v>
      </c>
      <c r="H379" s="9">
        <f t="shared" ca="1" si="11"/>
        <v>8.9315083540616701E-3</v>
      </c>
    </row>
    <row r="380" spans="2:8" x14ac:dyDescent="0.25">
      <c r="B380" s="190">
        <v>41789</v>
      </c>
      <c r="C380" s="9">
        <v>22.2</v>
      </c>
      <c r="D380" s="14">
        <f t="shared" si="10"/>
        <v>-0.65339578454332548</v>
      </c>
      <c r="E380" s="9">
        <v>3.9812646370023318E-2</v>
      </c>
      <c r="G380" s="9">
        <v>376</v>
      </c>
      <c r="H380" s="9">
        <f t="shared" ca="1" si="11"/>
        <v>-7.3395080790442683E-3</v>
      </c>
    </row>
    <row r="381" spans="2:8" x14ac:dyDescent="0.25">
      <c r="B381" s="190">
        <v>44572</v>
      </c>
      <c r="C381" s="9">
        <v>64.05</v>
      </c>
      <c r="D381" s="14">
        <f t="shared" si="10"/>
        <v>3.8893129770992365</v>
      </c>
      <c r="E381" s="9">
        <v>3.9772727272727203E-2</v>
      </c>
      <c r="G381" s="9">
        <v>377</v>
      </c>
      <c r="H381" s="9">
        <f t="shared" ca="1" si="11"/>
        <v>8.3318983204035083E-3</v>
      </c>
    </row>
    <row r="382" spans="2:8" x14ac:dyDescent="0.25">
      <c r="B382" s="190">
        <v>43747</v>
      </c>
      <c r="C382" s="9">
        <v>13.1</v>
      </c>
      <c r="D382" s="14">
        <f t="shared" si="10"/>
        <v>-0.69710982658959531</v>
      </c>
      <c r="E382" s="9">
        <v>3.968253968253968E-2</v>
      </c>
      <c r="G382" s="9">
        <v>378</v>
      </c>
      <c r="H382" s="9">
        <f t="shared" ca="1" si="11"/>
        <v>-1.8662032198070399E-2</v>
      </c>
    </row>
    <row r="383" spans="2:8" x14ac:dyDescent="0.25">
      <c r="B383" s="190">
        <v>42992</v>
      </c>
      <c r="C383" s="9">
        <v>43.25</v>
      </c>
      <c r="D383" s="14">
        <f t="shared" si="10"/>
        <v>-0.26756985605419131</v>
      </c>
      <c r="E383" s="9">
        <v>3.9663461538461502E-2</v>
      </c>
      <c r="G383" s="9">
        <v>379</v>
      </c>
      <c r="H383" s="9">
        <f t="shared" ca="1" si="11"/>
        <v>-2.2005030406977547E-2</v>
      </c>
    </row>
    <row r="384" spans="2:8" x14ac:dyDescent="0.25">
      <c r="B384" s="190">
        <v>44154</v>
      </c>
      <c r="C384" s="9">
        <v>59.05</v>
      </c>
      <c r="D384" s="14">
        <f t="shared" si="10"/>
        <v>-0.80355954757152359</v>
      </c>
      <c r="E384" s="9">
        <v>3.9612676056338031E-2</v>
      </c>
      <c r="G384" s="9">
        <v>380</v>
      </c>
      <c r="H384" s="9">
        <f t="shared" ca="1" si="11"/>
        <v>7.2473801089609925E-3</v>
      </c>
    </row>
    <row r="385" spans="2:8" x14ac:dyDescent="0.25">
      <c r="B385" s="190">
        <v>45579</v>
      </c>
      <c r="C385" s="9">
        <v>300.60000000000002</v>
      </c>
      <c r="D385" s="14">
        <f t="shared" si="10"/>
        <v>75.101265822784811</v>
      </c>
      <c r="E385" s="9">
        <v>3.9598824139720032E-2</v>
      </c>
      <c r="G385" s="9">
        <v>381</v>
      </c>
      <c r="H385" s="9">
        <f t="shared" ca="1" si="11"/>
        <v>7.07632249551126E-3</v>
      </c>
    </row>
    <row r="386" spans="2:8" x14ac:dyDescent="0.25">
      <c r="B386" s="190">
        <v>41401</v>
      </c>
      <c r="C386" s="9">
        <v>3.95</v>
      </c>
      <c r="D386" s="14">
        <f t="shared" si="10"/>
        <v>0</v>
      </c>
      <c r="E386" s="9">
        <v>3.9473684210526411E-2</v>
      </c>
      <c r="G386" s="9">
        <v>382</v>
      </c>
      <c r="H386" s="9">
        <f t="shared" ca="1" si="11"/>
        <v>4.2038987434265346E-2</v>
      </c>
    </row>
    <row r="387" spans="2:8" x14ac:dyDescent="0.25">
      <c r="B387" s="190">
        <v>41337</v>
      </c>
      <c r="C387" s="9">
        <v>3.95</v>
      </c>
      <c r="D387" s="14">
        <f t="shared" si="10"/>
        <v>-0.93909020817270616</v>
      </c>
      <c r="E387" s="9">
        <v>3.9473684210526411E-2</v>
      </c>
      <c r="G387" s="9">
        <v>383</v>
      </c>
      <c r="H387" s="9">
        <f t="shared" ca="1" si="11"/>
        <v>1.8053606781323627E-2</v>
      </c>
    </row>
    <row r="388" spans="2:8" x14ac:dyDescent="0.25">
      <c r="B388" s="190">
        <v>44967</v>
      </c>
      <c r="C388" s="9">
        <v>64.849999999999994</v>
      </c>
      <c r="D388" s="14">
        <f t="shared" si="10"/>
        <v>0.87971014492753608</v>
      </c>
      <c r="E388" s="9">
        <v>3.9262820512820443E-2</v>
      </c>
      <c r="G388" s="9">
        <v>384</v>
      </c>
      <c r="H388" s="9">
        <f t="shared" ca="1" si="11"/>
        <v>-3.0770419937497989E-2</v>
      </c>
    </row>
    <row r="389" spans="2:8" x14ac:dyDescent="0.25">
      <c r="B389" s="190">
        <v>41841</v>
      </c>
      <c r="C389" s="9">
        <v>34.5</v>
      </c>
      <c r="D389" s="14">
        <f t="shared" ref="D389:D452" si="12">(C389-C390)/C390</f>
        <v>2.7096774193548385</v>
      </c>
      <c r="E389" s="9">
        <v>3.9156626506024007E-2</v>
      </c>
      <c r="G389" s="9">
        <v>385</v>
      </c>
      <c r="H389" s="9">
        <f t="shared" ca="1" si="11"/>
        <v>3.1204718304361167E-3</v>
      </c>
    </row>
    <row r="390" spans="2:8" x14ac:dyDescent="0.25">
      <c r="B390" s="190">
        <v>41477</v>
      </c>
      <c r="C390" s="9">
        <v>9.3000000000000007</v>
      </c>
      <c r="D390" s="14">
        <f t="shared" si="12"/>
        <v>-0.94358507734303909</v>
      </c>
      <c r="E390" s="9">
        <v>3.9106145251396808E-2</v>
      </c>
      <c r="G390" s="9">
        <v>386</v>
      </c>
      <c r="H390" s="9">
        <f t="shared" ref="H390:H453" ca="1" si="13">_xlfn.NORM.INV(RAND(),O$7,O$8)</f>
        <v>-6.1645922697071316E-2</v>
      </c>
    </row>
    <row r="391" spans="2:8" x14ac:dyDescent="0.25">
      <c r="B391" s="190">
        <v>45427</v>
      </c>
      <c r="C391" s="9">
        <v>164.85</v>
      </c>
      <c r="D391" s="14">
        <f t="shared" si="12"/>
        <v>40.212499999999999</v>
      </c>
      <c r="E391" s="9">
        <v>3.9079735266309416E-2</v>
      </c>
      <c r="G391" s="9">
        <v>387</v>
      </c>
      <c r="H391" s="9">
        <f t="shared" ca="1" si="13"/>
        <v>-2.1444844959515055E-2</v>
      </c>
    </row>
    <row r="392" spans="2:8" x14ac:dyDescent="0.25">
      <c r="B392" s="190">
        <v>41421</v>
      </c>
      <c r="C392" s="9">
        <v>4</v>
      </c>
      <c r="D392" s="14">
        <f t="shared" si="12"/>
        <v>0</v>
      </c>
      <c r="E392" s="9">
        <v>3.8961038961038939E-2</v>
      </c>
      <c r="G392" s="9">
        <v>388</v>
      </c>
      <c r="H392" s="9">
        <f t="shared" ca="1" si="13"/>
        <v>-3.1849073343400064E-2</v>
      </c>
    </row>
    <row r="393" spans="2:8" x14ac:dyDescent="0.25">
      <c r="B393" s="190">
        <v>41374</v>
      </c>
      <c r="C393" s="9">
        <v>4</v>
      </c>
      <c r="D393" s="14">
        <f t="shared" si="12"/>
        <v>0</v>
      </c>
      <c r="E393" s="9">
        <v>3.8961038961038939E-2</v>
      </c>
      <c r="G393" s="9">
        <v>389</v>
      </c>
      <c r="H393" s="9">
        <f t="shared" ca="1" si="13"/>
        <v>2.6463689283560118E-2</v>
      </c>
    </row>
    <row r="394" spans="2:8" x14ac:dyDescent="0.25">
      <c r="B394" s="190">
        <v>41332</v>
      </c>
      <c r="C394" s="9">
        <v>4</v>
      </c>
      <c r="D394" s="14">
        <f t="shared" si="12"/>
        <v>0</v>
      </c>
      <c r="E394" s="9">
        <v>3.8961038961038939E-2</v>
      </c>
      <c r="G394" s="9">
        <v>390</v>
      </c>
      <c r="H394" s="9">
        <f t="shared" ca="1" si="13"/>
        <v>-7.0215850717451248E-2</v>
      </c>
    </row>
    <row r="395" spans="2:8" x14ac:dyDescent="0.25">
      <c r="B395" s="190">
        <v>41278</v>
      </c>
      <c r="C395" s="9">
        <v>4</v>
      </c>
      <c r="D395" s="14">
        <f t="shared" si="12"/>
        <v>-0.95454545454545459</v>
      </c>
      <c r="E395" s="9">
        <v>3.8961038961038939E-2</v>
      </c>
      <c r="G395" s="9">
        <v>391</v>
      </c>
      <c r="H395" s="9">
        <f t="shared" ca="1" si="13"/>
        <v>-8.2866105554733033E-2</v>
      </c>
    </row>
    <row r="396" spans="2:8" x14ac:dyDescent="0.25">
      <c r="B396" s="190">
        <v>42192</v>
      </c>
      <c r="C396" s="9">
        <v>88</v>
      </c>
      <c r="D396" s="14">
        <f t="shared" si="12"/>
        <v>4.0720461095100866</v>
      </c>
      <c r="E396" s="9">
        <v>3.8961038961038925E-2</v>
      </c>
      <c r="G396" s="9">
        <v>392</v>
      </c>
      <c r="H396" s="9">
        <f t="shared" ca="1" si="13"/>
        <v>4.4150439409233987E-2</v>
      </c>
    </row>
    <row r="397" spans="2:8" x14ac:dyDescent="0.25">
      <c r="B397" s="190">
        <v>41701</v>
      </c>
      <c r="C397" s="9">
        <v>17.350000000000001</v>
      </c>
      <c r="D397" s="14">
        <f t="shared" si="12"/>
        <v>-0.94010012083549099</v>
      </c>
      <c r="E397" s="9">
        <v>3.8922155688622881E-2</v>
      </c>
      <c r="G397" s="9">
        <v>393</v>
      </c>
      <c r="H397" s="9">
        <f t="shared" ca="1" si="13"/>
        <v>-3.7573116963256582E-2</v>
      </c>
    </row>
    <row r="398" spans="2:8" x14ac:dyDescent="0.25">
      <c r="B398" s="190">
        <v>45596</v>
      </c>
      <c r="C398" s="9">
        <v>289.64999999999998</v>
      </c>
      <c r="D398" s="14">
        <f t="shared" si="12"/>
        <v>9.8483146067415728</v>
      </c>
      <c r="E398" s="9">
        <v>3.8916786226685672E-2</v>
      </c>
      <c r="G398" s="9">
        <v>394</v>
      </c>
      <c r="H398" s="9">
        <f t="shared" ca="1" si="13"/>
        <v>-3.4037669973500571E-2</v>
      </c>
    </row>
    <row r="399" spans="2:8" x14ac:dyDescent="0.25">
      <c r="B399" s="190">
        <v>43305</v>
      </c>
      <c r="C399" s="9">
        <v>26.7</v>
      </c>
      <c r="D399" s="14">
        <f t="shared" si="12"/>
        <v>-0.76213808463251664</v>
      </c>
      <c r="E399" s="9">
        <v>3.8910505836575876E-2</v>
      </c>
      <c r="G399" s="9">
        <v>395</v>
      </c>
      <c r="H399" s="9">
        <f t="shared" ca="1" si="13"/>
        <v>-8.716910325535402E-3</v>
      </c>
    </row>
    <row r="400" spans="2:8" x14ac:dyDescent="0.25">
      <c r="B400" s="190">
        <v>42235</v>
      </c>
      <c r="C400" s="9">
        <v>112.25</v>
      </c>
      <c r="D400" s="14">
        <f t="shared" si="12"/>
        <v>2.9804964539007091</v>
      </c>
      <c r="E400" s="9">
        <v>3.8870893105043991E-2</v>
      </c>
      <c r="G400" s="9">
        <v>396</v>
      </c>
      <c r="H400" s="9">
        <f t="shared" ca="1" si="13"/>
        <v>-0.11409786447993797</v>
      </c>
    </row>
    <row r="401" spans="2:8" x14ac:dyDescent="0.25">
      <c r="B401" s="190">
        <v>43311</v>
      </c>
      <c r="C401" s="9">
        <v>28.2</v>
      </c>
      <c r="D401" s="14">
        <f t="shared" si="12"/>
        <v>-0.88071065989847719</v>
      </c>
      <c r="E401" s="9">
        <v>3.8674033149171297E-2</v>
      </c>
      <c r="G401" s="9">
        <v>397</v>
      </c>
      <c r="H401" s="9">
        <f t="shared" ca="1" si="13"/>
        <v>1.134020646318612E-2</v>
      </c>
    </row>
    <row r="402" spans="2:8" x14ac:dyDescent="0.25">
      <c r="B402" s="190">
        <v>45686</v>
      </c>
      <c r="C402" s="9">
        <v>236.4</v>
      </c>
      <c r="D402" s="14">
        <f t="shared" si="12"/>
        <v>1.0213766566908935</v>
      </c>
      <c r="E402" s="9">
        <v>3.8664323374341003E-2</v>
      </c>
      <c r="G402" s="9">
        <v>398</v>
      </c>
      <c r="H402" s="9">
        <f t="shared" ca="1" si="13"/>
        <v>1.0775329827989156E-3</v>
      </c>
    </row>
    <row r="403" spans="2:8" x14ac:dyDescent="0.25">
      <c r="B403" s="190">
        <v>45236</v>
      </c>
      <c r="C403" s="9">
        <v>116.95</v>
      </c>
      <c r="D403" s="14">
        <f t="shared" si="12"/>
        <v>1.3483935742971889</v>
      </c>
      <c r="E403" s="9">
        <v>3.8632326820603982E-2</v>
      </c>
      <c r="G403" s="9">
        <v>399</v>
      </c>
      <c r="H403" s="9">
        <f t="shared" ca="1" si="13"/>
        <v>-2.4051772717288099E-2</v>
      </c>
    </row>
    <row r="404" spans="2:8" x14ac:dyDescent="0.25">
      <c r="B404" s="190">
        <v>44749</v>
      </c>
      <c r="C404" s="9">
        <v>49.8</v>
      </c>
      <c r="D404" s="14">
        <f t="shared" si="12"/>
        <v>-0.27458120903131839</v>
      </c>
      <c r="E404" s="9">
        <v>3.8581856100104152E-2</v>
      </c>
      <c r="G404" s="9">
        <v>400</v>
      </c>
      <c r="H404" s="9">
        <f t="shared" ca="1" si="13"/>
        <v>-5.0600614612182938E-2</v>
      </c>
    </row>
    <row r="405" spans="2:8" x14ac:dyDescent="0.25">
      <c r="B405" s="190">
        <v>44971</v>
      </c>
      <c r="C405" s="9">
        <v>68.650000000000006</v>
      </c>
      <c r="D405" s="14">
        <f t="shared" si="12"/>
        <v>2.6419098143236073</v>
      </c>
      <c r="E405" s="9">
        <v>3.8577912254160539E-2</v>
      </c>
      <c r="G405" s="9">
        <v>401</v>
      </c>
      <c r="H405" s="9">
        <f t="shared" ca="1" si="13"/>
        <v>-1.1679111764849422E-2</v>
      </c>
    </row>
    <row r="406" spans="2:8" x14ac:dyDescent="0.25">
      <c r="B406" s="190">
        <v>43843</v>
      </c>
      <c r="C406" s="9">
        <v>18.850000000000001</v>
      </c>
      <c r="D406" s="14">
        <f t="shared" si="12"/>
        <v>-0.62224448897795592</v>
      </c>
      <c r="E406" s="9">
        <v>3.8567493112947819E-2</v>
      </c>
      <c r="G406" s="9">
        <v>402</v>
      </c>
      <c r="H406" s="9">
        <f t="shared" ca="1" si="13"/>
        <v>-2.1959150597729012E-2</v>
      </c>
    </row>
    <row r="407" spans="2:8" x14ac:dyDescent="0.25">
      <c r="B407" s="190">
        <v>42802</v>
      </c>
      <c r="C407" s="9">
        <v>49.9</v>
      </c>
      <c r="D407" s="14">
        <f t="shared" si="12"/>
        <v>-0.79171014734733058</v>
      </c>
      <c r="E407" s="9">
        <v>3.850156087408952E-2</v>
      </c>
      <c r="G407" s="9">
        <v>403</v>
      </c>
      <c r="H407" s="9">
        <f t="shared" ca="1" si="13"/>
        <v>-9.3844353757215893E-3</v>
      </c>
    </row>
    <row r="408" spans="2:8" x14ac:dyDescent="0.25">
      <c r="B408" s="190">
        <v>45705</v>
      </c>
      <c r="C408" s="9">
        <v>239.57</v>
      </c>
      <c r="D408" s="14">
        <f t="shared" si="12"/>
        <v>58.153086419753087</v>
      </c>
      <c r="E408" s="9">
        <v>3.8493216004161411E-2</v>
      </c>
      <c r="G408" s="9">
        <v>404</v>
      </c>
      <c r="H408" s="9">
        <f t="shared" ca="1" si="13"/>
        <v>-1.9224124474972893E-2</v>
      </c>
    </row>
    <row r="409" spans="2:8" x14ac:dyDescent="0.25">
      <c r="B409" s="190">
        <v>41386</v>
      </c>
      <c r="C409" s="9">
        <v>4.05</v>
      </c>
      <c r="D409" s="14">
        <f t="shared" si="12"/>
        <v>0</v>
      </c>
      <c r="E409" s="9">
        <v>3.8461538461538443E-2</v>
      </c>
      <c r="G409" s="9">
        <v>405</v>
      </c>
      <c r="H409" s="9">
        <f t="shared" ca="1" si="13"/>
        <v>-1.8147774927935439E-2</v>
      </c>
    </row>
    <row r="410" spans="2:8" x14ac:dyDescent="0.25">
      <c r="B410" s="190">
        <v>41330</v>
      </c>
      <c r="C410" s="9">
        <v>4.05</v>
      </c>
      <c r="D410" s="14">
        <f t="shared" si="12"/>
        <v>-0.90919282511210764</v>
      </c>
      <c r="E410" s="9">
        <v>3.8461538461538443E-2</v>
      </c>
      <c r="G410" s="9">
        <v>406</v>
      </c>
      <c r="H410" s="9">
        <f t="shared" ca="1" si="13"/>
        <v>-3.6422445408451326E-2</v>
      </c>
    </row>
    <row r="411" spans="2:8" x14ac:dyDescent="0.25">
      <c r="B411" s="190">
        <v>42944</v>
      </c>
      <c r="C411" s="9">
        <v>44.6</v>
      </c>
      <c r="D411" s="14">
        <f t="shared" si="12"/>
        <v>-6.1052631578947338E-2</v>
      </c>
      <c r="E411" s="9">
        <v>3.841676367869612E-2</v>
      </c>
      <c r="G411" s="9">
        <v>407</v>
      </c>
      <c r="H411" s="9">
        <f t="shared" ca="1" si="13"/>
        <v>-5.5163159560663338E-2</v>
      </c>
    </row>
    <row r="412" spans="2:8" x14ac:dyDescent="0.25">
      <c r="B412" s="190">
        <v>42464</v>
      </c>
      <c r="C412" s="9">
        <v>47.5</v>
      </c>
      <c r="D412" s="14">
        <f t="shared" si="12"/>
        <v>-2.9622063329928554E-2</v>
      </c>
      <c r="E412" s="9">
        <v>3.825136612021858E-2</v>
      </c>
      <c r="G412" s="9">
        <v>408</v>
      </c>
      <c r="H412" s="9">
        <f t="shared" ca="1" si="13"/>
        <v>-5.536575159589549E-2</v>
      </c>
    </row>
    <row r="413" spans="2:8" x14ac:dyDescent="0.25">
      <c r="B413" s="190">
        <v>44057</v>
      </c>
      <c r="C413" s="9">
        <v>48.95</v>
      </c>
      <c r="D413" s="14">
        <f t="shared" si="12"/>
        <v>-0.20016339869281044</v>
      </c>
      <c r="E413" s="9">
        <v>3.8176033934252479E-2</v>
      </c>
      <c r="G413" s="9">
        <v>409</v>
      </c>
      <c r="H413" s="9">
        <f t="shared" ca="1" si="13"/>
        <v>1.2594315521352598E-2</v>
      </c>
    </row>
    <row r="414" spans="2:8" x14ac:dyDescent="0.25">
      <c r="B414" s="190">
        <v>44166</v>
      </c>
      <c r="C414" s="9">
        <v>61.2</v>
      </c>
      <c r="D414" s="14">
        <f t="shared" si="12"/>
        <v>-0.134982332155477</v>
      </c>
      <c r="E414" s="9">
        <v>3.8167938931297711E-2</v>
      </c>
      <c r="G414" s="9">
        <v>410</v>
      </c>
      <c r="H414" s="9">
        <f t="shared" ca="1" si="13"/>
        <v>2.9365574699431168E-2</v>
      </c>
    </row>
    <row r="415" spans="2:8" x14ac:dyDescent="0.25">
      <c r="B415" s="190">
        <v>42187</v>
      </c>
      <c r="C415" s="9">
        <v>70.75</v>
      </c>
      <c r="D415" s="14">
        <f t="shared" si="12"/>
        <v>-0.7256688639007367</v>
      </c>
      <c r="E415" s="9">
        <v>3.815113719735868E-2</v>
      </c>
      <c r="G415" s="9">
        <v>411</v>
      </c>
      <c r="H415" s="9">
        <f t="shared" ca="1" si="13"/>
        <v>1.9855578581630562E-2</v>
      </c>
    </row>
    <row r="416" spans="2:8" x14ac:dyDescent="0.25">
      <c r="B416" s="190">
        <v>45671</v>
      </c>
      <c r="C416" s="9">
        <v>257.89999999999998</v>
      </c>
      <c r="D416" s="14">
        <f t="shared" si="12"/>
        <v>8.4468864468864453</v>
      </c>
      <c r="E416" s="9">
        <v>3.8035822097001362E-2</v>
      </c>
      <c r="G416" s="9">
        <v>412</v>
      </c>
      <c r="H416" s="9">
        <f t="shared" ca="1" si="13"/>
        <v>-2.5405038834927791E-2</v>
      </c>
    </row>
    <row r="417" spans="2:8" x14ac:dyDescent="0.25">
      <c r="B417" s="190">
        <v>43445</v>
      </c>
      <c r="C417" s="9">
        <v>27.3</v>
      </c>
      <c r="D417" s="14">
        <f t="shared" si="12"/>
        <v>5.6585365853658551</v>
      </c>
      <c r="E417" s="9">
        <v>3.8022813688212927E-2</v>
      </c>
      <c r="G417" s="9">
        <v>413</v>
      </c>
      <c r="H417" s="9">
        <f t="shared" ca="1" si="13"/>
        <v>4.1836719473682879E-2</v>
      </c>
    </row>
    <row r="418" spans="2:8" x14ac:dyDescent="0.25">
      <c r="B418" s="190">
        <v>41338</v>
      </c>
      <c r="C418" s="9">
        <v>4.0999999999999996</v>
      </c>
      <c r="D418" s="14">
        <f t="shared" si="12"/>
        <v>-0.72937293729372943</v>
      </c>
      <c r="E418" s="9">
        <v>3.797468354430366E-2</v>
      </c>
      <c r="G418" s="9">
        <v>414</v>
      </c>
      <c r="H418" s="9">
        <f t="shared" ca="1" si="13"/>
        <v>-3.3456062491326197E-2</v>
      </c>
    </row>
    <row r="419" spans="2:8" x14ac:dyDescent="0.25">
      <c r="B419" s="190">
        <v>43769</v>
      </c>
      <c r="C419" s="9">
        <v>15.15</v>
      </c>
      <c r="D419" s="14">
        <f t="shared" si="12"/>
        <v>2.6506024096385539</v>
      </c>
      <c r="E419" s="9">
        <v>3.7671232876712375E-2</v>
      </c>
      <c r="G419" s="9">
        <v>415</v>
      </c>
      <c r="H419" s="9">
        <f t="shared" ca="1" si="13"/>
        <v>1.5294634207992121E-3</v>
      </c>
    </row>
    <row r="420" spans="2:8" x14ac:dyDescent="0.25">
      <c r="B420" s="190">
        <v>41340</v>
      </c>
      <c r="C420" s="9">
        <v>4.1500000000000004</v>
      </c>
      <c r="D420" s="14">
        <f t="shared" si="12"/>
        <v>-0.90337601862630967</v>
      </c>
      <c r="E420" s="9">
        <v>3.7500000000000089E-2</v>
      </c>
      <c r="G420" s="9">
        <v>416</v>
      </c>
      <c r="H420" s="9">
        <f t="shared" ca="1" si="13"/>
        <v>2.4691586528496727E-2</v>
      </c>
    </row>
    <row r="421" spans="2:8" x14ac:dyDescent="0.25">
      <c r="B421" s="190">
        <v>42886</v>
      </c>
      <c r="C421" s="9">
        <v>42.95</v>
      </c>
      <c r="D421" s="14">
        <f t="shared" si="12"/>
        <v>2.8693693693693696</v>
      </c>
      <c r="E421" s="9">
        <v>3.7439613526570152E-2</v>
      </c>
      <c r="G421" s="9">
        <v>417</v>
      </c>
      <c r="H421" s="9">
        <f t="shared" ca="1" si="13"/>
        <v>3.0872594537616201E-2</v>
      </c>
    </row>
    <row r="422" spans="2:8" x14ac:dyDescent="0.25">
      <c r="B422" s="190">
        <v>43915</v>
      </c>
      <c r="C422" s="9">
        <v>11.1</v>
      </c>
      <c r="D422" s="14">
        <f t="shared" si="12"/>
        <v>-0.20143884892086336</v>
      </c>
      <c r="E422" s="9">
        <v>3.7383177570093497E-2</v>
      </c>
      <c r="G422" s="9">
        <v>418</v>
      </c>
      <c r="H422" s="9">
        <f t="shared" ca="1" si="13"/>
        <v>1.09225777741742E-2</v>
      </c>
    </row>
    <row r="423" spans="2:8" x14ac:dyDescent="0.25">
      <c r="B423" s="190">
        <v>43921</v>
      </c>
      <c r="C423" s="9">
        <v>13.9</v>
      </c>
      <c r="D423" s="14">
        <f t="shared" si="12"/>
        <v>-0.68764044943820224</v>
      </c>
      <c r="E423" s="9">
        <v>3.7313432835820892E-2</v>
      </c>
      <c r="G423" s="9">
        <v>419</v>
      </c>
      <c r="H423" s="9">
        <f t="shared" ca="1" si="13"/>
        <v>-9.3179872467953895E-3</v>
      </c>
    </row>
    <row r="424" spans="2:8" x14ac:dyDescent="0.25">
      <c r="B424" s="190">
        <v>42926</v>
      </c>
      <c r="C424" s="9">
        <v>44.5</v>
      </c>
      <c r="D424" s="14">
        <f t="shared" si="12"/>
        <v>0.1424903722721437</v>
      </c>
      <c r="E424" s="9">
        <v>3.7296037296037331E-2</v>
      </c>
      <c r="G424" s="9">
        <v>420</v>
      </c>
      <c r="H424" s="9">
        <f t="shared" ca="1" si="13"/>
        <v>-1.2890767310497417E-2</v>
      </c>
    </row>
    <row r="425" spans="2:8" x14ac:dyDescent="0.25">
      <c r="B425" s="190">
        <v>42769</v>
      </c>
      <c r="C425" s="9">
        <v>38.950000000000003</v>
      </c>
      <c r="D425" s="14">
        <f t="shared" si="12"/>
        <v>-6.706586826347298E-2</v>
      </c>
      <c r="E425" s="9">
        <v>3.7283621837550088E-2</v>
      </c>
      <c r="G425" s="9">
        <v>421</v>
      </c>
      <c r="H425" s="9">
        <f t="shared" ca="1" si="13"/>
        <v>-6.3409575385048281E-2</v>
      </c>
    </row>
    <row r="426" spans="2:8" x14ac:dyDescent="0.25">
      <c r="B426" s="190">
        <v>43105</v>
      </c>
      <c r="C426" s="9">
        <v>41.75</v>
      </c>
      <c r="D426" s="14">
        <f t="shared" si="12"/>
        <v>-0.34867394695787823</v>
      </c>
      <c r="E426" s="9">
        <v>3.7267080745341616E-2</v>
      </c>
      <c r="G426" s="9">
        <v>422</v>
      </c>
      <c r="H426" s="9">
        <f t="shared" ca="1" si="13"/>
        <v>5.0653245853739932E-2</v>
      </c>
    </row>
    <row r="427" spans="2:8" x14ac:dyDescent="0.25">
      <c r="B427" s="190">
        <v>42156</v>
      </c>
      <c r="C427" s="9">
        <v>64.099999999999994</v>
      </c>
      <c r="D427" s="14">
        <f t="shared" si="12"/>
        <v>6.7443796835969974E-2</v>
      </c>
      <c r="E427" s="9">
        <v>3.7216828478964355E-2</v>
      </c>
      <c r="G427" s="9">
        <v>423</v>
      </c>
      <c r="H427" s="9">
        <f t="shared" ca="1" si="13"/>
        <v>-3.9146519762896532E-3</v>
      </c>
    </row>
    <row r="428" spans="2:8" x14ac:dyDescent="0.25">
      <c r="B428" s="190">
        <v>42128</v>
      </c>
      <c r="C428" s="9">
        <v>60.05</v>
      </c>
      <c r="D428" s="14">
        <f t="shared" si="12"/>
        <v>-6.5369649805447516E-2</v>
      </c>
      <c r="E428" s="9">
        <v>3.7132987910189957E-2</v>
      </c>
      <c r="G428" s="9">
        <v>424</v>
      </c>
      <c r="H428" s="9">
        <f t="shared" ca="1" si="13"/>
        <v>-4.1408971839843184E-2</v>
      </c>
    </row>
    <row r="429" spans="2:8" x14ac:dyDescent="0.25">
      <c r="B429" s="190">
        <v>42398</v>
      </c>
      <c r="C429" s="9">
        <v>64.25</v>
      </c>
      <c r="D429" s="14">
        <f t="shared" si="12"/>
        <v>8.7140439932318084E-2</v>
      </c>
      <c r="E429" s="9">
        <v>3.7126715092816738E-2</v>
      </c>
      <c r="G429" s="9">
        <v>425</v>
      </c>
      <c r="H429" s="9">
        <f t="shared" ca="1" si="13"/>
        <v>-1.7256525054820358E-3</v>
      </c>
    </row>
    <row r="430" spans="2:8" x14ac:dyDescent="0.25">
      <c r="B430" s="190">
        <v>44188</v>
      </c>
      <c r="C430" s="9">
        <v>59.1</v>
      </c>
      <c r="D430" s="14">
        <f t="shared" si="12"/>
        <v>-0.34406215316315197</v>
      </c>
      <c r="E430" s="9">
        <v>3.6842105263157919E-2</v>
      </c>
      <c r="G430" s="9">
        <v>426</v>
      </c>
      <c r="H430" s="9">
        <f t="shared" ca="1" si="13"/>
        <v>-5.0757606483027677E-3</v>
      </c>
    </row>
    <row r="431" spans="2:8" x14ac:dyDescent="0.25">
      <c r="B431" s="190">
        <v>42265</v>
      </c>
      <c r="C431" s="9">
        <v>90.1</v>
      </c>
      <c r="D431" s="14">
        <f t="shared" si="12"/>
        <v>6.6272189349112359E-2</v>
      </c>
      <c r="E431" s="9">
        <v>3.6823935558112642E-2</v>
      </c>
      <c r="G431" s="9">
        <v>427</v>
      </c>
      <c r="H431" s="9">
        <f t="shared" ca="1" si="13"/>
        <v>-4.2454109446648965E-2</v>
      </c>
    </row>
    <row r="432" spans="2:8" x14ac:dyDescent="0.25">
      <c r="B432" s="190">
        <v>42256</v>
      </c>
      <c r="C432" s="9">
        <v>84.5</v>
      </c>
      <c r="D432" s="14">
        <f t="shared" si="12"/>
        <v>0.52252252252252251</v>
      </c>
      <c r="E432" s="9">
        <v>3.6809815950920248E-2</v>
      </c>
      <c r="G432" s="9">
        <v>428</v>
      </c>
      <c r="H432" s="9">
        <f t="shared" ca="1" si="13"/>
        <v>-1.9919452264599874E-2</v>
      </c>
    </row>
    <row r="433" spans="2:8" x14ac:dyDescent="0.25">
      <c r="B433" s="190">
        <v>44656</v>
      </c>
      <c r="C433" s="9">
        <v>55.5</v>
      </c>
      <c r="D433" s="14">
        <f t="shared" si="12"/>
        <v>-2.5460930640913131E-2</v>
      </c>
      <c r="E433" s="9">
        <v>3.641456582633059E-2</v>
      </c>
      <c r="G433" s="9">
        <v>429</v>
      </c>
      <c r="H433" s="9">
        <f t="shared" ca="1" si="13"/>
        <v>-8.9855762629137179E-2</v>
      </c>
    </row>
    <row r="434" spans="2:8" x14ac:dyDescent="0.25">
      <c r="B434" s="190">
        <v>42132</v>
      </c>
      <c r="C434" s="9">
        <v>56.95</v>
      </c>
      <c r="D434" s="14">
        <f t="shared" si="12"/>
        <v>0.37726723095525999</v>
      </c>
      <c r="E434" s="9">
        <v>3.6396724294813464E-2</v>
      </c>
      <c r="G434" s="9">
        <v>430</v>
      </c>
      <c r="H434" s="9">
        <f t="shared" ca="1" si="13"/>
        <v>-6.4752171309511069E-3</v>
      </c>
    </row>
    <row r="435" spans="2:8" x14ac:dyDescent="0.25">
      <c r="B435" s="190">
        <v>43143</v>
      </c>
      <c r="C435" s="9">
        <v>41.35</v>
      </c>
      <c r="D435" s="14">
        <f t="shared" si="12"/>
        <v>-0.38375558867362136</v>
      </c>
      <c r="E435" s="9">
        <v>3.6340852130325889E-2</v>
      </c>
      <c r="G435" s="9">
        <v>431</v>
      </c>
      <c r="H435" s="9">
        <f t="shared" ca="1" si="13"/>
        <v>2.4964879858449807E-2</v>
      </c>
    </row>
    <row r="436" spans="2:8" x14ac:dyDescent="0.25">
      <c r="B436" s="190">
        <v>42012</v>
      </c>
      <c r="C436" s="9">
        <v>67.099999999999994</v>
      </c>
      <c r="D436" s="14">
        <f t="shared" si="12"/>
        <v>-0.75434742815302946</v>
      </c>
      <c r="E436" s="9">
        <v>3.6293436293436204E-2</v>
      </c>
      <c r="G436" s="9">
        <v>432</v>
      </c>
      <c r="H436" s="9">
        <f t="shared" ca="1" si="13"/>
        <v>-4.5641744956622994E-2</v>
      </c>
    </row>
    <row r="437" spans="2:8" x14ac:dyDescent="0.25">
      <c r="B437" s="190">
        <v>45546</v>
      </c>
      <c r="C437" s="9">
        <v>273.14999999999998</v>
      </c>
      <c r="D437" s="14">
        <f t="shared" si="12"/>
        <v>0.88769868693849341</v>
      </c>
      <c r="E437" s="9">
        <v>3.6268447209681712E-2</v>
      </c>
      <c r="G437" s="9">
        <v>433</v>
      </c>
      <c r="H437" s="9">
        <f t="shared" ca="1" si="13"/>
        <v>6.2028813105354123E-2</v>
      </c>
    </row>
    <row r="438" spans="2:8" x14ac:dyDescent="0.25">
      <c r="B438" s="190">
        <v>45253</v>
      </c>
      <c r="C438" s="9">
        <v>144.69999999999999</v>
      </c>
      <c r="D438" s="14">
        <f t="shared" si="12"/>
        <v>2.3495370370370368</v>
      </c>
      <c r="E438" s="9">
        <v>3.6161833154314232E-2</v>
      </c>
      <c r="G438" s="9">
        <v>434</v>
      </c>
      <c r="H438" s="9">
        <f t="shared" ca="1" si="13"/>
        <v>2.103215778913986E-2</v>
      </c>
    </row>
    <row r="439" spans="2:8" x14ac:dyDescent="0.25">
      <c r="B439" s="190">
        <v>42942</v>
      </c>
      <c r="C439" s="9">
        <v>43.2</v>
      </c>
      <c r="D439" s="14">
        <f t="shared" si="12"/>
        <v>-9.2436974789915929E-2</v>
      </c>
      <c r="E439" s="9">
        <v>3.5971223021582732E-2</v>
      </c>
      <c r="G439" s="9">
        <v>435</v>
      </c>
      <c r="H439" s="9">
        <f t="shared" ca="1" si="13"/>
        <v>2.0401445020106677E-2</v>
      </c>
    </row>
    <row r="440" spans="2:8" x14ac:dyDescent="0.25">
      <c r="B440" s="190">
        <v>42999</v>
      </c>
      <c r="C440" s="9">
        <v>47.6</v>
      </c>
      <c r="D440" s="14">
        <f t="shared" si="12"/>
        <v>-0.8285549632617778</v>
      </c>
      <c r="E440" s="9">
        <v>3.5908596300326411E-2</v>
      </c>
      <c r="G440" s="9">
        <v>436</v>
      </c>
      <c r="H440" s="9">
        <f t="shared" ca="1" si="13"/>
        <v>1.3843069917911649E-2</v>
      </c>
    </row>
    <row r="441" spans="2:8" x14ac:dyDescent="0.25">
      <c r="B441" s="190">
        <v>45548</v>
      </c>
      <c r="C441" s="9">
        <v>277.64</v>
      </c>
      <c r="D441" s="14">
        <f t="shared" si="12"/>
        <v>4.9771797631862214</v>
      </c>
      <c r="E441" s="9">
        <v>3.577690729341531E-2</v>
      </c>
      <c r="G441" s="9">
        <v>437</v>
      </c>
      <c r="H441" s="9">
        <f t="shared" ca="1" si="13"/>
        <v>1.3293401878130738E-2</v>
      </c>
    </row>
    <row r="442" spans="2:8" x14ac:dyDescent="0.25">
      <c r="B442" s="190">
        <v>43110</v>
      </c>
      <c r="C442" s="9">
        <v>46.45</v>
      </c>
      <c r="D442" s="14">
        <f t="shared" si="12"/>
        <v>-0.13821892393320956</v>
      </c>
      <c r="E442" s="9">
        <v>3.567447045707918E-2</v>
      </c>
      <c r="G442" s="9">
        <v>438</v>
      </c>
      <c r="H442" s="9">
        <f t="shared" ca="1" si="13"/>
        <v>-2.0294120730595375E-2</v>
      </c>
    </row>
    <row r="443" spans="2:8" x14ac:dyDescent="0.25">
      <c r="B443" s="190">
        <v>41928</v>
      </c>
      <c r="C443" s="9">
        <v>53.9</v>
      </c>
      <c r="D443" s="14">
        <f t="shared" si="12"/>
        <v>8.2136752136752129</v>
      </c>
      <c r="E443" s="9">
        <v>3.5542747358309347E-2</v>
      </c>
      <c r="G443" s="9">
        <v>439</v>
      </c>
      <c r="H443" s="9">
        <f t="shared" ca="1" si="13"/>
        <v>-2.682349593132146E-2</v>
      </c>
    </row>
    <row r="444" spans="2:8" x14ac:dyDescent="0.25">
      <c r="B444" s="190">
        <v>41445</v>
      </c>
      <c r="C444" s="9">
        <v>5.85</v>
      </c>
      <c r="D444" s="14">
        <f t="shared" si="12"/>
        <v>-0.88241206030150754</v>
      </c>
      <c r="E444" s="9">
        <v>3.539823008849545E-2</v>
      </c>
      <c r="G444" s="9">
        <v>440</v>
      </c>
      <c r="H444" s="9">
        <f t="shared" ca="1" si="13"/>
        <v>8.0826753415668126E-2</v>
      </c>
    </row>
    <row r="445" spans="2:8" x14ac:dyDescent="0.25">
      <c r="B445" s="190">
        <v>42789</v>
      </c>
      <c r="C445" s="9">
        <v>49.75</v>
      </c>
      <c r="D445" s="14">
        <f t="shared" si="12"/>
        <v>1.8267045454545452</v>
      </c>
      <c r="E445" s="9">
        <v>3.5379812695109321E-2</v>
      </c>
      <c r="G445" s="9">
        <v>441</v>
      </c>
      <c r="H445" s="9">
        <f t="shared" ca="1" si="13"/>
        <v>3.4024937750659463E-2</v>
      </c>
    </row>
    <row r="446" spans="2:8" x14ac:dyDescent="0.25">
      <c r="B446" s="190">
        <v>41711</v>
      </c>
      <c r="C446" s="9">
        <v>17.600000000000001</v>
      </c>
      <c r="D446" s="14">
        <f t="shared" si="12"/>
        <v>-0.92451211666309241</v>
      </c>
      <c r="E446" s="9">
        <v>3.5294117647058906E-2</v>
      </c>
      <c r="G446" s="9">
        <v>442</v>
      </c>
      <c r="H446" s="9">
        <f t="shared" ca="1" si="13"/>
        <v>1.0194717315046207E-2</v>
      </c>
    </row>
    <row r="447" spans="2:8" x14ac:dyDescent="0.25">
      <c r="B447" s="190">
        <v>45750</v>
      </c>
      <c r="C447" s="9">
        <v>233.15</v>
      </c>
      <c r="D447" s="14">
        <f t="shared" si="12"/>
        <v>78.033898305084747</v>
      </c>
      <c r="E447" s="9">
        <v>3.5210016872391468E-2</v>
      </c>
      <c r="G447" s="9">
        <v>443</v>
      </c>
      <c r="H447" s="9">
        <f t="shared" ca="1" si="13"/>
        <v>-4.8056613765570605E-2</v>
      </c>
    </row>
    <row r="448" spans="2:8" x14ac:dyDescent="0.25">
      <c r="B448" s="190">
        <v>41299</v>
      </c>
      <c r="C448" s="9">
        <v>2.95</v>
      </c>
      <c r="D448" s="14">
        <f t="shared" si="12"/>
        <v>-0.97964113181504497</v>
      </c>
      <c r="E448" s="9">
        <v>3.5087719298245647E-2</v>
      </c>
      <c r="G448" s="9">
        <v>444</v>
      </c>
      <c r="H448" s="9">
        <f t="shared" ca="1" si="13"/>
        <v>3.1938820445852591E-2</v>
      </c>
    </row>
    <row r="449" spans="2:8" x14ac:dyDescent="0.25">
      <c r="B449" s="190">
        <v>45372</v>
      </c>
      <c r="C449" s="9">
        <v>144.9</v>
      </c>
      <c r="D449" s="14">
        <f t="shared" si="12"/>
        <v>2.2635135135135136</v>
      </c>
      <c r="E449" s="9">
        <v>3.5000000000000038E-2</v>
      </c>
      <c r="G449" s="9">
        <v>445</v>
      </c>
      <c r="H449" s="9">
        <f t="shared" ca="1" si="13"/>
        <v>-6.84318873343306E-3</v>
      </c>
    </row>
    <row r="450" spans="2:8" x14ac:dyDescent="0.25">
      <c r="B450" s="190">
        <v>42541</v>
      </c>
      <c r="C450" s="9">
        <v>44.4</v>
      </c>
      <c r="D450" s="14">
        <f t="shared" si="12"/>
        <v>2.7468354430379747</v>
      </c>
      <c r="E450" s="9">
        <v>3.4965034965034968E-2</v>
      </c>
      <c r="G450" s="9">
        <v>446</v>
      </c>
      <c r="H450" s="9">
        <f t="shared" ca="1" si="13"/>
        <v>-3.6671177809899078E-2</v>
      </c>
    </row>
    <row r="451" spans="2:8" x14ac:dyDescent="0.25">
      <c r="B451" s="190">
        <v>41603</v>
      </c>
      <c r="C451" s="9">
        <v>11.85</v>
      </c>
      <c r="D451" s="14">
        <f t="shared" si="12"/>
        <v>-0.94949925420839554</v>
      </c>
      <c r="E451" s="9">
        <v>3.4934497816593919E-2</v>
      </c>
      <c r="G451" s="9">
        <v>447</v>
      </c>
      <c r="H451" s="9">
        <f t="shared" ca="1" si="13"/>
        <v>-2.2031781401962991E-2</v>
      </c>
    </row>
    <row r="452" spans="2:8" x14ac:dyDescent="0.25">
      <c r="B452" s="190">
        <v>45530</v>
      </c>
      <c r="C452" s="9">
        <v>234.65</v>
      </c>
      <c r="D452" s="14">
        <f t="shared" si="12"/>
        <v>2.0976897689768976</v>
      </c>
      <c r="E452" s="9">
        <v>3.4885772250154344E-2</v>
      </c>
      <c r="G452" s="9">
        <v>448</v>
      </c>
      <c r="H452" s="9">
        <f t="shared" ca="1" si="13"/>
        <v>-3.0900223777677011E-2</v>
      </c>
    </row>
    <row r="453" spans="2:8" x14ac:dyDescent="0.25">
      <c r="B453" s="190">
        <v>44474</v>
      </c>
      <c r="C453" s="9">
        <v>75.75</v>
      </c>
      <c r="D453" s="14">
        <f t="shared" ref="D453:D516" si="14">(C453-C454)/C454</f>
        <v>5.3655462184873945</v>
      </c>
      <c r="E453" s="9">
        <v>3.4836065573770454E-2</v>
      </c>
      <c r="G453" s="9">
        <v>449</v>
      </c>
      <c r="H453" s="9">
        <f t="shared" ca="1" si="13"/>
        <v>1.4985540136120343E-3</v>
      </c>
    </row>
    <row r="454" spans="2:8" x14ac:dyDescent="0.25">
      <c r="B454" s="190">
        <v>41605</v>
      </c>
      <c r="C454" s="9">
        <v>11.9</v>
      </c>
      <c r="D454" s="14">
        <f t="shared" si="14"/>
        <v>-0.88925081433224751</v>
      </c>
      <c r="E454" s="9">
        <v>3.4782608695652202E-2</v>
      </c>
      <c r="G454" s="9">
        <v>450</v>
      </c>
      <c r="H454" s="9">
        <f t="shared" ref="H454:H517" ca="1" si="15">_xlfn.NORM.INV(RAND(),O$7,O$8)</f>
        <v>3.5194201272483537E-2</v>
      </c>
    </row>
    <row r="455" spans="2:8" x14ac:dyDescent="0.25">
      <c r="B455" s="190">
        <v>42222</v>
      </c>
      <c r="C455" s="9">
        <v>107.45</v>
      </c>
      <c r="D455" s="14">
        <f t="shared" si="14"/>
        <v>1.6629491945477073</v>
      </c>
      <c r="E455" s="9">
        <v>3.4665382763601434E-2</v>
      </c>
      <c r="G455" s="9">
        <v>451</v>
      </c>
      <c r="H455" s="9">
        <f t="shared" ca="1" si="15"/>
        <v>-1.6413096475733312E-2</v>
      </c>
    </row>
    <row r="456" spans="2:8" x14ac:dyDescent="0.25">
      <c r="B456" s="190">
        <v>43096</v>
      </c>
      <c r="C456" s="9">
        <v>40.35</v>
      </c>
      <c r="D456" s="14">
        <f t="shared" si="14"/>
        <v>-0.55066815144766146</v>
      </c>
      <c r="E456" s="9">
        <v>3.4615384615384652E-2</v>
      </c>
      <c r="G456" s="9">
        <v>452</v>
      </c>
      <c r="H456" s="9">
        <f t="shared" ca="1" si="15"/>
        <v>1.4678900127807371E-2</v>
      </c>
    </row>
    <row r="457" spans="2:8" x14ac:dyDescent="0.25">
      <c r="B457" s="190">
        <v>45093</v>
      </c>
      <c r="C457" s="9">
        <v>89.8</v>
      </c>
      <c r="D457" s="14">
        <f t="shared" si="14"/>
        <v>0.76424361493123771</v>
      </c>
      <c r="E457" s="9">
        <v>3.4562211981566823E-2</v>
      </c>
      <c r="G457" s="9">
        <v>453</v>
      </c>
      <c r="H457" s="9">
        <f t="shared" ca="1" si="15"/>
        <v>-1.1793925773094838E-2</v>
      </c>
    </row>
    <row r="458" spans="2:8" x14ac:dyDescent="0.25">
      <c r="B458" s="190">
        <v>44644</v>
      </c>
      <c r="C458" s="9">
        <v>50.9</v>
      </c>
      <c r="D458" s="14">
        <f t="shared" si="14"/>
        <v>-0.51523809523809527</v>
      </c>
      <c r="E458" s="9">
        <v>3.4552845528455195E-2</v>
      </c>
      <c r="G458" s="9">
        <v>454</v>
      </c>
      <c r="H458" s="9">
        <f t="shared" ca="1" si="15"/>
        <v>-3.2232282172883688E-2</v>
      </c>
    </row>
    <row r="459" spans="2:8" x14ac:dyDescent="0.25">
      <c r="B459" s="190">
        <v>45225</v>
      </c>
      <c r="C459" s="9">
        <v>105</v>
      </c>
      <c r="D459" s="14">
        <f t="shared" si="14"/>
        <v>13</v>
      </c>
      <c r="E459" s="9">
        <v>3.4482758620689655E-2</v>
      </c>
      <c r="G459" s="9">
        <v>455</v>
      </c>
      <c r="H459" s="9">
        <f t="shared" ca="1" si="15"/>
        <v>1.6159069121197217E-2</v>
      </c>
    </row>
    <row r="460" spans="2:8" x14ac:dyDescent="0.25">
      <c r="B460" s="190">
        <v>41456</v>
      </c>
      <c r="C460" s="9">
        <v>7.5</v>
      </c>
      <c r="D460" s="14">
        <f t="shared" si="14"/>
        <v>-0.85380116959064323</v>
      </c>
      <c r="E460" s="9">
        <v>3.4482758620689655E-2</v>
      </c>
      <c r="G460" s="9">
        <v>456</v>
      </c>
      <c r="H460" s="9">
        <f t="shared" ca="1" si="15"/>
        <v>-1.8783957545775439E-2</v>
      </c>
    </row>
    <row r="461" spans="2:8" x14ac:dyDescent="0.25">
      <c r="B461" s="190">
        <v>42634</v>
      </c>
      <c r="C461" s="9">
        <v>51.3</v>
      </c>
      <c r="D461" s="14">
        <f t="shared" si="14"/>
        <v>-0.12977099236641229</v>
      </c>
      <c r="E461" s="9">
        <v>3.4274193548387011E-2</v>
      </c>
      <c r="G461" s="9">
        <v>457</v>
      </c>
      <c r="H461" s="9">
        <f t="shared" ca="1" si="15"/>
        <v>-5.0366698702821726E-2</v>
      </c>
    </row>
    <row r="462" spans="2:8" x14ac:dyDescent="0.25">
      <c r="B462" s="190">
        <v>42044</v>
      </c>
      <c r="C462" s="9">
        <v>58.95</v>
      </c>
      <c r="D462" s="14">
        <f t="shared" si="14"/>
        <v>-0.45991754466330736</v>
      </c>
      <c r="E462" s="9">
        <v>3.4210526315789525E-2</v>
      </c>
      <c r="G462" s="9">
        <v>458</v>
      </c>
      <c r="H462" s="9">
        <f t="shared" ca="1" si="15"/>
        <v>-3.1931452305571262E-2</v>
      </c>
    </row>
    <row r="463" spans="2:8" x14ac:dyDescent="0.25">
      <c r="B463" s="190">
        <v>45231</v>
      </c>
      <c r="C463" s="9">
        <v>109.15</v>
      </c>
      <c r="D463" s="14">
        <f t="shared" si="14"/>
        <v>-0.61342305649017181</v>
      </c>
      <c r="E463" s="9">
        <v>3.4107058266224621E-2</v>
      </c>
      <c r="G463" s="9">
        <v>459</v>
      </c>
      <c r="H463" s="9">
        <f t="shared" ca="1" si="15"/>
        <v>-6.1623217589295877E-2</v>
      </c>
    </row>
    <row r="464" spans="2:8" x14ac:dyDescent="0.25">
      <c r="B464" s="190">
        <v>45573</v>
      </c>
      <c r="C464" s="9">
        <v>282.35000000000002</v>
      </c>
      <c r="D464" s="14">
        <f t="shared" si="14"/>
        <v>15.907185628742518</v>
      </c>
      <c r="E464" s="9">
        <v>3.4059696026368838E-2</v>
      </c>
      <c r="G464" s="9">
        <v>460</v>
      </c>
      <c r="H464" s="9">
        <f t="shared" ca="1" si="15"/>
        <v>-3.9138004944281365E-2</v>
      </c>
    </row>
    <row r="465" spans="2:8" x14ac:dyDescent="0.25">
      <c r="B465" s="190">
        <v>43826</v>
      </c>
      <c r="C465" s="9">
        <v>16.7</v>
      </c>
      <c r="D465" s="14">
        <f t="shared" si="14"/>
        <v>-0.66699900299102699</v>
      </c>
      <c r="E465" s="9">
        <v>3.4055727554179613E-2</v>
      </c>
      <c r="G465" s="9">
        <v>461</v>
      </c>
      <c r="H465" s="9">
        <f t="shared" ca="1" si="15"/>
        <v>-1.0168034263902379E-2</v>
      </c>
    </row>
    <row r="466" spans="2:8" x14ac:dyDescent="0.25">
      <c r="B466" s="190">
        <v>44847</v>
      </c>
      <c r="C466" s="9">
        <v>50.15</v>
      </c>
      <c r="D466" s="14">
        <f t="shared" si="14"/>
        <v>5.5986842105263159</v>
      </c>
      <c r="E466" s="9">
        <v>3.4020618556701E-2</v>
      </c>
      <c r="G466" s="9">
        <v>462</v>
      </c>
      <c r="H466" s="9">
        <f t="shared" ca="1" si="15"/>
        <v>3.103263680220272E-2</v>
      </c>
    </row>
    <row r="467" spans="2:8" x14ac:dyDescent="0.25">
      <c r="B467" s="190">
        <v>41508</v>
      </c>
      <c r="C467" s="9">
        <v>7.6</v>
      </c>
      <c r="D467" s="14">
        <f t="shared" si="14"/>
        <v>-0.73702422145328716</v>
      </c>
      <c r="E467" s="9">
        <v>3.4013605442176874E-2</v>
      </c>
      <c r="G467" s="9">
        <v>463</v>
      </c>
      <c r="H467" s="9">
        <f t="shared" ca="1" si="15"/>
        <v>-2.8145952034457494E-2</v>
      </c>
    </row>
    <row r="468" spans="2:8" x14ac:dyDescent="0.25">
      <c r="B468" s="190">
        <v>43314</v>
      </c>
      <c r="C468" s="9">
        <v>28.9</v>
      </c>
      <c r="D468" s="14">
        <f t="shared" si="14"/>
        <v>8.4754098360655732</v>
      </c>
      <c r="E468" s="9">
        <v>3.3989266547406055E-2</v>
      </c>
      <c r="G468" s="9">
        <v>464</v>
      </c>
      <c r="H468" s="9">
        <f t="shared" ca="1" si="15"/>
        <v>-5.1987251498787503E-2</v>
      </c>
    </row>
    <row r="469" spans="2:8" x14ac:dyDescent="0.25">
      <c r="B469" s="190">
        <v>41302</v>
      </c>
      <c r="C469" s="9">
        <v>3.05</v>
      </c>
      <c r="D469" s="14">
        <f t="shared" si="14"/>
        <v>-0.94320297951582877</v>
      </c>
      <c r="E469" s="9">
        <v>3.3898305084745638E-2</v>
      </c>
      <c r="G469" s="9">
        <v>465</v>
      </c>
      <c r="H469" s="9">
        <f t="shared" ca="1" si="15"/>
        <v>6.7957499770635352E-2</v>
      </c>
    </row>
    <row r="470" spans="2:8" x14ac:dyDescent="0.25">
      <c r="B470" s="190">
        <v>44140</v>
      </c>
      <c r="C470" s="9">
        <v>53.7</v>
      </c>
      <c r="D470" s="14">
        <f t="shared" si="14"/>
        <v>0.29397590361445791</v>
      </c>
      <c r="E470" s="9">
        <v>3.3686236766121272E-2</v>
      </c>
      <c r="G470" s="9">
        <v>466</v>
      </c>
      <c r="H470" s="9">
        <f t="shared" ca="1" si="15"/>
        <v>-3.3647578819298404E-2</v>
      </c>
    </row>
    <row r="471" spans="2:8" x14ac:dyDescent="0.25">
      <c r="B471" s="190">
        <v>42599</v>
      </c>
      <c r="C471" s="9">
        <v>41.5</v>
      </c>
      <c r="D471" s="14">
        <f t="shared" si="14"/>
        <v>4.3896103896103895</v>
      </c>
      <c r="E471" s="9">
        <v>3.3623910336239141E-2</v>
      </c>
      <c r="G471" s="9">
        <v>467</v>
      </c>
      <c r="H471" s="9">
        <f t="shared" ca="1" si="15"/>
        <v>-1.93924193091085E-2</v>
      </c>
    </row>
    <row r="472" spans="2:8" x14ac:dyDescent="0.25">
      <c r="B472" s="190">
        <v>41540</v>
      </c>
      <c r="C472" s="9">
        <v>7.7</v>
      </c>
      <c r="D472" s="14">
        <f t="shared" si="14"/>
        <v>-0.6681034482758621</v>
      </c>
      <c r="E472" s="9">
        <v>3.3557046979865772E-2</v>
      </c>
      <c r="G472" s="9">
        <v>468</v>
      </c>
      <c r="H472" s="9">
        <f t="shared" ca="1" si="15"/>
        <v>4.7093616283917393E-3</v>
      </c>
    </row>
    <row r="473" spans="2:8" x14ac:dyDescent="0.25">
      <c r="B473" s="190">
        <v>43517</v>
      </c>
      <c r="C473" s="9">
        <v>23.2</v>
      </c>
      <c r="D473" s="14">
        <f t="shared" si="14"/>
        <v>-0.51917098445595855</v>
      </c>
      <c r="E473" s="9">
        <v>3.34075723830735E-2</v>
      </c>
      <c r="G473" s="9">
        <v>469</v>
      </c>
      <c r="H473" s="9">
        <f t="shared" ca="1" si="15"/>
        <v>-1.3531948673043283E-2</v>
      </c>
    </row>
    <row r="474" spans="2:8" x14ac:dyDescent="0.25">
      <c r="B474" s="190">
        <v>44711</v>
      </c>
      <c r="C474" s="9">
        <v>48.25</v>
      </c>
      <c r="D474" s="14">
        <f t="shared" si="14"/>
        <v>-0.20901639344262296</v>
      </c>
      <c r="E474" s="9">
        <v>3.3190578158458182E-2</v>
      </c>
      <c r="G474" s="9">
        <v>470</v>
      </c>
      <c r="H474" s="9">
        <f t="shared" ca="1" si="15"/>
        <v>1.458567185401383E-2</v>
      </c>
    </row>
    <row r="475" spans="2:8" x14ac:dyDescent="0.25">
      <c r="B475" s="190">
        <v>44155</v>
      </c>
      <c r="C475" s="9">
        <v>61</v>
      </c>
      <c r="D475" s="14">
        <f t="shared" si="14"/>
        <v>4.9913941480206517E-2</v>
      </c>
      <c r="E475" s="9">
        <v>3.3022861981371769E-2</v>
      </c>
      <c r="G475" s="9">
        <v>471</v>
      </c>
      <c r="H475" s="9">
        <f t="shared" ca="1" si="15"/>
        <v>3.2987381816078735E-2</v>
      </c>
    </row>
    <row r="476" spans="2:8" x14ac:dyDescent="0.25">
      <c r="B476" s="190">
        <v>44890</v>
      </c>
      <c r="C476" s="9">
        <v>58.1</v>
      </c>
      <c r="D476" s="14">
        <f t="shared" si="14"/>
        <v>3.1060070671378095</v>
      </c>
      <c r="E476" s="9">
        <v>3.2888888888888912E-2</v>
      </c>
      <c r="G476" s="9">
        <v>472</v>
      </c>
      <c r="H476" s="9">
        <f t="shared" ca="1" si="15"/>
        <v>4.4524806492813915E-2</v>
      </c>
    </row>
    <row r="477" spans="2:8" x14ac:dyDescent="0.25">
      <c r="B477" s="190">
        <v>43808</v>
      </c>
      <c r="C477" s="9">
        <v>14.15</v>
      </c>
      <c r="D477" s="14">
        <f t="shared" si="14"/>
        <v>-0.78609221466364332</v>
      </c>
      <c r="E477" s="9">
        <v>3.2846715328467231E-2</v>
      </c>
      <c r="G477" s="9">
        <v>473</v>
      </c>
      <c r="H477" s="9">
        <f t="shared" ca="1" si="15"/>
        <v>-3.307041871901146E-3</v>
      </c>
    </row>
    <row r="478" spans="2:8" x14ac:dyDescent="0.25">
      <c r="B478" s="190">
        <v>42053</v>
      </c>
      <c r="C478" s="9">
        <v>66.150000000000006</v>
      </c>
      <c r="D478" s="14">
        <f t="shared" si="14"/>
        <v>1.3292253521126765</v>
      </c>
      <c r="E478" s="9">
        <v>3.2786885245901773E-2</v>
      </c>
      <c r="G478" s="9">
        <v>474</v>
      </c>
      <c r="H478" s="9">
        <f t="shared" ca="1" si="15"/>
        <v>5.2647338030932687E-3</v>
      </c>
    </row>
    <row r="479" spans="2:8" x14ac:dyDescent="0.25">
      <c r="B479" s="190">
        <v>41806</v>
      </c>
      <c r="C479" s="9">
        <v>28.4</v>
      </c>
      <c r="D479" s="14">
        <f t="shared" si="14"/>
        <v>-0.58265980896399705</v>
      </c>
      <c r="E479" s="9">
        <v>3.2727272727272674E-2</v>
      </c>
      <c r="G479" s="9">
        <v>475</v>
      </c>
      <c r="H479" s="9">
        <f t="shared" ca="1" si="15"/>
        <v>-4.9606226447240526E-2</v>
      </c>
    </row>
    <row r="480" spans="2:8" x14ac:dyDescent="0.25">
      <c r="B480" s="190">
        <v>44496</v>
      </c>
      <c r="C480" s="9">
        <v>68.05</v>
      </c>
      <c r="D480" s="14">
        <f t="shared" si="14"/>
        <v>1.6738703339882119</v>
      </c>
      <c r="E480" s="9">
        <v>3.2625189681335223E-2</v>
      </c>
      <c r="G480" s="9">
        <v>476</v>
      </c>
      <c r="H480" s="9">
        <f t="shared" ca="1" si="15"/>
        <v>-5.352301958013863E-2</v>
      </c>
    </row>
    <row r="481" spans="2:8" x14ac:dyDescent="0.25">
      <c r="B481" s="190">
        <v>43257</v>
      </c>
      <c r="C481" s="9">
        <v>25.45</v>
      </c>
      <c r="D481" s="14">
        <f t="shared" si="14"/>
        <v>-0.46701570680628274</v>
      </c>
      <c r="E481" s="9">
        <v>3.2454361054766762E-2</v>
      </c>
      <c r="G481" s="9">
        <v>477</v>
      </c>
      <c r="H481" s="9">
        <f t="shared" ca="1" si="15"/>
        <v>-2.5738851918281156E-2</v>
      </c>
    </row>
    <row r="482" spans="2:8" x14ac:dyDescent="0.25">
      <c r="B482" s="190">
        <v>44629</v>
      </c>
      <c r="C482" s="9">
        <v>47.75</v>
      </c>
      <c r="D482" s="14">
        <f t="shared" si="14"/>
        <v>-6.280667320902851E-2</v>
      </c>
      <c r="E482" s="9">
        <v>3.2432432432432434E-2</v>
      </c>
      <c r="G482" s="9">
        <v>478</v>
      </c>
      <c r="H482" s="9">
        <f t="shared" ca="1" si="15"/>
        <v>4.8541264647464735E-2</v>
      </c>
    </row>
    <row r="483" spans="2:8" x14ac:dyDescent="0.25">
      <c r="B483" s="190">
        <v>42811</v>
      </c>
      <c r="C483" s="9">
        <v>50.95</v>
      </c>
      <c r="D483" s="14">
        <f t="shared" si="14"/>
        <v>-0.5501103752759382</v>
      </c>
      <c r="E483" s="9">
        <v>3.2421479229989898E-2</v>
      </c>
      <c r="G483" s="9">
        <v>479</v>
      </c>
      <c r="H483" s="9">
        <f t="shared" ca="1" si="15"/>
        <v>-1.586185965468068E-2</v>
      </c>
    </row>
    <row r="484" spans="2:8" x14ac:dyDescent="0.25">
      <c r="B484" s="190">
        <v>45160</v>
      </c>
      <c r="C484" s="9">
        <v>113.25</v>
      </c>
      <c r="D484" s="14">
        <f t="shared" si="14"/>
        <v>3.1712707182320443</v>
      </c>
      <c r="E484" s="9">
        <v>3.2360984503190492E-2</v>
      </c>
      <c r="G484" s="9">
        <v>480</v>
      </c>
      <c r="H484" s="9">
        <f t="shared" ca="1" si="15"/>
        <v>-4.6258764666867059E-3</v>
      </c>
    </row>
    <row r="485" spans="2:8" x14ac:dyDescent="0.25">
      <c r="B485" s="190">
        <v>43308</v>
      </c>
      <c r="C485" s="9">
        <v>27.15</v>
      </c>
      <c r="D485" s="14">
        <f t="shared" si="14"/>
        <v>2.3937499999999998</v>
      </c>
      <c r="E485" s="9">
        <v>3.2319391634980904E-2</v>
      </c>
      <c r="G485" s="9">
        <v>481</v>
      </c>
      <c r="H485" s="9">
        <f t="shared" ca="1" si="15"/>
        <v>1.1855675052577334E-2</v>
      </c>
    </row>
    <row r="486" spans="2:8" x14ac:dyDescent="0.25">
      <c r="B486" s="190">
        <v>41544</v>
      </c>
      <c r="C486" s="9">
        <v>8</v>
      </c>
      <c r="D486" s="14">
        <f t="shared" si="14"/>
        <v>-0.64365256124721604</v>
      </c>
      <c r="E486" s="9">
        <v>3.2258064516129031E-2</v>
      </c>
      <c r="G486" s="9">
        <v>482</v>
      </c>
      <c r="H486" s="9">
        <f t="shared" ca="1" si="15"/>
        <v>-1.4476302396383826E-3</v>
      </c>
    </row>
    <row r="487" spans="2:8" x14ac:dyDescent="0.25">
      <c r="B487" s="190">
        <v>41793</v>
      </c>
      <c r="C487" s="9">
        <v>22.45</v>
      </c>
      <c r="D487" s="14">
        <f t="shared" si="14"/>
        <v>-0.90046111554491448</v>
      </c>
      <c r="E487" s="9">
        <v>3.2183908045976976E-2</v>
      </c>
      <c r="G487" s="9">
        <v>483</v>
      </c>
      <c r="H487" s="9">
        <f t="shared" ca="1" si="15"/>
        <v>1.9027687792010351E-2</v>
      </c>
    </row>
    <row r="488" spans="2:8" x14ac:dyDescent="0.25">
      <c r="B488" s="190">
        <v>45784</v>
      </c>
      <c r="C488" s="9">
        <v>225.54</v>
      </c>
      <c r="D488" s="14">
        <f t="shared" si="14"/>
        <v>3.3836734693877544</v>
      </c>
      <c r="E488" s="9">
        <v>3.2172440620566574E-2</v>
      </c>
      <c r="G488" s="9">
        <v>484</v>
      </c>
      <c r="H488" s="9">
        <f t="shared" ca="1" si="15"/>
        <v>-3.4254201418324011E-3</v>
      </c>
    </row>
    <row r="489" spans="2:8" x14ac:dyDescent="0.25">
      <c r="B489" s="190">
        <v>44103</v>
      </c>
      <c r="C489" s="9">
        <v>51.45</v>
      </c>
      <c r="D489" s="14">
        <f t="shared" si="14"/>
        <v>5.3913043478260869</v>
      </c>
      <c r="E489" s="9">
        <v>3.2096288866599827E-2</v>
      </c>
      <c r="G489" s="9">
        <v>485</v>
      </c>
      <c r="H489" s="9">
        <f t="shared" ca="1" si="15"/>
        <v>-3.9563768818279277E-3</v>
      </c>
    </row>
    <row r="490" spans="2:8" x14ac:dyDescent="0.25">
      <c r="B490" s="190">
        <v>41534</v>
      </c>
      <c r="C490" s="9">
        <v>8.0500000000000007</v>
      </c>
      <c r="D490" s="14">
        <f t="shared" si="14"/>
        <v>-0.73821138211382109</v>
      </c>
      <c r="E490" s="9">
        <v>3.2051282051282166E-2</v>
      </c>
      <c r="G490" s="9">
        <v>486</v>
      </c>
      <c r="H490" s="9">
        <f t="shared" ca="1" si="15"/>
        <v>-3.0926527616094657E-2</v>
      </c>
    </row>
    <row r="491" spans="2:8" x14ac:dyDescent="0.25">
      <c r="B491" s="190">
        <v>43388</v>
      </c>
      <c r="C491" s="9">
        <v>30.75</v>
      </c>
      <c r="D491" s="14">
        <f t="shared" si="14"/>
        <v>-5.0925925925925881E-2</v>
      </c>
      <c r="E491" s="9">
        <v>3.1879194630872458E-2</v>
      </c>
      <c r="G491" s="9">
        <v>487</v>
      </c>
      <c r="H491" s="9">
        <f t="shared" ca="1" si="15"/>
        <v>2.9662492757359261E-2</v>
      </c>
    </row>
    <row r="492" spans="2:8" x14ac:dyDescent="0.25">
      <c r="B492" s="190">
        <v>43186</v>
      </c>
      <c r="C492" s="9">
        <v>32.4</v>
      </c>
      <c r="D492" s="14">
        <f t="shared" si="14"/>
        <v>-0.55828220858895705</v>
      </c>
      <c r="E492" s="9">
        <v>3.1847133757961783E-2</v>
      </c>
      <c r="G492" s="9">
        <v>488</v>
      </c>
      <c r="H492" s="9">
        <f t="shared" ca="1" si="15"/>
        <v>4.0467028692218944E-2</v>
      </c>
    </row>
    <row r="493" spans="2:8" x14ac:dyDescent="0.25">
      <c r="B493" s="190">
        <v>44441</v>
      </c>
      <c r="C493" s="9">
        <v>73.349999999999994</v>
      </c>
      <c r="D493" s="14">
        <f t="shared" si="14"/>
        <v>1.4906621392190151</v>
      </c>
      <c r="E493" s="9">
        <v>3.1645569620253167E-2</v>
      </c>
      <c r="G493" s="9">
        <v>489</v>
      </c>
      <c r="H493" s="9">
        <f t="shared" ca="1" si="15"/>
        <v>3.8244476099078197E-2</v>
      </c>
    </row>
    <row r="494" spans="2:8" x14ac:dyDescent="0.25">
      <c r="B494" s="190">
        <v>41820</v>
      </c>
      <c r="C494" s="9">
        <v>29.45</v>
      </c>
      <c r="D494" s="14">
        <f t="shared" si="14"/>
        <v>-0.57194767441860461</v>
      </c>
      <c r="E494" s="9">
        <v>3.1523642732048988E-2</v>
      </c>
      <c r="G494" s="9">
        <v>490</v>
      </c>
      <c r="H494" s="9">
        <f t="shared" ca="1" si="15"/>
        <v>1.2121058361268516E-2</v>
      </c>
    </row>
    <row r="495" spans="2:8" x14ac:dyDescent="0.25">
      <c r="B495" s="190">
        <v>44974</v>
      </c>
      <c r="C495" s="9">
        <v>68.8</v>
      </c>
      <c r="D495" s="14">
        <f t="shared" si="14"/>
        <v>1.7967479674796745</v>
      </c>
      <c r="E495" s="9">
        <v>3.1484257871064382E-2</v>
      </c>
      <c r="G495" s="9">
        <v>491</v>
      </c>
      <c r="H495" s="9">
        <f t="shared" ca="1" si="15"/>
        <v>-3.3483203700520776E-2</v>
      </c>
    </row>
    <row r="496" spans="2:8" x14ac:dyDescent="0.25">
      <c r="B496" s="190">
        <v>43551</v>
      </c>
      <c r="C496" s="9">
        <v>24.6</v>
      </c>
      <c r="D496" s="14">
        <f t="shared" si="14"/>
        <v>-0.40073081607795363</v>
      </c>
      <c r="E496" s="9">
        <v>3.1446540880503145E-2</v>
      </c>
      <c r="G496" s="9">
        <v>492</v>
      </c>
      <c r="H496" s="9">
        <f t="shared" ca="1" si="15"/>
        <v>-5.9601350520653663E-2</v>
      </c>
    </row>
    <row r="497" spans="2:8" x14ac:dyDescent="0.25">
      <c r="B497" s="190">
        <v>42773</v>
      </c>
      <c r="C497" s="9">
        <v>41.05</v>
      </c>
      <c r="D497" s="14">
        <f t="shared" si="14"/>
        <v>0.55787476280834891</v>
      </c>
      <c r="E497" s="9">
        <v>3.1407035175879401E-2</v>
      </c>
      <c r="G497" s="9">
        <v>493</v>
      </c>
      <c r="H497" s="9">
        <f t="shared" ca="1" si="15"/>
        <v>2.8636495984445825E-2</v>
      </c>
    </row>
    <row r="498" spans="2:8" x14ac:dyDescent="0.25">
      <c r="B498" s="190">
        <v>43280</v>
      </c>
      <c r="C498" s="9">
        <v>26.35</v>
      </c>
      <c r="D498" s="14">
        <f t="shared" si="14"/>
        <v>-0.38578088578088571</v>
      </c>
      <c r="E498" s="9">
        <v>3.1311154598825858E-2</v>
      </c>
      <c r="G498" s="9">
        <v>494</v>
      </c>
      <c r="H498" s="9">
        <f t="shared" ca="1" si="15"/>
        <v>-2.2874803771295877E-3</v>
      </c>
    </row>
    <row r="499" spans="2:8" x14ac:dyDescent="0.25">
      <c r="B499" s="190">
        <v>42923</v>
      </c>
      <c r="C499" s="9">
        <v>42.9</v>
      </c>
      <c r="D499" s="14">
        <f t="shared" si="14"/>
        <v>-0.18749999999999997</v>
      </c>
      <c r="E499" s="9">
        <v>3.1249999999999931E-2</v>
      </c>
      <c r="G499" s="9">
        <v>495</v>
      </c>
      <c r="H499" s="9">
        <f t="shared" ca="1" si="15"/>
        <v>-1.007725856000734E-3</v>
      </c>
    </row>
    <row r="500" spans="2:8" x14ac:dyDescent="0.25">
      <c r="B500" s="190">
        <v>42830</v>
      </c>
      <c r="C500" s="9">
        <v>52.8</v>
      </c>
      <c r="D500" s="14">
        <f t="shared" si="14"/>
        <v>2.5436241610738253</v>
      </c>
      <c r="E500" s="9">
        <v>3.1249999999999889E-2</v>
      </c>
      <c r="G500" s="9">
        <v>496</v>
      </c>
      <c r="H500" s="9">
        <f t="shared" ca="1" si="15"/>
        <v>2.9884183608228226E-3</v>
      </c>
    </row>
    <row r="501" spans="2:8" x14ac:dyDescent="0.25">
      <c r="B501" s="190">
        <v>41625</v>
      </c>
      <c r="C501" s="9">
        <v>14.9</v>
      </c>
      <c r="D501" s="14">
        <f t="shared" si="14"/>
        <v>-0.86767317939609234</v>
      </c>
      <c r="E501" s="9">
        <v>3.1141868512110801E-2</v>
      </c>
      <c r="G501" s="9">
        <v>497</v>
      </c>
      <c r="H501" s="9">
        <f t="shared" ca="1" si="15"/>
        <v>-2.2811147081884958E-2</v>
      </c>
    </row>
    <row r="502" spans="2:8" x14ac:dyDescent="0.25">
      <c r="B502" s="190">
        <v>45233</v>
      </c>
      <c r="C502" s="9">
        <v>112.6</v>
      </c>
      <c r="D502" s="14">
        <f t="shared" si="14"/>
        <v>3.8534482758620685</v>
      </c>
      <c r="E502" s="9">
        <v>3.1135531135531056E-2</v>
      </c>
      <c r="G502" s="9">
        <v>498</v>
      </c>
      <c r="H502" s="9">
        <f t="shared" ca="1" si="15"/>
        <v>-5.3449434324340066E-3</v>
      </c>
    </row>
    <row r="503" spans="2:8" x14ac:dyDescent="0.25">
      <c r="B503" s="190">
        <v>43609</v>
      </c>
      <c r="C503" s="9">
        <v>23.2</v>
      </c>
      <c r="D503" s="14">
        <f t="shared" si="14"/>
        <v>-0.93435200905489535</v>
      </c>
      <c r="E503" s="9">
        <v>3.1111111111111079E-2</v>
      </c>
      <c r="G503" s="9">
        <v>499</v>
      </c>
      <c r="H503" s="9">
        <f t="shared" ca="1" si="15"/>
        <v>-1.8539970669977375E-2</v>
      </c>
    </row>
    <row r="504" spans="2:8" x14ac:dyDescent="0.25">
      <c r="B504" s="190">
        <v>45628</v>
      </c>
      <c r="C504" s="9">
        <v>353.4</v>
      </c>
      <c r="D504" s="14">
        <f t="shared" si="14"/>
        <v>8.2513089005235596</v>
      </c>
      <c r="E504" s="9">
        <v>3.1072210065645447E-2</v>
      </c>
      <c r="G504" s="9">
        <v>500</v>
      </c>
      <c r="H504" s="9">
        <f t="shared" ca="1" si="15"/>
        <v>4.8251976392242931E-3</v>
      </c>
    </row>
    <row r="505" spans="2:8" x14ac:dyDescent="0.25">
      <c r="B505" s="190">
        <v>43153</v>
      </c>
      <c r="C505" s="9">
        <v>38.200000000000003</v>
      </c>
      <c r="D505" s="14">
        <f t="shared" si="14"/>
        <v>-0.39604743083003946</v>
      </c>
      <c r="E505" s="9">
        <v>3.1039136302294351E-2</v>
      </c>
      <c r="G505" s="9">
        <v>501</v>
      </c>
      <c r="H505" s="9">
        <f t="shared" ca="1" si="15"/>
        <v>-1.417304025744854E-2</v>
      </c>
    </row>
    <row r="506" spans="2:8" x14ac:dyDescent="0.25">
      <c r="B506" s="190">
        <v>41905</v>
      </c>
      <c r="C506" s="9">
        <v>63.25</v>
      </c>
      <c r="D506" s="14">
        <f t="shared" si="14"/>
        <v>2.1625000000000001</v>
      </c>
      <c r="E506" s="9">
        <v>3.0969845150774222E-2</v>
      </c>
      <c r="G506" s="9">
        <v>502</v>
      </c>
      <c r="H506" s="9">
        <f t="shared" ca="1" si="15"/>
        <v>-3.2789555391362281E-2</v>
      </c>
    </row>
    <row r="507" spans="2:8" x14ac:dyDescent="0.25">
      <c r="B507" s="190">
        <v>41645</v>
      </c>
      <c r="C507" s="9">
        <v>20</v>
      </c>
      <c r="D507" s="14">
        <f t="shared" si="14"/>
        <v>-0.58720330237358098</v>
      </c>
      <c r="E507" s="9">
        <v>3.0927835051546466E-2</v>
      </c>
      <c r="G507" s="9">
        <v>503</v>
      </c>
      <c r="H507" s="9">
        <f t="shared" ca="1" si="15"/>
        <v>-6.2320701593718579E-3</v>
      </c>
    </row>
    <row r="508" spans="2:8" x14ac:dyDescent="0.25">
      <c r="B508" s="190">
        <v>42683</v>
      </c>
      <c r="C508" s="9">
        <v>48.45</v>
      </c>
      <c r="D508" s="14">
        <f t="shared" si="14"/>
        <v>3.8208955223880601</v>
      </c>
      <c r="E508" s="9">
        <v>3.0851063829787296E-2</v>
      </c>
      <c r="G508" s="9">
        <v>504</v>
      </c>
      <c r="H508" s="9">
        <f t="shared" ca="1" si="15"/>
        <v>4.0343527180155006E-2</v>
      </c>
    </row>
    <row r="509" spans="2:8" x14ac:dyDescent="0.25">
      <c r="B509" s="190">
        <v>41479</v>
      </c>
      <c r="C509" s="9">
        <v>10.050000000000001</v>
      </c>
      <c r="D509" s="14">
        <f t="shared" si="14"/>
        <v>-0.96612169222990052</v>
      </c>
      <c r="E509" s="9">
        <v>3.0769230769230844E-2</v>
      </c>
      <c r="G509" s="9">
        <v>505</v>
      </c>
      <c r="H509" s="9">
        <f t="shared" ca="1" si="15"/>
        <v>-7.902247766207543E-3</v>
      </c>
    </row>
    <row r="510" spans="2:8" x14ac:dyDescent="0.25">
      <c r="B510" s="190">
        <v>45657</v>
      </c>
      <c r="C510" s="9">
        <v>296.64999999999998</v>
      </c>
      <c r="D510" s="14">
        <f t="shared" si="14"/>
        <v>5.8038990825688064</v>
      </c>
      <c r="E510" s="9">
        <v>3.0750521195274376E-2</v>
      </c>
      <c r="G510" s="9">
        <v>506</v>
      </c>
      <c r="H510" s="9">
        <f t="shared" ca="1" si="15"/>
        <v>-6.3170379573862538E-3</v>
      </c>
    </row>
    <row r="511" spans="2:8" x14ac:dyDescent="0.25">
      <c r="B511" s="190">
        <v>42935</v>
      </c>
      <c r="C511" s="9">
        <v>43.6</v>
      </c>
      <c r="D511" s="14">
        <f t="shared" si="14"/>
        <v>0.62383612662942267</v>
      </c>
      <c r="E511" s="9">
        <v>3.0732860520094666E-2</v>
      </c>
      <c r="G511" s="9">
        <v>507</v>
      </c>
      <c r="H511" s="9">
        <f t="shared" ca="1" si="15"/>
        <v>2.382935942449808E-2</v>
      </c>
    </row>
    <row r="512" spans="2:8" x14ac:dyDescent="0.25">
      <c r="B512" s="190">
        <v>43284</v>
      </c>
      <c r="C512" s="9">
        <v>26.85</v>
      </c>
      <c r="D512" s="14">
        <f t="shared" si="14"/>
        <v>-0.27530364372469629</v>
      </c>
      <c r="E512" s="9">
        <v>3.0710172744721716E-2</v>
      </c>
      <c r="G512" s="9">
        <v>508</v>
      </c>
      <c r="H512" s="9">
        <f t="shared" ca="1" si="15"/>
        <v>-1.0287478514344466E-2</v>
      </c>
    </row>
    <row r="513" spans="2:8" x14ac:dyDescent="0.25">
      <c r="B513" s="190">
        <v>44041</v>
      </c>
      <c r="C513" s="9">
        <v>37.049999999999997</v>
      </c>
      <c r="D513" s="14">
        <f t="shared" si="14"/>
        <v>-0.52500000000000002</v>
      </c>
      <c r="E513" s="9">
        <v>3.0598052851182039E-2</v>
      </c>
      <c r="G513" s="9">
        <v>509</v>
      </c>
      <c r="H513" s="9">
        <f t="shared" ca="1" si="15"/>
        <v>-2.2282157245402185E-2</v>
      </c>
    </row>
    <row r="514" spans="2:8" x14ac:dyDescent="0.25">
      <c r="B514" s="190">
        <v>42383</v>
      </c>
      <c r="C514" s="9">
        <v>78</v>
      </c>
      <c r="D514" s="14">
        <f t="shared" si="14"/>
        <v>3.1711229946524062</v>
      </c>
      <c r="E514" s="9">
        <v>3.0383091149273411E-2</v>
      </c>
      <c r="G514" s="9">
        <v>510</v>
      </c>
      <c r="H514" s="9">
        <f t="shared" ca="1" si="15"/>
        <v>-1.5859144540862857E-2</v>
      </c>
    </row>
    <row r="515" spans="2:8" x14ac:dyDescent="0.25">
      <c r="B515" s="190">
        <v>43833</v>
      </c>
      <c r="C515" s="9">
        <v>18.7</v>
      </c>
      <c r="D515" s="14">
        <f t="shared" si="14"/>
        <v>-0.62068965517241381</v>
      </c>
      <c r="E515" s="9">
        <v>3.0303030303030346E-2</v>
      </c>
      <c r="G515" s="9">
        <v>511</v>
      </c>
      <c r="H515" s="9">
        <f t="shared" ca="1" si="15"/>
        <v>4.0512885005234957E-2</v>
      </c>
    </row>
    <row r="516" spans="2:8" x14ac:dyDescent="0.25">
      <c r="B516" s="190">
        <v>42797</v>
      </c>
      <c r="C516" s="9">
        <v>49.3</v>
      </c>
      <c r="D516" s="14">
        <f t="shared" si="14"/>
        <v>-0.17627401837928161</v>
      </c>
      <c r="E516" s="9">
        <v>3.0303030303030214E-2</v>
      </c>
      <c r="G516" s="9">
        <v>512</v>
      </c>
      <c r="H516" s="9">
        <f t="shared" ca="1" si="15"/>
        <v>6.9968668260005397E-3</v>
      </c>
    </row>
    <row r="517" spans="2:8" x14ac:dyDescent="0.25">
      <c r="B517" s="190">
        <v>44893</v>
      </c>
      <c r="C517" s="9">
        <v>59.85</v>
      </c>
      <c r="D517" s="14">
        <f t="shared" ref="D517:D580" si="16">(C517-C518)/C518</f>
        <v>2.8737864077669908</v>
      </c>
      <c r="E517" s="9">
        <v>3.0120481927710843E-2</v>
      </c>
      <c r="G517" s="9">
        <v>513</v>
      </c>
      <c r="H517" s="9">
        <f t="shared" ca="1" si="15"/>
        <v>3.561842387819384E-2</v>
      </c>
    </row>
    <row r="518" spans="2:8" x14ac:dyDescent="0.25">
      <c r="B518" s="190">
        <v>43696</v>
      </c>
      <c r="C518" s="9">
        <v>15.45</v>
      </c>
      <c r="D518" s="14">
        <f t="shared" si="16"/>
        <v>-0.79576999339061461</v>
      </c>
      <c r="E518" s="9">
        <v>2.9999999999999954E-2</v>
      </c>
      <c r="G518" s="9">
        <v>514</v>
      </c>
      <c r="H518" s="9">
        <f t="shared" ref="H518:H581" ca="1" si="17">_xlfn.NORM.INV(RAND(),O$7,O$8)</f>
        <v>-6.643333782987002E-3</v>
      </c>
    </row>
    <row r="519" spans="2:8" x14ac:dyDescent="0.25">
      <c r="B519" s="190">
        <v>44342</v>
      </c>
      <c r="C519" s="9">
        <v>75.650000000000006</v>
      </c>
      <c r="D519" s="14">
        <f t="shared" si="16"/>
        <v>-0.54659874138447706</v>
      </c>
      <c r="E519" s="9">
        <v>2.9952348536419371E-2</v>
      </c>
      <c r="G519" s="9">
        <v>515</v>
      </c>
      <c r="H519" s="9">
        <f t="shared" ca="1" si="17"/>
        <v>-4.9189031438970472E-2</v>
      </c>
    </row>
    <row r="520" spans="2:8" x14ac:dyDescent="0.25">
      <c r="B520" s="190">
        <v>45338</v>
      </c>
      <c r="C520" s="9">
        <v>166.85</v>
      </c>
      <c r="D520" s="14">
        <f t="shared" si="16"/>
        <v>1.852136752136752</v>
      </c>
      <c r="E520" s="9">
        <v>2.9938271604938237E-2</v>
      </c>
      <c r="G520" s="9">
        <v>516</v>
      </c>
      <c r="H520" s="9">
        <f t="shared" ca="1" si="17"/>
        <v>-4.6903401643044074E-2</v>
      </c>
    </row>
    <row r="521" spans="2:8" x14ac:dyDescent="0.25">
      <c r="B521" s="190">
        <v>44557</v>
      </c>
      <c r="C521" s="9">
        <v>58.5</v>
      </c>
      <c r="D521" s="14">
        <f t="shared" si="16"/>
        <v>-5.5690072639225222E-2</v>
      </c>
      <c r="E521" s="9">
        <v>2.9929577464788783E-2</v>
      </c>
      <c r="G521" s="9">
        <v>517</v>
      </c>
      <c r="H521" s="9">
        <f t="shared" ca="1" si="17"/>
        <v>-1.1145562778103642E-2</v>
      </c>
    </row>
    <row r="522" spans="2:8" x14ac:dyDescent="0.25">
      <c r="B522" s="190">
        <v>44203</v>
      </c>
      <c r="C522" s="9">
        <v>61.95</v>
      </c>
      <c r="D522" s="14">
        <f t="shared" si="16"/>
        <v>-0.64013941330235258</v>
      </c>
      <c r="E522" s="9">
        <v>2.9925187032419025E-2</v>
      </c>
      <c r="G522" s="9">
        <v>518</v>
      </c>
      <c r="H522" s="9">
        <f t="shared" ca="1" si="17"/>
        <v>4.84919118131053E-3</v>
      </c>
    </row>
    <row r="523" spans="2:8" x14ac:dyDescent="0.25">
      <c r="B523" s="190">
        <v>45408</v>
      </c>
      <c r="C523" s="9">
        <v>172.15</v>
      </c>
      <c r="D523" s="14">
        <f t="shared" si="16"/>
        <v>0.72322322322322319</v>
      </c>
      <c r="E523" s="9">
        <v>2.9913251570445706E-2</v>
      </c>
      <c r="G523" s="9">
        <v>519</v>
      </c>
      <c r="H523" s="9">
        <f t="shared" ca="1" si="17"/>
        <v>-3.1255156429504712E-3</v>
      </c>
    </row>
    <row r="524" spans="2:8" x14ac:dyDescent="0.25">
      <c r="B524" s="190">
        <v>42311</v>
      </c>
      <c r="C524" s="9">
        <v>99.9</v>
      </c>
      <c r="D524" s="14">
        <f t="shared" si="16"/>
        <v>0.93230174081237915</v>
      </c>
      <c r="E524" s="9">
        <v>2.9896907216494906E-2</v>
      </c>
      <c r="G524" s="9">
        <v>520</v>
      </c>
      <c r="H524" s="9">
        <f t="shared" ca="1" si="17"/>
        <v>-4.5937795493691716E-2</v>
      </c>
    </row>
    <row r="525" spans="2:8" x14ac:dyDescent="0.25">
      <c r="B525" s="190">
        <v>44105</v>
      </c>
      <c r="C525" s="9">
        <v>51.7</v>
      </c>
      <c r="D525" s="14">
        <f t="shared" si="16"/>
        <v>-0.75495307612095919</v>
      </c>
      <c r="E525" s="9">
        <v>2.98804780876494E-2</v>
      </c>
      <c r="G525" s="9">
        <v>521</v>
      </c>
      <c r="H525" s="9">
        <f t="shared" ca="1" si="17"/>
        <v>-6.2245169963830874E-3</v>
      </c>
    </row>
    <row r="526" spans="2:8" x14ac:dyDescent="0.25">
      <c r="B526" s="190">
        <v>45504</v>
      </c>
      <c r="C526" s="9">
        <v>210.98</v>
      </c>
      <c r="D526" s="14">
        <f t="shared" si="16"/>
        <v>0.23633167301494276</v>
      </c>
      <c r="E526" s="9">
        <v>2.9874060333886437E-2</v>
      </c>
      <c r="G526" s="9">
        <v>522</v>
      </c>
      <c r="H526" s="9">
        <f t="shared" ca="1" si="17"/>
        <v>8.8387537324470904E-3</v>
      </c>
    </row>
    <row r="527" spans="2:8" x14ac:dyDescent="0.25">
      <c r="B527" s="190">
        <v>45264</v>
      </c>
      <c r="C527" s="9">
        <v>170.65</v>
      </c>
      <c r="D527" s="14">
        <f t="shared" si="16"/>
        <v>48.463768115942031</v>
      </c>
      <c r="E527" s="9">
        <v>2.9873264936632574E-2</v>
      </c>
      <c r="G527" s="9">
        <v>523</v>
      </c>
      <c r="H527" s="9">
        <f t="shared" ca="1" si="17"/>
        <v>-3.980355320516718E-2</v>
      </c>
    </row>
    <row r="528" spans="2:8" x14ac:dyDescent="0.25">
      <c r="B528" s="190">
        <v>41305</v>
      </c>
      <c r="C528" s="9">
        <v>3.45</v>
      </c>
      <c r="D528" s="14">
        <f t="shared" si="16"/>
        <v>-0.95130557515878611</v>
      </c>
      <c r="E528" s="9">
        <v>2.9850746268656744E-2</v>
      </c>
      <c r="G528" s="9">
        <v>524</v>
      </c>
      <c r="H528" s="9">
        <f t="shared" ca="1" si="17"/>
        <v>-4.1418503420784713E-3</v>
      </c>
    </row>
    <row r="529" spans="2:8" x14ac:dyDescent="0.25">
      <c r="B529" s="190">
        <v>45005</v>
      </c>
      <c r="C529" s="9">
        <v>70.849999999999994</v>
      </c>
      <c r="D529" s="14">
        <f t="shared" si="16"/>
        <v>0.24189307624890444</v>
      </c>
      <c r="E529" s="9">
        <v>2.9796511627906936E-2</v>
      </c>
      <c r="G529" s="9">
        <v>525</v>
      </c>
      <c r="H529" s="9">
        <f t="shared" ca="1" si="17"/>
        <v>-7.8323079849722341E-4</v>
      </c>
    </row>
    <row r="530" spans="2:8" x14ac:dyDescent="0.25">
      <c r="B530" s="190">
        <v>44586</v>
      </c>
      <c r="C530" s="9">
        <v>57.05</v>
      </c>
      <c r="D530" s="14">
        <f t="shared" si="16"/>
        <v>6.4365671641790967E-2</v>
      </c>
      <c r="E530" s="9">
        <v>2.978339350180503E-2</v>
      </c>
      <c r="G530" s="9">
        <v>526</v>
      </c>
      <c r="H530" s="9">
        <f t="shared" ca="1" si="17"/>
        <v>2.8553337031834072E-2</v>
      </c>
    </row>
    <row r="531" spans="2:8" x14ac:dyDescent="0.25">
      <c r="B531" s="190">
        <v>44112</v>
      </c>
      <c r="C531" s="9">
        <v>53.6</v>
      </c>
      <c r="D531" s="14">
        <f t="shared" si="16"/>
        <v>-0.67271172986505468</v>
      </c>
      <c r="E531" s="9">
        <v>2.9779058597502486E-2</v>
      </c>
      <c r="G531" s="9">
        <v>527</v>
      </c>
      <c r="H531" s="9">
        <f t="shared" ca="1" si="17"/>
        <v>1.2434680142258313E-2</v>
      </c>
    </row>
    <row r="532" spans="2:8" x14ac:dyDescent="0.25">
      <c r="B532" s="190">
        <v>45474</v>
      </c>
      <c r="C532" s="9">
        <v>163.77000000000001</v>
      </c>
      <c r="D532" s="14">
        <f t="shared" si="16"/>
        <v>10.824548736462095</v>
      </c>
      <c r="E532" s="9">
        <v>2.9740945674044381E-2</v>
      </c>
      <c r="G532" s="9">
        <v>528</v>
      </c>
      <c r="H532" s="9">
        <f t="shared" ca="1" si="17"/>
        <v>-3.529949982440346E-2</v>
      </c>
    </row>
    <row r="533" spans="2:8" x14ac:dyDescent="0.25">
      <c r="B533" s="190">
        <v>41611</v>
      </c>
      <c r="C533" s="9">
        <v>13.85</v>
      </c>
      <c r="D533" s="14">
        <f t="shared" si="16"/>
        <v>-0.70469083155650314</v>
      </c>
      <c r="E533" s="9">
        <v>2.9739776951672889E-2</v>
      </c>
      <c r="G533" s="9">
        <v>529</v>
      </c>
      <c r="H533" s="9">
        <f t="shared" ca="1" si="17"/>
        <v>0.11522850895290332</v>
      </c>
    </row>
    <row r="534" spans="2:8" x14ac:dyDescent="0.25">
      <c r="B534" s="190">
        <v>44721</v>
      </c>
      <c r="C534" s="9">
        <v>46.9</v>
      </c>
      <c r="D534" s="14">
        <f t="shared" si="16"/>
        <v>0.12200956937799047</v>
      </c>
      <c r="E534" s="9">
        <v>2.9637760702524732E-2</v>
      </c>
      <c r="G534" s="9">
        <v>530</v>
      </c>
      <c r="H534" s="9">
        <f t="shared" ca="1" si="17"/>
        <v>-0.12401413191094422</v>
      </c>
    </row>
    <row r="535" spans="2:8" x14ac:dyDescent="0.25">
      <c r="B535" s="190">
        <v>43006</v>
      </c>
      <c r="C535" s="9">
        <v>41.8</v>
      </c>
      <c r="D535" s="14">
        <f t="shared" si="16"/>
        <v>10.942857142857141</v>
      </c>
      <c r="E535" s="9">
        <v>2.9556650246305313E-2</v>
      </c>
      <c r="G535" s="9">
        <v>531</v>
      </c>
      <c r="H535" s="9">
        <f t="shared" ca="1" si="17"/>
        <v>8.5044051237112048E-2</v>
      </c>
    </row>
    <row r="536" spans="2:8" x14ac:dyDescent="0.25">
      <c r="B536" s="190">
        <v>41310</v>
      </c>
      <c r="C536" s="9">
        <v>3.5</v>
      </c>
      <c r="D536" s="14">
        <f t="shared" si="16"/>
        <v>-0.96923076923076923</v>
      </c>
      <c r="E536" s="9">
        <v>2.941176470588238E-2</v>
      </c>
      <c r="G536" s="9">
        <v>532</v>
      </c>
      <c r="H536" s="9">
        <f t="shared" ca="1" si="17"/>
        <v>5.0721491485707796E-3</v>
      </c>
    </row>
    <row r="537" spans="2:8" x14ac:dyDescent="0.25">
      <c r="B537" s="190">
        <v>45141</v>
      </c>
      <c r="C537" s="9">
        <v>113.75</v>
      </c>
      <c r="D537" s="14">
        <f t="shared" si="16"/>
        <v>1.3214285714285714</v>
      </c>
      <c r="E537" s="9">
        <v>2.9411764705882353E-2</v>
      </c>
      <c r="G537" s="9">
        <v>533</v>
      </c>
      <c r="H537" s="9">
        <f t="shared" ca="1" si="17"/>
        <v>2.0276766629717252E-2</v>
      </c>
    </row>
    <row r="538" spans="2:8" x14ac:dyDescent="0.25">
      <c r="B538" s="190">
        <v>44701</v>
      </c>
      <c r="C538" s="9">
        <v>49</v>
      </c>
      <c r="D538" s="14">
        <f t="shared" si="16"/>
        <v>0.64429530201342278</v>
      </c>
      <c r="E538" s="9">
        <v>2.9411764705882321E-2</v>
      </c>
      <c r="G538" s="9">
        <v>534</v>
      </c>
      <c r="H538" s="9">
        <f t="shared" ca="1" si="17"/>
        <v>-1.3204237772177486E-2</v>
      </c>
    </row>
    <row r="539" spans="2:8" x14ac:dyDescent="0.25">
      <c r="B539" s="190">
        <v>43385</v>
      </c>
      <c r="C539" s="9">
        <v>29.8</v>
      </c>
      <c r="D539" s="14">
        <f t="shared" si="16"/>
        <v>-0.39307535641547864</v>
      </c>
      <c r="E539" s="9">
        <v>2.9360967184801433E-2</v>
      </c>
      <c r="G539" s="9">
        <v>535</v>
      </c>
      <c r="H539" s="9">
        <f t="shared" ca="1" si="17"/>
        <v>-7.3373893496744294E-2</v>
      </c>
    </row>
    <row r="540" spans="2:8" x14ac:dyDescent="0.25">
      <c r="B540" s="190">
        <v>42552</v>
      </c>
      <c r="C540" s="9">
        <v>49.1</v>
      </c>
      <c r="D540" s="14">
        <f t="shared" si="16"/>
        <v>-3.5363457760314285E-2</v>
      </c>
      <c r="E540" s="9">
        <v>2.9350104821802902E-2</v>
      </c>
      <c r="G540" s="9">
        <v>536</v>
      </c>
      <c r="H540" s="9">
        <f t="shared" ca="1" si="17"/>
        <v>3.3423118985194629E-2</v>
      </c>
    </row>
    <row r="541" spans="2:8" x14ac:dyDescent="0.25">
      <c r="B541" s="190">
        <v>44869</v>
      </c>
      <c r="C541" s="9">
        <v>50.9</v>
      </c>
      <c r="D541" s="14">
        <f t="shared" si="16"/>
        <v>0.31694695989650712</v>
      </c>
      <c r="E541" s="9">
        <v>2.9322548028311336E-2</v>
      </c>
      <c r="G541" s="9">
        <v>537</v>
      </c>
      <c r="H541" s="9">
        <f t="shared" ca="1" si="17"/>
        <v>-2.2092038003840922E-2</v>
      </c>
    </row>
    <row r="542" spans="2:8" x14ac:dyDescent="0.25">
      <c r="B542" s="190">
        <v>44032</v>
      </c>
      <c r="C542" s="9">
        <v>38.65</v>
      </c>
      <c r="D542" s="14">
        <f t="shared" si="16"/>
        <v>0.55533199195171012</v>
      </c>
      <c r="E542" s="9">
        <v>2.9294274300932132E-2</v>
      </c>
      <c r="G542" s="9">
        <v>538</v>
      </c>
      <c r="H542" s="9">
        <f t="shared" ca="1" si="17"/>
        <v>4.0319681320259038E-2</v>
      </c>
    </row>
    <row r="543" spans="2:8" x14ac:dyDescent="0.25">
      <c r="B543" s="190">
        <v>43613</v>
      </c>
      <c r="C543" s="9">
        <v>24.85</v>
      </c>
      <c r="D543" s="14">
        <f t="shared" si="16"/>
        <v>-0.48229166666666662</v>
      </c>
      <c r="E543" s="9">
        <v>2.898550724637693E-2</v>
      </c>
      <c r="G543" s="9">
        <v>539</v>
      </c>
      <c r="H543" s="9">
        <f t="shared" ca="1" si="17"/>
        <v>3.2474760662924415E-2</v>
      </c>
    </row>
    <row r="544" spans="2:8" x14ac:dyDescent="0.25">
      <c r="B544" s="190">
        <v>42467</v>
      </c>
      <c r="C544" s="9">
        <v>48</v>
      </c>
      <c r="D544" s="14">
        <f t="shared" si="16"/>
        <v>2.3684210526315788</v>
      </c>
      <c r="E544" s="9">
        <v>2.8938906752411606E-2</v>
      </c>
      <c r="G544" s="9">
        <v>540</v>
      </c>
      <c r="H544" s="9">
        <f t="shared" ca="1" si="17"/>
        <v>-4.727959134487288E-4</v>
      </c>
    </row>
    <row r="545" spans="2:8" x14ac:dyDescent="0.25">
      <c r="B545" s="190">
        <v>43812</v>
      </c>
      <c r="C545" s="9">
        <v>14.25</v>
      </c>
      <c r="D545" s="14">
        <f t="shared" si="16"/>
        <v>-0.76543209876543206</v>
      </c>
      <c r="E545" s="9">
        <v>2.8880866425992805E-2</v>
      </c>
      <c r="G545" s="9">
        <v>541</v>
      </c>
      <c r="H545" s="9">
        <f t="shared" ca="1" si="17"/>
        <v>-1.7338410713758599E-3</v>
      </c>
    </row>
    <row r="546" spans="2:8" x14ac:dyDescent="0.25">
      <c r="B546" s="190">
        <v>42068</v>
      </c>
      <c r="C546" s="9">
        <v>60.75</v>
      </c>
      <c r="D546" s="14">
        <f t="shared" si="16"/>
        <v>-0.63237518910741297</v>
      </c>
      <c r="E546" s="9">
        <v>2.8789161727349754E-2</v>
      </c>
      <c r="G546" s="9">
        <v>542</v>
      </c>
      <c r="H546" s="9">
        <f t="shared" ca="1" si="17"/>
        <v>3.8098535556281468E-2</v>
      </c>
    </row>
    <row r="547" spans="2:8" x14ac:dyDescent="0.25">
      <c r="B547" s="190">
        <v>45293</v>
      </c>
      <c r="C547" s="9">
        <v>165.25</v>
      </c>
      <c r="D547" s="14">
        <f t="shared" si="16"/>
        <v>5.1317254174397036</v>
      </c>
      <c r="E547" s="9">
        <v>2.8633675692499184E-2</v>
      </c>
      <c r="G547" s="9">
        <v>543</v>
      </c>
      <c r="H547" s="9">
        <f t="shared" ca="1" si="17"/>
        <v>6.5845007713883755E-2</v>
      </c>
    </row>
    <row r="548" spans="2:8" x14ac:dyDescent="0.25">
      <c r="B548" s="190">
        <v>43535</v>
      </c>
      <c r="C548" s="9">
        <v>26.95</v>
      </c>
      <c r="D548" s="14">
        <f t="shared" si="16"/>
        <v>-0.74647224835371584</v>
      </c>
      <c r="E548" s="9">
        <v>2.8625954198473282E-2</v>
      </c>
      <c r="G548" s="9">
        <v>544</v>
      </c>
      <c r="H548" s="9">
        <f t="shared" ca="1" si="17"/>
        <v>-3.4239687661212215E-2</v>
      </c>
    </row>
    <row r="549" spans="2:8" x14ac:dyDescent="0.25">
      <c r="B549" s="190">
        <v>45124</v>
      </c>
      <c r="C549" s="9">
        <v>106.3</v>
      </c>
      <c r="D549" s="14">
        <f t="shared" si="16"/>
        <v>1.2617021276595743</v>
      </c>
      <c r="E549" s="9">
        <v>2.8543783260764424E-2</v>
      </c>
      <c r="G549" s="9">
        <v>545</v>
      </c>
      <c r="H549" s="9">
        <f t="shared" ca="1" si="17"/>
        <v>-5.0298962512133633E-5</v>
      </c>
    </row>
    <row r="550" spans="2:8" x14ac:dyDescent="0.25">
      <c r="B550" s="190">
        <v>44697</v>
      </c>
      <c r="C550" s="9">
        <v>47</v>
      </c>
      <c r="D550" s="14">
        <f t="shared" si="16"/>
        <v>-0.45852534562211977</v>
      </c>
      <c r="E550" s="9">
        <v>2.8446389496717659E-2</v>
      </c>
      <c r="G550" s="9">
        <v>546</v>
      </c>
      <c r="H550" s="9">
        <f t="shared" ca="1" si="17"/>
        <v>6.0902976644532772E-2</v>
      </c>
    </row>
    <row r="551" spans="2:8" x14ac:dyDescent="0.25">
      <c r="B551" s="190">
        <v>42209</v>
      </c>
      <c r="C551" s="9">
        <v>86.8</v>
      </c>
      <c r="D551" s="14">
        <f t="shared" si="16"/>
        <v>0.45393634840871011</v>
      </c>
      <c r="E551" s="9">
        <v>2.843601895734587E-2</v>
      </c>
      <c r="G551" s="9">
        <v>547</v>
      </c>
      <c r="H551" s="9">
        <f t="shared" ca="1" si="17"/>
        <v>-5.1431426198334127E-3</v>
      </c>
    </row>
    <row r="552" spans="2:8" x14ac:dyDescent="0.25">
      <c r="B552" s="190">
        <v>44536</v>
      </c>
      <c r="C552" s="9">
        <v>59.7</v>
      </c>
      <c r="D552" s="14">
        <f t="shared" si="16"/>
        <v>-0.60736599802696478</v>
      </c>
      <c r="E552" s="9">
        <v>2.8423772609819219E-2</v>
      </c>
      <c r="G552" s="9">
        <v>548</v>
      </c>
      <c r="H552" s="9">
        <f t="shared" ca="1" si="17"/>
        <v>-3.6518559858556655E-2</v>
      </c>
    </row>
    <row r="553" spans="2:8" x14ac:dyDescent="0.25">
      <c r="B553" s="190">
        <v>45449</v>
      </c>
      <c r="C553" s="9">
        <v>152.05000000000001</v>
      </c>
      <c r="D553" s="14">
        <f t="shared" si="16"/>
        <v>2.8107769423558899</v>
      </c>
      <c r="E553" s="9">
        <v>2.8407169428474922E-2</v>
      </c>
      <c r="G553" s="9">
        <v>549</v>
      </c>
      <c r="H553" s="9">
        <f t="shared" ca="1" si="17"/>
        <v>4.6885876592077415E-2</v>
      </c>
    </row>
    <row r="554" spans="2:8" x14ac:dyDescent="0.25">
      <c r="B554" s="190">
        <v>43090</v>
      </c>
      <c r="C554" s="9">
        <v>39.9</v>
      </c>
      <c r="D554" s="14">
        <f t="shared" si="16"/>
        <v>-0.33555370524562861</v>
      </c>
      <c r="E554" s="9">
        <v>2.8350515463917564E-2</v>
      </c>
      <c r="G554" s="9">
        <v>550</v>
      </c>
      <c r="H554" s="9">
        <f t="shared" ca="1" si="17"/>
        <v>-3.8735352405878595E-3</v>
      </c>
    </row>
    <row r="555" spans="2:8" x14ac:dyDescent="0.25">
      <c r="B555" s="190">
        <v>42149</v>
      </c>
      <c r="C555" s="9">
        <v>60.05</v>
      </c>
      <c r="D555" s="14">
        <f t="shared" si="16"/>
        <v>15.452054794520548</v>
      </c>
      <c r="E555" s="9">
        <v>2.8253424657534224E-2</v>
      </c>
      <c r="G555" s="9">
        <v>551</v>
      </c>
      <c r="H555" s="9">
        <f t="shared" ca="1" si="17"/>
        <v>1.768711136077963E-3</v>
      </c>
    </row>
    <row r="556" spans="2:8" x14ac:dyDescent="0.25">
      <c r="B556" s="190">
        <v>41320</v>
      </c>
      <c r="C556" s="9">
        <v>3.65</v>
      </c>
      <c r="D556" s="14">
        <f t="shared" si="16"/>
        <v>-0.93766011955593509</v>
      </c>
      <c r="E556" s="9">
        <v>2.8169014084507067E-2</v>
      </c>
      <c r="G556" s="9">
        <v>552</v>
      </c>
      <c r="H556" s="9">
        <f t="shared" ca="1" si="17"/>
        <v>-3.3956135622005473E-2</v>
      </c>
    </row>
    <row r="557" spans="2:8" x14ac:dyDescent="0.25">
      <c r="B557" s="190">
        <v>42135</v>
      </c>
      <c r="C557" s="9">
        <v>58.55</v>
      </c>
      <c r="D557" s="14">
        <f t="shared" si="16"/>
        <v>0.27978142076502727</v>
      </c>
      <c r="E557" s="9">
        <v>2.8094820017559162E-2</v>
      </c>
      <c r="G557" s="9">
        <v>553</v>
      </c>
      <c r="H557" s="9">
        <f t="shared" ca="1" si="17"/>
        <v>-1.6267171968540651E-2</v>
      </c>
    </row>
    <row r="558" spans="2:8" x14ac:dyDescent="0.25">
      <c r="B558" s="190">
        <v>42515</v>
      </c>
      <c r="C558" s="9">
        <v>45.75</v>
      </c>
      <c r="D558" s="14">
        <f t="shared" si="16"/>
        <v>2.1228668941979523</v>
      </c>
      <c r="E558" s="9">
        <v>2.8089887640449437E-2</v>
      </c>
      <c r="G558" s="9">
        <v>554</v>
      </c>
      <c r="H558" s="9">
        <f t="shared" ca="1" si="17"/>
        <v>3.5340271226929669E-2</v>
      </c>
    </row>
    <row r="559" spans="2:8" x14ac:dyDescent="0.25">
      <c r="B559" s="190">
        <v>43756</v>
      </c>
      <c r="C559" s="9">
        <v>14.65</v>
      </c>
      <c r="D559" s="14">
        <f t="shared" si="16"/>
        <v>-0.79581881533101051</v>
      </c>
      <c r="E559" s="9">
        <v>2.8070175438596516E-2</v>
      </c>
      <c r="G559" s="9">
        <v>555</v>
      </c>
      <c r="H559" s="9">
        <f t="shared" ca="1" si="17"/>
        <v>-9.2749528302975975E-3</v>
      </c>
    </row>
    <row r="560" spans="2:8" x14ac:dyDescent="0.25">
      <c r="B560" s="190">
        <v>44434</v>
      </c>
      <c r="C560" s="9">
        <v>71.75</v>
      </c>
      <c r="D560" s="14">
        <f t="shared" si="16"/>
        <v>0.54967602591792664</v>
      </c>
      <c r="E560" s="9">
        <v>2.7936962750716374E-2</v>
      </c>
      <c r="G560" s="9">
        <v>556</v>
      </c>
      <c r="H560" s="9">
        <f t="shared" ca="1" si="17"/>
        <v>1.1204323848447429E-2</v>
      </c>
    </row>
    <row r="561" spans="2:8" x14ac:dyDescent="0.25">
      <c r="B561" s="190">
        <v>42549</v>
      </c>
      <c r="C561" s="9">
        <v>46.3</v>
      </c>
      <c r="D561" s="14">
        <f t="shared" si="16"/>
        <v>1.2696078431372548</v>
      </c>
      <c r="E561" s="9">
        <v>2.774694783573807E-2</v>
      </c>
      <c r="G561" s="9">
        <v>557</v>
      </c>
      <c r="H561" s="9">
        <f t="shared" ca="1" si="17"/>
        <v>5.1968873751082334E-2</v>
      </c>
    </row>
    <row r="562" spans="2:8" x14ac:dyDescent="0.25">
      <c r="B562" s="190">
        <v>43868</v>
      </c>
      <c r="C562" s="9">
        <v>20.399999999999999</v>
      </c>
      <c r="D562" s="14">
        <f t="shared" si="16"/>
        <v>-0.86943999999999999</v>
      </c>
      <c r="E562" s="9">
        <v>2.7707808564231592E-2</v>
      </c>
      <c r="G562" s="9">
        <v>558</v>
      </c>
      <c r="H562" s="9">
        <f t="shared" ca="1" si="17"/>
        <v>-1.3331980037383676E-2</v>
      </c>
    </row>
    <row r="563" spans="2:8" x14ac:dyDescent="0.25">
      <c r="B563" s="190">
        <v>45450</v>
      </c>
      <c r="C563" s="9">
        <v>156.25</v>
      </c>
      <c r="D563" s="14">
        <f t="shared" si="16"/>
        <v>2.8156288156288154</v>
      </c>
      <c r="E563" s="9">
        <v>2.7622492601117977E-2</v>
      </c>
      <c r="G563" s="9">
        <v>559</v>
      </c>
      <c r="H563" s="9">
        <f t="shared" ca="1" si="17"/>
        <v>-3.1101429778030376E-2</v>
      </c>
    </row>
    <row r="564" spans="2:8" x14ac:dyDescent="0.25">
      <c r="B564" s="190">
        <v>42737</v>
      </c>
      <c r="C564" s="9">
        <v>40.950000000000003</v>
      </c>
      <c r="D564" s="14">
        <f t="shared" si="16"/>
        <v>1.1898395721925137</v>
      </c>
      <c r="E564" s="9">
        <v>2.760351317440405E-2</v>
      </c>
      <c r="G564" s="9">
        <v>560</v>
      </c>
      <c r="H564" s="9">
        <f t="shared" ca="1" si="17"/>
        <v>-2.3168951541466471E-4</v>
      </c>
    </row>
    <row r="565" spans="2:8" x14ac:dyDescent="0.25">
      <c r="B565" s="190">
        <v>41673</v>
      </c>
      <c r="C565" s="9">
        <v>18.7</v>
      </c>
      <c r="D565" s="14">
        <f t="shared" si="16"/>
        <v>-0.63006923837784368</v>
      </c>
      <c r="E565" s="9">
        <v>2.7472527472527472E-2</v>
      </c>
      <c r="G565" s="9">
        <v>561</v>
      </c>
      <c r="H565" s="9">
        <f t="shared" ca="1" si="17"/>
        <v>1.3732369890567E-2</v>
      </c>
    </row>
    <row r="566" spans="2:8" x14ac:dyDescent="0.25">
      <c r="B566" s="190">
        <v>41885</v>
      </c>
      <c r="C566" s="9">
        <v>50.55</v>
      </c>
      <c r="D566" s="14">
        <f t="shared" si="16"/>
        <v>-0.18203883495145631</v>
      </c>
      <c r="E566" s="9">
        <v>2.7439024390243785E-2</v>
      </c>
      <c r="G566" s="9">
        <v>562</v>
      </c>
      <c r="H566" s="9">
        <f t="shared" ca="1" si="17"/>
        <v>4.6284613232226809E-2</v>
      </c>
    </row>
    <row r="567" spans="2:8" x14ac:dyDescent="0.25">
      <c r="B567" s="190">
        <v>44564</v>
      </c>
      <c r="C567" s="9">
        <v>61.8</v>
      </c>
      <c r="D567" s="14">
        <f t="shared" si="16"/>
        <v>-0.1540041067761807</v>
      </c>
      <c r="E567" s="9">
        <v>2.7431421446384018E-2</v>
      </c>
      <c r="G567" s="9">
        <v>563</v>
      </c>
      <c r="H567" s="9">
        <f t="shared" ca="1" si="17"/>
        <v>2.992866561302281E-2</v>
      </c>
    </row>
    <row r="568" spans="2:8" x14ac:dyDescent="0.25">
      <c r="B568" s="190">
        <v>45069</v>
      </c>
      <c r="C568" s="9">
        <v>73.05</v>
      </c>
      <c r="D568" s="14">
        <f t="shared" si="16"/>
        <v>1.426910299003322</v>
      </c>
      <c r="E568" s="9">
        <v>2.7426160337552786E-2</v>
      </c>
      <c r="G568" s="9">
        <v>564</v>
      </c>
      <c r="H568" s="9">
        <f t="shared" ca="1" si="17"/>
        <v>-5.4743324632109411E-3</v>
      </c>
    </row>
    <row r="569" spans="2:8" x14ac:dyDescent="0.25">
      <c r="B569" s="190">
        <v>43406</v>
      </c>
      <c r="C569" s="9">
        <v>30.1</v>
      </c>
      <c r="D569" s="14">
        <f t="shared" si="16"/>
        <v>-0.16155988857938711</v>
      </c>
      <c r="E569" s="9">
        <v>2.7303754266211629E-2</v>
      </c>
      <c r="G569" s="9">
        <v>565</v>
      </c>
      <c r="H569" s="9">
        <f t="shared" ca="1" si="17"/>
        <v>2.5883288463600405E-2</v>
      </c>
    </row>
    <row r="570" spans="2:8" x14ac:dyDescent="0.25">
      <c r="B570" s="190">
        <v>44028</v>
      </c>
      <c r="C570" s="9">
        <v>35.9</v>
      </c>
      <c r="D570" s="14">
        <f t="shared" si="16"/>
        <v>-0.17660550458715601</v>
      </c>
      <c r="E570" s="9">
        <v>2.7181688125894009E-2</v>
      </c>
      <c r="G570" s="9">
        <v>566</v>
      </c>
      <c r="H570" s="9">
        <f t="shared" ca="1" si="17"/>
        <v>5.9203557286977439E-2</v>
      </c>
    </row>
    <row r="571" spans="2:8" x14ac:dyDescent="0.25">
      <c r="B571" s="190">
        <v>44742</v>
      </c>
      <c r="C571" s="9">
        <v>43.6</v>
      </c>
      <c r="D571" s="14">
        <f t="shared" si="16"/>
        <v>0.14888010540184449</v>
      </c>
      <c r="E571" s="9">
        <v>2.7090694935217867E-2</v>
      </c>
      <c r="G571" s="9">
        <v>567</v>
      </c>
      <c r="H571" s="9">
        <f t="shared" ca="1" si="17"/>
        <v>-1.8093017050765416E-2</v>
      </c>
    </row>
    <row r="572" spans="2:8" x14ac:dyDescent="0.25">
      <c r="B572" s="190">
        <v>43076</v>
      </c>
      <c r="C572" s="9">
        <v>37.950000000000003</v>
      </c>
      <c r="D572" s="14">
        <f t="shared" si="16"/>
        <v>-0.57478991596638651</v>
      </c>
      <c r="E572" s="9">
        <v>2.7063599458728008E-2</v>
      </c>
      <c r="G572" s="9">
        <v>568</v>
      </c>
      <c r="H572" s="9">
        <f t="shared" ca="1" si="17"/>
        <v>-4.4975393837212017E-2</v>
      </c>
    </row>
    <row r="573" spans="2:8" x14ac:dyDescent="0.25">
      <c r="B573" s="190">
        <v>45086</v>
      </c>
      <c r="C573" s="9">
        <v>89.25</v>
      </c>
      <c r="D573" s="14">
        <f t="shared" si="16"/>
        <v>2.1315789473684212</v>
      </c>
      <c r="E573" s="9">
        <v>2.7042577675489E-2</v>
      </c>
      <c r="G573" s="9">
        <v>569</v>
      </c>
      <c r="H573" s="9">
        <f t="shared" ca="1" si="17"/>
        <v>6.1666920998412138E-2</v>
      </c>
    </row>
    <row r="574" spans="2:8" x14ac:dyDescent="0.25">
      <c r="B574" s="190">
        <v>41830</v>
      </c>
      <c r="C574" s="9">
        <v>28.5</v>
      </c>
      <c r="D574" s="14">
        <f t="shared" si="16"/>
        <v>-0.44444444444444442</v>
      </c>
      <c r="E574" s="9">
        <v>2.7027027027027029E-2</v>
      </c>
      <c r="G574" s="9">
        <v>570</v>
      </c>
      <c r="H574" s="9">
        <f t="shared" ca="1" si="17"/>
        <v>-5.1776908376467284E-3</v>
      </c>
    </row>
    <row r="575" spans="2:8" x14ac:dyDescent="0.25">
      <c r="B575" s="190">
        <v>41876</v>
      </c>
      <c r="C575" s="9">
        <v>51.3</v>
      </c>
      <c r="D575" s="14">
        <f t="shared" si="16"/>
        <v>-0.53469387755102038</v>
      </c>
      <c r="E575" s="9">
        <v>2.7027027027026911E-2</v>
      </c>
      <c r="G575" s="9">
        <v>571</v>
      </c>
      <c r="H575" s="9">
        <f t="shared" ca="1" si="17"/>
        <v>1.6006697651908437E-2</v>
      </c>
    </row>
    <row r="576" spans="2:8" x14ac:dyDescent="0.25">
      <c r="B576" s="190">
        <v>42366</v>
      </c>
      <c r="C576" s="9">
        <v>110.25</v>
      </c>
      <c r="D576" s="14">
        <f t="shared" si="16"/>
        <v>-0.63810930576070901</v>
      </c>
      <c r="E576" s="9">
        <v>2.7014438751746677E-2</v>
      </c>
      <c r="G576" s="9">
        <v>572</v>
      </c>
      <c r="H576" s="9">
        <f t="shared" ca="1" si="17"/>
        <v>7.0170374474344483E-3</v>
      </c>
    </row>
    <row r="577" spans="2:8" x14ac:dyDescent="0.25">
      <c r="B577" s="190">
        <v>45658</v>
      </c>
      <c r="C577" s="9">
        <v>304.64999999999998</v>
      </c>
      <c r="D577" s="14">
        <f t="shared" si="16"/>
        <v>16.763848396501459</v>
      </c>
      <c r="E577" s="9">
        <v>2.6967807180178664E-2</v>
      </c>
      <c r="G577" s="9">
        <v>573</v>
      </c>
      <c r="H577" s="9">
        <f t="shared" ca="1" si="17"/>
        <v>-2.4121400613953514E-2</v>
      </c>
    </row>
    <row r="578" spans="2:8" x14ac:dyDescent="0.25">
      <c r="B578" s="190">
        <v>43831</v>
      </c>
      <c r="C578" s="9">
        <v>17.149999999999999</v>
      </c>
      <c r="D578" s="14">
        <f t="shared" si="16"/>
        <v>-0.70981387478849411</v>
      </c>
      <c r="E578" s="9">
        <v>2.6946107784431097E-2</v>
      </c>
      <c r="G578" s="9">
        <v>574</v>
      </c>
      <c r="H578" s="9">
        <f t="shared" ca="1" si="17"/>
        <v>3.9679794621258875E-2</v>
      </c>
    </row>
    <row r="579" spans="2:8" x14ac:dyDescent="0.25">
      <c r="B579" s="190">
        <v>44267</v>
      </c>
      <c r="C579" s="9">
        <v>59.1</v>
      </c>
      <c r="D579" s="14">
        <f t="shared" si="16"/>
        <v>-0.1409883720930232</v>
      </c>
      <c r="E579" s="9">
        <v>2.6933101650738565E-2</v>
      </c>
      <c r="G579" s="9">
        <v>575</v>
      </c>
      <c r="H579" s="9">
        <f t="shared" ca="1" si="17"/>
        <v>6.4275518132613896E-2</v>
      </c>
    </row>
    <row r="580" spans="2:8" x14ac:dyDescent="0.25">
      <c r="B580" s="190">
        <v>45002</v>
      </c>
      <c r="C580" s="9">
        <v>68.8</v>
      </c>
      <c r="D580" s="14">
        <f t="shared" si="16"/>
        <v>0.71357409713574094</v>
      </c>
      <c r="E580" s="9">
        <v>2.6865671641791003E-2</v>
      </c>
      <c r="G580" s="9">
        <v>576</v>
      </c>
      <c r="H580" s="9">
        <f t="shared" ca="1" si="17"/>
        <v>-4.0759944924997633E-2</v>
      </c>
    </row>
    <row r="581" spans="2:8" x14ac:dyDescent="0.25">
      <c r="B581" s="190">
        <v>42985</v>
      </c>
      <c r="C581" s="9">
        <v>40.15</v>
      </c>
      <c r="D581" s="14">
        <f t="shared" ref="D581:D644" si="18">(C581-C582)/C582</f>
        <v>-0.16004184100418409</v>
      </c>
      <c r="E581" s="9">
        <v>2.6854219948849033E-2</v>
      </c>
      <c r="G581" s="9">
        <v>577</v>
      </c>
      <c r="H581" s="9">
        <f t="shared" ca="1" si="17"/>
        <v>2.0217710756883663E-2</v>
      </c>
    </row>
    <row r="582" spans="2:8" x14ac:dyDescent="0.25">
      <c r="B582" s="190">
        <v>43041</v>
      </c>
      <c r="C582" s="9">
        <v>47.8</v>
      </c>
      <c r="D582" s="14">
        <f t="shared" si="18"/>
        <v>2.5671641791044775</v>
      </c>
      <c r="E582" s="9">
        <v>2.6852846401718585E-2</v>
      </c>
      <c r="G582" s="9">
        <v>578</v>
      </c>
      <c r="H582" s="9">
        <f t="shared" ref="H582:H645" ca="1" si="19">_xlfn.NORM.INV(RAND(),O$7,O$8)</f>
        <v>2.7815759266515624E-2</v>
      </c>
    </row>
    <row r="583" spans="2:8" x14ac:dyDescent="0.25">
      <c r="B583" s="190">
        <v>41618</v>
      </c>
      <c r="C583" s="9">
        <v>13.4</v>
      </c>
      <c r="D583" s="14">
        <f t="shared" si="18"/>
        <v>-0.75877587758775877</v>
      </c>
      <c r="E583" s="9">
        <v>2.6819923371647483E-2</v>
      </c>
      <c r="G583" s="9">
        <v>579</v>
      </c>
      <c r="H583" s="9">
        <f t="shared" ca="1" si="19"/>
        <v>3.6655316951514194E-2</v>
      </c>
    </row>
    <row r="584" spans="2:8" x14ac:dyDescent="0.25">
      <c r="B584" s="190">
        <v>44253</v>
      </c>
      <c r="C584" s="9">
        <v>55.55</v>
      </c>
      <c r="D584" s="14">
        <f t="shared" si="18"/>
        <v>6.9297401347449356E-2</v>
      </c>
      <c r="E584" s="9">
        <v>2.6802218114602507E-2</v>
      </c>
      <c r="G584" s="9">
        <v>580</v>
      </c>
      <c r="H584" s="9">
        <f t="shared" ca="1" si="19"/>
        <v>-2.5032122471827633E-3</v>
      </c>
    </row>
    <row r="585" spans="2:8" x14ac:dyDescent="0.25">
      <c r="B585" s="190">
        <v>42443</v>
      </c>
      <c r="C585" s="9">
        <v>51.95</v>
      </c>
      <c r="D585" s="14">
        <f t="shared" si="18"/>
        <v>1.9856321839080464</v>
      </c>
      <c r="E585" s="9">
        <v>2.6679841897233228E-2</v>
      </c>
      <c r="G585" s="9">
        <v>581</v>
      </c>
      <c r="H585" s="9">
        <f t="shared" ca="1" si="19"/>
        <v>3.4102045376847072E-2</v>
      </c>
    </row>
    <row r="586" spans="2:8" x14ac:dyDescent="0.25">
      <c r="B586" s="190">
        <v>41667</v>
      </c>
      <c r="C586" s="9">
        <v>17.399999999999999</v>
      </c>
      <c r="D586" s="14">
        <f t="shared" si="18"/>
        <v>-0.71024146544546207</v>
      </c>
      <c r="E586" s="9">
        <v>2.6548672566371639E-2</v>
      </c>
      <c r="G586" s="9">
        <v>582</v>
      </c>
      <c r="H586" s="9">
        <f t="shared" ca="1" si="19"/>
        <v>6.2687508683768503E-2</v>
      </c>
    </row>
    <row r="587" spans="2:8" x14ac:dyDescent="0.25">
      <c r="B587" s="190">
        <v>44558</v>
      </c>
      <c r="C587" s="9">
        <v>60.05</v>
      </c>
      <c r="D587" s="14">
        <f t="shared" si="18"/>
        <v>-0.71541633097957436</v>
      </c>
      <c r="E587" s="9">
        <v>2.6495726495726447E-2</v>
      </c>
      <c r="G587" s="9">
        <v>583</v>
      </c>
      <c r="H587" s="9">
        <f t="shared" ca="1" si="19"/>
        <v>2.6880383503785708E-2</v>
      </c>
    </row>
    <row r="588" spans="2:8" x14ac:dyDescent="0.25">
      <c r="B588" s="190">
        <v>45762</v>
      </c>
      <c r="C588" s="9">
        <v>211.01</v>
      </c>
      <c r="D588" s="14">
        <f t="shared" si="18"/>
        <v>3.5232583065380489</v>
      </c>
      <c r="E588" s="9">
        <v>2.6413075201867781E-2</v>
      </c>
      <c r="G588" s="9">
        <v>584</v>
      </c>
      <c r="H588" s="9">
        <f t="shared" ca="1" si="19"/>
        <v>-3.0379774016551959E-2</v>
      </c>
    </row>
    <row r="589" spans="2:8" x14ac:dyDescent="0.25">
      <c r="B589" s="190">
        <v>42466</v>
      </c>
      <c r="C589" s="9">
        <v>46.65</v>
      </c>
      <c r="D589" s="14">
        <f t="shared" si="18"/>
        <v>-0.17287234042553193</v>
      </c>
      <c r="E589" s="9">
        <v>2.6402640264026306E-2</v>
      </c>
      <c r="G589" s="9">
        <v>585</v>
      </c>
      <c r="H589" s="9">
        <f t="shared" ca="1" si="19"/>
        <v>8.7715495131352142E-2</v>
      </c>
    </row>
    <row r="590" spans="2:8" x14ac:dyDescent="0.25">
      <c r="B590" s="190">
        <v>41921</v>
      </c>
      <c r="C590" s="9">
        <v>56.4</v>
      </c>
      <c r="D590" s="14">
        <f t="shared" si="18"/>
        <v>-0.64281190626979101</v>
      </c>
      <c r="E590" s="9">
        <v>2.6387625113739686E-2</v>
      </c>
      <c r="G590" s="9">
        <v>586</v>
      </c>
      <c r="H590" s="9">
        <f t="shared" ca="1" si="19"/>
        <v>-2.887260861903243E-2</v>
      </c>
    </row>
    <row r="591" spans="2:8" x14ac:dyDescent="0.25">
      <c r="B591" s="190">
        <v>45309</v>
      </c>
      <c r="C591" s="9">
        <v>157.9</v>
      </c>
      <c r="D591" s="14">
        <f t="shared" si="18"/>
        <v>39.487179487179489</v>
      </c>
      <c r="E591" s="9">
        <v>2.6324341891452788E-2</v>
      </c>
      <c r="G591" s="9">
        <v>587</v>
      </c>
      <c r="H591" s="9">
        <f t="shared" ca="1" si="19"/>
        <v>-1.3621054947884507E-2</v>
      </c>
    </row>
    <row r="592" spans="2:8" x14ac:dyDescent="0.25">
      <c r="B592" s="190">
        <v>41359</v>
      </c>
      <c r="C592" s="9">
        <v>3.9</v>
      </c>
      <c r="D592" s="14">
        <f t="shared" si="18"/>
        <v>-0.9285714285714286</v>
      </c>
      <c r="E592" s="9">
        <v>2.6315789473684237E-2</v>
      </c>
      <c r="G592" s="9">
        <v>588</v>
      </c>
      <c r="H592" s="9">
        <f t="shared" ca="1" si="19"/>
        <v>-2.5755559419653056E-2</v>
      </c>
    </row>
    <row r="593" spans="2:8" x14ac:dyDescent="0.25">
      <c r="B593" s="190">
        <v>42661</v>
      </c>
      <c r="C593" s="9">
        <v>54.6</v>
      </c>
      <c r="D593" s="14">
        <f t="shared" si="18"/>
        <v>-9.8265895953757162E-2</v>
      </c>
      <c r="E593" s="9">
        <v>2.6315789473684181E-2</v>
      </c>
      <c r="G593" s="9">
        <v>589</v>
      </c>
      <c r="H593" s="9">
        <f t="shared" ca="1" si="19"/>
        <v>-8.3081024272991313E-2</v>
      </c>
    </row>
    <row r="594" spans="2:8" x14ac:dyDescent="0.25">
      <c r="B594" s="190">
        <v>44921</v>
      </c>
      <c r="C594" s="9">
        <v>60.55</v>
      </c>
      <c r="D594" s="14">
        <f t="shared" si="18"/>
        <v>0.62987886944818305</v>
      </c>
      <c r="E594" s="9">
        <v>2.6271186440677916E-2</v>
      </c>
      <c r="G594" s="9">
        <v>590</v>
      </c>
      <c r="H594" s="9">
        <f t="shared" ca="1" si="19"/>
        <v>3.2742137770281538E-3</v>
      </c>
    </row>
    <row r="595" spans="2:8" x14ac:dyDescent="0.25">
      <c r="B595" s="190">
        <v>43336</v>
      </c>
      <c r="C595" s="9">
        <v>37.15</v>
      </c>
      <c r="D595" s="14">
        <f t="shared" si="18"/>
        <v>-0.76261980830670928</v>
      </c>
      <c r="E595" s="9">
        <v>2.6243093922651815E-2</v>
      </c>
      <c r="G595" s="9">
        <v>591</v>
      </c>
      <c r="H595" s="9">
        <f t="shared" ca="1" si="19"/>
        <v>-5.6255655411387905E-2</v>
      </c>
    </row>
    <row r="596" spans="2:8" x14ac:dyDescent="0.25">
      <c r="B596" s="190">
        <v>45352</v>
      </c>
      <c r="C596" s="9">
        <v>156.5</v>
      </c>
      <c r="D596" s="14">
        <f t="shared" si="18"/>
        <v>7.8668555240793205</v>
      </c>
      <c r="E596" s="9">
        <v>2.6229508196721311E-2</v>
      </c>
      <c r="G596" s="9">
        <v>592</v>
      </c>
      <c r="H596" s="9">
        <f t="shared" ca="1" si="19"/>
        <v>-2.3360155099988403E-2</v>
      </c>
    </row>
    <row r="597" spans="2:8" x14ac:dyDescent="0.25">
      <c r="B597" s="190">
        <v>43837</v>
      </c>
      <c r="C597" s="9">
        <v>17.649999999999999</v>
      </c>
      <c r="D597" s="14">
        <f t="shared" si="18"/>
        <v>-0.64016309887869527</v>
      </c>
      <c r="E597" s="9">
        <v>2.6162790697674378E-2</v>
      </c>
      <c r="G597" s="9">
        <v>593</v>
      </c>
      <c r="H597" s="9">
        <f t="shared" ca="1" si="19"/>
        <v>6.3847419886125675E-2</v>
      </c>
    </row>
    <row r="598" spans="2:8" x14ac:dyDescent="0.25">
      <c r="B598" s="190">
        <v>44858</v>
      </c>
      <c r="C598" s="9">
        <v>49.05</v>
      </c>
      <c r="D598" s="14">
        <f t="shared" si="18"/>
        <v>-0.13796133567662569</v>
      </c>
      <c r="E598" s="9">
        <v>2.6150627615062764E-2</v>
      </c>
      <c r="G598" s="9">
        <v>594</v>
      </c>
      <c r="H598" s="9">
        <f t="shared" ca="1" si="19"/>
        <v>-6.8645927162629572E-2</v>
      </c>
    </row>
    <row r="599" spans="2:8" x14ac:dyDescent="0.25">
      <c r="B599" s="190">
        <v>44532</v>
      </c>
      <c r="C599" s="9">
        <v>56.9</v>
      </c>
      <c r="D599" s="14">
        <f t="shared" si="18"/>
        <v>-0.62859007832898162</v>
      </c>
      <c r="E599" s="9">
        <v>2.6149684400360609E-2</v>
      </c>
      <c r="G599" s="9">
        <v>595</v>
      </c>
      <c r="H599" s="9">
        <f t="shared" ca="1" si="19"/>
        <v>-3.1348361310411877E-3</v>
      </c>
    </row>
    <row r="600" spans="2:8" x14ac:dyDescent="0.25">
      <c r="B600" s="190">
        <v>45328</v>
      </c>
      <c r="C600" s="9">
        <v>153.19999999999999</v>
      </c>
      <c r="D600" s="14">
        <f t="shared" si="18"/>
        <v>-9.4295004433934473E-2</v>
      </c>
      <c r="E600" s="9">
        <v>2.6121902210314647E-2</v>
      </c>
      <c r="G600" s="9">
        <v>596</v>
      </c>
      <c r="H600" s="9">
        <f t="shared" ca="1" si="19"/>
        <v>-1.4372160814201027E-3</v>
      </c>
    </row>
    <row r="601" spans="2:8" x14ac:dyDescent="0.25">
      <c r="B601" s="190">
        <v>45429</v>
      </c>
      <c r="C601" s="9">
        <v>169.15</v>
      </c>
      <c r="D601" s="14">
        <f t="shared" si="18"/>
        <v>16.17258883248731</v>
      </c>
      <c r="E601" s="9">
        <v>2.6084319077949721E-2</v>
      </c>
      <c r="G601" s="9">
        <v>597</v>
      </c>
      <c r="H601" s="9">
        <f t="shared" ca="1" si="19"/>
        <v>5.0747354983882295E-4</v>
      </c>
    </row>
    <row r="602" spans="2:8" x14ac:dyDescent="0.25">
      <c r="B602" s="190">
        <v>41556</v>
      </c>
      <c r="C602" s="9">
        <v>9.85</v>
      </c>
      <c r="D602" s="14">
        <f t="shared" si="18"/>
        <v>-0.80040526849037485</v>
      </c>
      <c r="E602" s="9">
        <v>2.6041666666666668E-2</v>
      </c>
      <c r="G602" s="9">
        <v>598</v>
      </c>
      <c r="H602" s="9">
        <f t="shared" ca="1" si="19"/>
        <v>-9.1645462673975997E-3</v>
      </c>
    </row>
    <row r="603" spans="2:8" x14ac:dyDescent="0.25">
      <c r="B603" s="190">
        <v>44853</v>
      </c>
      <c r="C603" s="9">
        <v>49.35</v>
      </c>
      <c r="D603" s="14">
        <f t="shared" si="18"/>
        <v>11.3375</v>
      </c>
      <c r="E603" s="9">
        <v>2.5987525987525985E-2</v>
      </c>
      <c r="G603" s="9">
        <v>599</v>
      </c>
      <c r="H603" s="9">
        <f t="shared" ca="1" si="19"/>
        <v>-2.7716182529824513E-2</v>
      </c>
    </row>
    <row r="604" spans="2:8" x14ac:dyDescent="0.25">
      <c r="B604" s="190">
        <v>41351</v>
      </c>
      <c r="C604" s="9">
        <v>4</v>
      </c>
      <c r="D604" s="14">
        <f t="shared" si="18"/>
        <v>0</v>
      </c>
      <c r="E604" s="9">
        <v>2.5641025641025664E-2</v>
      </c>
      <c r="G604" s="9">
        <v>600</v>
      </c>
      <c r="H604" s="9">
        <f t="shared" ca="1" si="19"/>
        <v>-4.4899369002907065E-2</v>
      </c>
    </row>
    <row r="605" spans="2:8" x14ac:dyDescent="0.25">
      <c r="B605" s="190">
        <v>41347</v>
      </c>
      <c r="C605" s="9">
        <v>4</v>
      </c>
      <c r="D605" s="14">
        <f t="shared" si="18"/>
        <v>-0.96298010180472005</v>
      </c>
      <c r="E605" s="9">
        <v>2.5641025641025664E-2</v>
      </c>
      <c r="G605" s="9">
        <v>601</v>
      </c>
      <c r="H605" s="9">
        <f t="shared" ca="1" si="19"/>
        <v>3.27134417679939E-2</v>
      </c>
    </row>
    <row r="606" spans="2:8" x14ac:dyDescent="0.25">
      <c r="B606" s="190">
        <v>42234</v>
      </c>
      <c r="C606" s="9">
        <v>108.05</v>
      </c>
      <c r="D606" s="14">
        <f t="shared" si="18"/>
        <v>1.43630214205186</v>
      </c>
      <c r="E606" s="9">
        <v>2.5628856193640276E-2</v>
      </c>
      <c r="G606" s="9">
        <v>602</v>
      </c>
      <c r="H606" s="9">
        <f t="shared" ca="1" si="19"/>
        <v>1.9118137327363855E-2</v>
      </c>
    </row>
    <row r="607" spans="2:8" x14ac:dyDescent="0.25">
      <c r="B607" s="190">
        <v>42993</v>
      </c>
      <c r="C607" s="9">
        <v>44.35</v>
      </c>
      <c r="D607" s="14">
        <f t="shared" si="18"/>
        <v>0</v>
      </c>
      <c r="E607" s="9">
        <v>2.5433526011560726E-2</v>
      </c>
      <c r="G607" s="9">
        <v>603</v>
      </c>
      <c r="H607" s="9">
        <f t="shared" ca="1" si="19"/>
        <v>-7.1613417288958411E-2</v>
      </c>
    </row>
    <row r="608" spans="2:8" x14ac:dyDescent="0.25">
      <c r="B608" s="190">
        <v>42530</v>
      </c>
      <c r="C608" s="9">
        <v>44.35</v>
      </c>
      <c r="D608" s="14">
        <f t="shared" si="18"/>
        <v>-0.60752212389380533</v>
      </c>
      <c r="E608" s="9">
        <v>2.5433526011560726E-2</v>
      </c>
      <c r="G608" s="9">
        <v>604</v>
      </c>
      <c r="H608" s="9">
        <f t="shared" ca="1" si="19"/>
        <v>6.8267874972262221E-2</v>
      </c>
    </row>
    <row r="609" spans="2:8" x14ac:dyDescent="0.25">
      <c r="B609" s="190">
        <v>45169</v>
      </c>
      <c r="C609" s="9">
        <v>113</v>
      </c>
      <c r="D609" s="14">
        <f t="shared" si="18"/>
        <v>0.27109111361079857</v>
      </c>
      <c r="E609" s="9">
        <v>2.5408348457350245E-2</v>
      </c>
      <c r="G609" s="9">
        <v>605</v>
      </c>
      <c r="H609" s="9">
        <f t="shared" ca="1" si="19"/>
        <v>5.6798418193119253E-2</v>
      </c>
    </row>
    <row r="610" spans="2:8" x14ac:dyDescent="0.25">
      <c r="B610" s="190">
        <v>44386</v>
      </c>
      <c r="C610" s="9">
        <v>88.9</v>
      </c>
      <c r="D610" s="14">
        <f t="shared" si="18"/>
        <v>0.46457990115321257</v>
      </c>
      <c r="E610" s="9">
        <v>2.5374855824682845E-2</v>
      </c>
      <c r="G610" s="9">
        <v>606</v>
      </c>
      <c r="H610" s="9">
        <f t="shared" ca="1" si="19"/>
        <v>-2.3873971840288416E-2</v>
      </c>
    </row>
    <row r="611" spans="2:8" x14ac:dyDescent="0.25">
      <c r="B611" s="190">
        <v>42065</v>
      </c>
      <c r="C611" s="9">
        <v>60.7</v>
      </c>
      <c r="D611" s="14">
        <f t="shared" si="18"/>
        <v>13.987654320987657</v>
      </c>
      <c r="E611" s="9">
        <v>2.5337837837837836E-2</v>
      </c>
      <c r="G611" s="9">
        <v>607</v>
      </c>
      <c r="H611" s="9">
        <f t="shared" ca="1" si="19"/>
        <v>-2.3194580082603028E-2</v>
      </c>
    </row>
    <row r="612" spans="2:8" x14ac:dyDescent="0.25">
      <c r="B612" s="190">
        <v>41381</v>
      </c>
      <c r="C612" s="9">
        <v>4.05</v>
      </c>
      <c r="D612" s="14">
        <f t="shared" si="18"/>
        <v>-0.88904109589041103</v>
      </c>
      <c r="E612" s="9">
        <v>2.5316455696202441E-2</v>
      </c>
      <c r="G612" s="9">
        <v>608</v>
      </c>
      <c r="H612" s="9">
        <f t="shared" ca="1" si="19"/>
        <v>4.2381402818949913E-3</v>
      </c>
    </row>
    <row r="613" spans="2:8" x14ac:dyDescent="0.25">
      <c r="B613" s="190">
        <v>43174</v>
      </c>
      <c r="C613" s="9">
        <v>36.5</v>
      </c>
      <c r="D613" s="14">
        <f t="shared" si="18"/>
        <v>-0.57209847596717467</v>
      </c>
      <c r="E613" s="9">
        <v>2.5280898876404452E-2</v>
      </c>
      <c r="G613" s="9">
        <v>609</v>
      </c>
      <c r="H613" s="9">
        <f t="shared" ca="1" si="19"/>
        <v>1.6512252494379379E-2</v>
      </c>
    </row>
    <row r="614" spans="2:8" x14ac:dyDescent="0.25">
      <c r="B614" s="190">
        <v>42258</v>
      </c>
      <c r="C614" s="9">
        <v>85.3</v>
      </c>
      <c r="D614" s="14">
        <f t="shared" si="18"/>
        <v>0.61400189214758738</v>
      </c>
      <c r="E614" s="9">
        <v>2.5240384615384547E-2</v>
      </c>
      <c r="G614" s="9">
        <v>610</v>
      </c>
      <c r="H614" s="9">
        <f t="shared" ca="1" si="19"/>
        <v>-5.8210765950598653E-2</v>
      </c>
    </row>
    <row r="615" spans="2:8" x14ac:dyDescent="0.25">
      <c r="B615" s="190">
        <v>42852</v>
      </c>
      <c r="C615" s="9">
        <v>52.85</v>
      </c>
      <c r="D615" s="14">
        <f t="shared" si="18"/>
        <v>-7.2807017543859626E-2</v>
      </c>
      <c r="E615" s="9">
        <v>2.5218234723569433E-2</v>
      </c>
      <c r="G615" s="9">
        <v>611</v>
      </c>
      <c r="H615" s="9">
        <f t="shared" ca="1" si="19"/>
        <v>4.0642007703348406E-3</v>
      </c>
    </row>
    <row r="616" spans="2:8" x14ac:dyDescent="0.25">
      <c r="B616" s="190">
        <v>44229</v>
      </c>
      <c r="C616" s="9">
        <v>57</v>
      </c>
      <c r="D616" s="14">
        <f t="shared" si="18"/>
        <v>0.11764705882352941</v>
      </c>
      <c r="E616" s="9">
        <v>2.5179856115107889E-2</v>
      </c>
      <c r="G616" s="9">
        <v>612</v>
      </c>
      <c r="H616" s="9">
        <f t="shared" ca="1" si="19"/>
        <v>1.443358573909952E-2</v>
      </c>
    </row>
    <row r="617" spans="2:8" x14ac:dyDescent="0.25">
      <c r="B617" s="190">
        <v>42793</v>
      </c>
      <c r="C617" s="9">
        <v>51</v>
      </c>
      <c r="D617" s="14">
        <f t="shared" si="18"/>
        <v>2.5664335664335667</v>
      </c>
      <c r="E617" s="9">
        <v>2.5125628140703519E-2</v>
      </c>
      <c r="G617" s="9">
        <v>613</v>
      </c>
      <c r="H617" s="9">
        <f t="shared" ca="1" si="19"/>
        <v>1.9833038001215806E-2</v>
      </c>
    </row>
    <row r="618" spans="2:8" x14ac:dyDescent="0.25">
      <c r="B618" s="190">
        <v>43765</v>
      </c>
      <c r="C618" s="9">
        <v>14.3</v>
      </c>
      <c r="D618" s="14">
        <f t="shared" si="18"/>
        <v>-0.53344208809135396</v>
      </c>
      <c r="E618" s="9">
        <v>2.5089605734767127E-2</v>
      </c>
      <c r="G618" s="9">
        <v>614</v>
      </c>
      <c r="H618" s="9">
        <f t="shared" ca="1" si="19"/>
        <v>-4.2016740145992576E-2</v>
      </c>
    </row>
    <row r="619" spans="2:8" x14ac:dyDescent="0.25">
      <c r="B619" s="190">
        <v>43249</v>
      </c>
      <c r="C619" s="9">
        <v>30.65</v>
      </c>
      <c r="D619" s="14">
        <f t="shared" si="18"/>
        <v>-0.40019569471624272</v>
      </c>
      <c r="E619" s="9">
        <v>2.508361204013378E-2</v>
      </c>
      <c r="G619" s="9">
        <v>615</v>
      </c>
      <c r="H619" s="9">
        <f t="shared" ca="1" si="19"/>
        <v>1.1374796173092786E-2</v>
      </c>
    </row>
    <row r="620" spans="2:8" x14ac:dyDescent="0.25">
      <c r="B620" s="190">
        <v>44879</v>
      </c>
      <c r="C620" s="9">
        <v>51.1</v>
      </c>
      <c r="D620" s="14">
        <f t="shared" si="18"/>
        <v>-0.3596491228070175</v>
      </c>
      <c r="E620" s="9">
        <v>2.5075225677031094E-2</v>
      </c>
      <c r="G620" s="9">
        <v>616</v>
      </c>
      <c r="H620" s="9">
        <f t="shared" ca="1" si="19"/>
        <v>1.3465013208742892E-2</v>
      </c>
    </row>
    <row r="621" spans="2:8" x14ac:dyDescent="0.25">
      <c r="B621" s="190">
        <v>45040</v>
      </c>
      <c r="C621" s="9">
        <v>79.8</v>
      </c>
      <c r="D621" s="14">
        <f t="shared" si="18"/>
        <v>-0.32912988650693575</v>
      </c>
      <c r="E621" s="9">
        <v>2.5048169556840114E-2</v>
      </c>
      <c r="G621" s="9">
        <v>617</v>
      </c>
      <c r="H621" s="9">
        <f t="shared" ca="1" si="19"/>
        <v>5.5164596677782528E-2</v>
      </c>
    </row>
    <row r="622" spans="2:8" x14ac:dyDescent="0.25">
      <c r="B622" s="190">
        <v>45138</v>
      </c>
      <c r="C622" s="9">
        <v>118.95</v>
      </c>
      <c r="D622" s="14">
        <f t="shared" si="18"/>
        <v>0.86004691164972635</v>
      </c>
      <c r="E622" s="9">
        <v>2.4989228780698026E-2</v>
      </c>
      <c r="G622" s="9">
        <v>618</v>
      </c>
      <c r="H622" s="9">
        <f t="shared" ca="1" si="19"/>
        <v>-3.8790876485787752E-2</v>
      </c>
    </row>
    <row r="623" spans="2:8" x14ac:dyDescent="0.25">
      <c r="B623" s="190">
        <v>44964</v>
      </c>
      <c r="C623" s="9">
        <v>63.95</v>
      </c>
      <c r="D623" s="14">
        <f t="shared" si="18"/>
        <v>-0.32648762506582413</v>
      </c>
      <c r="E623" s="9">
        <v>2.4839743589743658E-2</v>
      </c>
      <c r="G623" s="9">
        <v>619</v>
      </c>
      <c r="H623" s="9">
        <f t="shared" ca="1" si="19"/>
        <v>-2.9903362557398429E-2</v>
      </c>
    </row>
    <row r="624" spans="2:8" x14ac:dyDescent="0.25">
      <c r="B624" s="190">
        <v>45098</v>
      </c>
      <c r="C624" s="9">
        <v>94.95</v>
      </c>
      <c r="D624" s="14">
        <f t="shared" si="18"/>
        <v>0.99684542586750802</v>
      </c>
      <c r="E624" s="9">
        <v>2.4824608742579569E-2</v>
      </c>
      <c r="G624" s="9">
        <v>620</v>
      </c>
      <c r="H624" s="9">
        <f t="shared" ca="1" si="19"/>
        <v>-1.6858917365147198E-2</v>
      </c>
    </row>
    <row r="625" spans="2:8" x14ac:dyDescent="0.25">
      <c r="B625" s="190">
        <v>44076</v>
      </c>
      <c r="C625" s="9">
        <v>47.55</v>
      </c>
      <c r="D625" s="14">
        <f t="shared" si="18"/>
        <v>0</v>
      </c>
      <c r="E625" s="9">
        <v>2.4784482758620659E-2</v>
      </c>
      <c r="G625" s="9">
        <v>621</v>
      </c>
      <c r="H625" s="9">
        <f t="shared" ca="1" si="19"/>
        <v>1.8100996525522432E-2</v>
      </c>
    </row>
    <row r="626" spans="2:8" x14ac:dyDescent="0.25">
      <c r="B626" s="190">
        <v>42480</v>
      </c>
      <c r="C626" s="9">
        <v>47.55</v>
      </c>
      <c r="D626" s="14">
        <f t="shared" si="18"/>
        <v>1.0809628008752732</v>
      </c>
      <c r="E626" s="9">
        <v>2.4784482758620659E-2</v>
      </c>
      <c r="G626" s="9">
        <v>622</v>
      </c>
      <c r="H626" s="9">
        <f t="shared" ca="1" si="19"/>
        <v>-4.9665936106518043E-3</v>
      </c>
    </row>
    <row r="627" spans="2:8" x14ac:dyDescent="0.25">
      <c r="B627" s="190">
        <v>41775</v>
      </c>
      <c r="C627" s="9">
        <v>22.85</v>
      </c>
      <c r="D627" s="14">
        <f t="shared" si="18"/>
        <v>-0.39147802929427422</v>
      </c>
      <c r="E627" s="9">
        <v>2.4663677130044873E-2</v>
      </c>
      <c r="G627" s="9">
        <v>623</v>
      </c>
      <c r="H627" s="9">
        <f t="shared" ca="1" si="19"/>
        <v>4.4765270346133638E-2</v>
      </c>
    </row>
    <row r="628" spans="2:8" x14ac:dyDescent="0.25">
      <c r="B628" s="190">
        <v>41864</v>
      </c>
      <c r="C628" s="9">
        <v>37.549999999999997</v>
      </c>
      <c r="D628" s="14">
        <f t="shared" si="18"/>
        <v>-0.28202676864244741</v>
      </c>
      <c r="E628" s="9">
        <v>2.4556616643929021E-2</v>
      </c>
      <c r="G628" s="9">
        <v>624</v>
      </c>
      <c r="H628" s="9">
        <f t="shared" ca="1" si="19"/>
        <v>1.8244890847624158E-2</v>
      </c>
    </row>
    <row r="629" spans="2:8" x14ac:dyDescent="0.25">
      <c r="B629" s="190">
        <v>42850</v>
      </c>
      <c r="C629" s="9">
        <v>52.3</v>
      </c>
      <c r="D629" s="14">
        <f t="shared" si="18"/>
        <v>-0.68041552092881152</v>
      </c>
      <c r="E629" s="9">
        <v>2.448579823702253E-2</v>
      </c>
      <c r="G629" s="9">
        <v>625</v>
      </c>
      <c r="H629" s="9">
        <f t="shared" ca="1" si="19"/>
        <v>-5.5448309580150991E-2</v>
      </c>
    </row>
    <row r="630" spans="2:8" x14ac:dyDescent="0.25">
      <c r="B630" s="190">
        <v>45288</v>
      </c>
      <c r="C630" s="9">
        <v>163.65</v>
      </c>
      <c r="D630" s="14">
        <f t="shared" si="18"/>
        <v>1.5996822875297856</v>
      </c>
      <c r="E630" s="9">
        <v>2.4413145539906138E-2</v>
      </c>
      <c r="G630" s="9">
        <v>626</v>
      </c>
      <c r="H630" s="9">
        <f t="shared" ca="1" si="19"/>
        <v>2.4169691326360383E-2</v>
      </c>
    </row>
    <row r="631" spans="2:8" x14ac:dyDescent="0.25">
      <c r="B631" s="190">
        <v>42005</v>
      </c>
      <c r="C631" s="9">
        <v>62.95</v>
      </c>
      <c r="D631" s="14">
        <f t="shared" si="18"/>
        <v>-0.21065830721003131</v>
      </c>
      <c r="E631" s="9">
        <v>2.4410089503661511E-2</v>
      </c>
      <c r="G631" s="9">
        <v>627</v>
      </c>
      <c r="H631" s="9">
        <f t="shared" ca="1" si="19"/>
        <v>-2.9879453473613329E-2</v>
      </c>
    </row>
    <row r="632" spans="2:8" x14ac:dyDescent="0.25">
      <c r="B632" s="190">
        <v>44327</v>
      </c>
      <c r="C632" s="9">
        <v>79.75</v>
      </c>
      <c r="D632" s="14">
        <f t="shared" si="18"/>
        <v>0.8083900226757369</v>
      </c>
      <c r="E632" s="9">
        <v>2.4405908798972458E-2</v>
      </c>
      <c r="G632" s="9">
        <v>628</v>
      </c>
      <c r="H632" s="9">
        <f t="shared" ca="1" si="19"/>
        <v>-5.4070451701881727E-3</v>
      </c>
    </row>
    <row r="633" spans="2:8" x14ac:dyDescent="0.25">
      <c r="B633" s="190">
        <v>42893</v>
      </c>
      <c r="C633" s="9">
        <v>44.1</v>
      </c>
      <c r="D633" s="14">
        <f t="shared" si="18"/>
        <v>-0.83126076143103123</v>
      </c>
      <c r="E633" s="9">
        <v>2.4390243902439126E-2</v>
      </c>
      <c r="G633" s="9">
        <v>629</v>
      </c>
      <c r="H633" s="9">
        <f t="shared" ca="1" si="19"/>
        <v>-1.9417875281255659E-2</v>
      </c>
    </row>
    <row r="634" spans="2:8" x14ac:dyDescent="0.25">
      <c r="B634" s="190">
        <v>45811</v>
      </c>
      <c r="C634" s="9">
        <v>261.35000000000002</v>
      </c>
      <c r="D634" s="14">
        <f t="shared" si="18"/>
        <v>9.3300395256916993</v>
      </c>
      <c r="E634" s="9">
        <v>2.4299431706839181E-2</v>
      </c>
      <c r="G634" s="9">
        <v>630</v>
      </c>
      <c r="H634" s="9">
        <f t="shared" ca="1" si="19"/>
        <v>9.2282323590058037E-3</v>
      </c>
    </row>
    <row r="635" spans="2:8" x14ac:dyDescent="0.25">
      <c r="B635" s="190">
        <v>43564</v>
      </c>
      <c r="C635" s="9">
        <v>25.3</v>
      </c>
      <c r="D635" s="14">
        <f t="shared" si="18"/>
        <v>-0.5726351351351352</v>
      </c>
      <c r="E635" s="9">
        <v>2.4291497975708561E-2</v>
      </c>
      <c r="G635" s="9">
        <v>631</v>
      </c>
      <c r="H635" s="9">
        <f t="shared" ca="1" si="19"/>
        <v>4.2927162352656673E-2</v>
      </c>
    </row>
    <row r="636" spans="2:8" x14ac:dyDescent="0.25">
      <c r="B636" s="190">
        <v>42062</v>
      </c>
      <c r="C636" s="9">
        <v>59.2</v>
      </c>
      <c r="D636" s="14">
        <f t="shared" si="18"/>
        <v>-6.7716535433070824E-2</v>
      </c>
      <c r="E636" s="9">
        <v>2.4221453287197332E-2</v>
      </c>
      <c r="G636" s="9">
        <v>632</v>
      </c>
      <c r="H636" s="9">
        <f t="shared" ca="1" si="19"/>
        <v>2.8394440631460047E-2</v>
      </c>
    </row>
    <row r="637" spans="2:8" x14ac:dyDescent="0.25">
      <c r="B637" s="190">
        <v>44959</v>
      </c>
      <c r="C637" s="9">
        <v>63.5</v>
      </c>
      <c r="D637" s="14">
        <f t="shared" si="18"/>
        <v>0.66666666666666663</v>
      </c>
      <c r="E637" s="9">
        <v>2.4193548387096774E-2</v>
      </c>
      <c r="G637" s="9">
        <v>633</v>
      </c>
      <c r="H637" s="9">
        <f t="shared" ca="1" si="19"/>
        <v>-5.3992467984326437E-3</v>
      </c>
    </row>
    <row r="638" spans="2:8" x14ac:dyDescent="0.25">
      <c r="B638" s="190">
        <v>42971</v>
      </c>
      <c r="C638" s="9">
        <v>38.1</v>
      </c>
      <c r="D638" s="14">
        <f t="shared" si="18"/>
        <v>-0.74081632653061225</v>
      </c>
      <c r="E638" s="9">
        <v>2.4193548387096735E-2</v>
      </c>
      <c r="G638" s="9">
        <v>634</v>
      </c>
      <c r="H638" s="9">
        <f t="shared" ca="1" si="19"/>
        <v>9.7400239520741244E-4</v>
      </c>
    </row>
    <row r="639" spans="2:8" x14ac:dyDescent="0.25">
      <c r="B639" s="190">
        <v>45321</v>
      </c>
      <c r="C639" s="9">
        <v>147</v>
      </c>
      <c r="D639" s="14">
        <f t="shared" si="18"/>
        <v>12.738317757009348</v>
      </c>
      <c r="E639" s="9">
        <v>2.4033437826541194E-2</v>
      </c>
      <c r="G639" s="9">
        <v>635</v>
      </c>
      <c r="H639" s="9">
        <f t="shared" ca="1" si="19"/>
        <v>-2.1590683686718331E-2</v>
      </c>
    </row>
    <row r="640" spans="2:8" x14ac:dyDescent="0.25">
      <c r="B640" s="190">
        <v>43914</v>
      </c>
      <c r="C640" s="9">
        <v>10.7</v>
      </c>
      <c r="D640" s="14">
        <f t="shared" si="18"/>
        <v>-0.96903487194327886</v>
      </c>
      <c r="E640" s="9">
        <v>2.3923444976076555E-2</v>
      </c>
      <c r="G640" s="9">
        <v>636</v>
      </c>
      <c r="H640" s="9">
        <f t="shared" ca="1" si="19"/>
        <v>2.4294876744590296E-2</v>
      </c>
    </row>
    <row r="641" spans="2:8" x14ac:dyDescent="0.25">
      <c r="B641" s="190">
        <v>45623</v>
      </c>
      <c r="C641" s="9">
        <v>345.55</v>
      </c>
      <c r="D641" s="14">
        <f t="shared" si="18"/>
        <v>10.499168053244592</v>
      </c>
      <c r="E641" s="9">
        <v>2.3851851851851884E-2</v>
      </c>
      <c r="G641" s="9">
        <v>637</v>
      </c>
      <c r="H641" s="9">
        <f t="shared" ca="1" si="19"/>
        <v>2.1516421616790384E-2</v>
      </c>
    </row>
    <row r="642" spans="2:8" x14ac:dyDescent="0.25">
      <c r="B642" s="190">
        <v>43426</v>
      </c>
      <c r="C642" s="9">
        <v>30.05</v>
      </c>
      <c r="D642" s="14">
        <f t="shared" si="18"/>
        <v>-0.2634803921568627</v>
      </c>
      <c r="E642" s="9">
        <v>2.3850085178875612E-2</v>
      </c>
      <c r="G642" s="9">
        <v>638</v>
      </c>
      <c r="H642" s="9">
        <f t="shared" ca="1" si="19"/>
        <v>5.1068004063834264E-2</v>
      </c>
    </row>
    <row r="643" spans="2:8" x14ac:dyDescent="0.25">
      <c r="B643" s="190">
        <v>42422</v>
      </c>
      <c r="C643" s="9">
        <v>40.799999999999997</v>
      </c>
      <c r="D643" s="14">
        <f t="shared" si="18"/>
        <v>-0.83340138832176403</v>
      </c>
      <c r="E643" s="9">
        <v>2.3839397741530634E-2</v>
      </c>
      <c r="G643" s="9">
        <v>639</v>
      </c>
      <c r="H643" s="9">
        <f t="shared" ca="1" si="19"/>
        <v>1.6209788318585553E-2</v>
      </c>
    </row>
    <row r="644" spans="2:8" x14ac:dyDescent="0.25">
      <c r="B644" s="190">
        <v>45692</v>
      </c>
      <c r="C644" s="9">
        <v>244.9</v>
      </c>
      <c r="D644" s="14">
        <f t="shared" si="18"/>
        <v>8.4555984555984569</v>
      </c>
      <c r="E644" s="9">
        <v>2.3829431438127161E-2</v>
      </c>
      <c r="G644" s="9">
        <v>640</v>
      </c>
      <c r="H644" s="9">
        <f t="shared" ca="1" si="19"/>
        <v>8.2915604406136281E-2</v>
      </c>
    </row>
    <row r="645" spans="2:8" x14ac:dyDescent="0.25">
      <c r="B645" s="190">
        <v>43565</v>
      </c>
      <c r="C645" s="9">
        <v>25.9</v>
      </c>
      <c r="D645" s="14">
        <f t="shared" ref="D645:D708" si="20">(C645-C646)/C646</f>
        <v>-0.66837387964148531</v>
      </c>
      <c r="E645" s="9">
        <v>2.3715415019762761E-2</v>
      </c>
      <c r="G645" s="9">
        <v>641</v>
      </c>
      <c r="H645" s="9">
        <f t="shared" ca="1" si="19"/>
        <v>-5.927734619769285E-4</v>
      </c>
    </row>
    <row r="646" spans="2:8" x14ac:dyDescent="0.25">
      <c r="B646" s="190">
        <v>45056</v>
      </c>
      <c r="C646" s="9">
        <v>78.099999999999994</v>
      </c>
      <c r="D646" s="14">
        <f t="shared" si="20"/>
        <v>0.33162830349531108</v>
      </c>
      <c r="E646" s="9">
        <v>2.3591087811271262E-2</v>
      </c>
      <c r="G646" s="9">
        <v>642</v>
      </c>
      <c r="H646" s="9">
        <f t="shared" ref="H646:H709" ca="1" si="21">_xlfn.NORM.INV(RAND(),O$7,O$8)</f>
        <v>-2.3251472308037271E-2</v>
      </c>
    </row>
    <row r="647" spans="2:8" x14ac:dyDescent="0.25">
      <c r="B647" s="190">
        <v>42172</v>
      </c>
      <c r="C647" s="9">
        <v>58.65</v>
      </c>
      <c r="D647" s="14">
        <f t="shared" si="20"/>
        <v>1.9999999999999996</v>
      </c>
      <c r="E647" s="9">
        <v>2.3560209424083794E-2</v>
      </c>
      <c r="G647" s="9">
        <v>643</v>
      </c>
      <c r="H647" s="9">
        <f t="shared" ca="1" si="21"/>
        <v>2.6108478270837138E-2</v>
      </c>
    </row>
    <row r="648" spans="2:8" x14ac:dyDescent="0.25">
      <c r="B648" s="190">
        <v>43852</v>
      </c>
      <c r="C648" s="9">
        <v>19.55</v>
      </c>
      <c r="D648" s="14">
        <f t="shared" si="20"/>
        <v>-0.5266343825665859</v>
      </c>
      <c r="E648" s="9">
        <v>2.3560209424083732E-2</v>
      </c>
      <c r="G648" s="9">
        <v>644</v>
      </c>
      <c r="H648" s="9">
        <f t="shared" ca="1" si="21"/>
        <v>3.1023840749962284E-2</v>
      </c>
    </row>
    <row r="649" spans="2:8" x14ac:dyDescent="0.25">
      <c r="B649" s="190">
        <v>42954</v>
      </c>
      <c r="C649" s="9">
        <v>41.3</v>
      </c>
      <c r="D649" s="14">
        <f t="shared" si="20"/>
        <v>-0.55828877005347599</v>
      </c>
      <c r="E649" s="9">
        <v>2.354399008674091E-2</v>
      </c>
      <c r="G649" s="9">
        <v>645</v>
      </c>
      <c r="H649" s="9">
        <f t="shared" ca="1" si="21"/>
        <v>-1.7414282209759702E-2</v>
      </c>
    </row>
    <row r="650" spans="2:8" x14ac:dyDescent="0.25">
      <c r="B650" s="190">
        <v>45118</v>
      </c>
      <c r="C650" s="9">
        <v>93.5</v>
      </c>
      <c r="D650" s="14">
        <f t="shared" si="20"/>
        <v>-0.20560747663551404</v>
      </c>
      <c r="E650" s="9">
        <v>2.3535851122058082E-2</v>
      </c>
      <c r="G650" s="9">
        <v>646</v>
      </c>
      <c r="H650" s="9">
        <f t="shared" ca="1" si="21"/>
        <v>-7.0889741565669526E-3</v>
      </c>
    </row>
    <row r="651" spans="2:8" x14ac:dyDescent="0.25">
      <c r="B651" s="190">
        <v>45147</v>
      </c>
      <c r="C651" s="9">
        <v>117.7</v>
      </c>
      <c r="D651" s="14">
        <f t="shared" si="20"/>
        <v>2.3724928366762184</v>
      </c>
      <c r="E651" s="9">
        <v>2.3478260869565244E-2</v>
      </c>
      <c r="G651" s="9">
        <v>647</v>
      </c>
      <c r="H651" s="9">
        <f t="shared" ca="1" si="21"/>
        <v>5.6537463450871933E-2</v>
      </c>
    </row>
    <row r="652" spans="2:8" x14ac:dyDescent="0.25">
      <c r="B652" s="190">
        <v>43195</v>
      </c>
      <c r="C652" s="9">
        <v>34.9</v>
      </c>
      <c r="D652" s="14">
        <f t="shared" si="20"/>
        <v>-0.85429191716766861</v>
      </c>
      <c r="E652" s="9">
        <v>2.3460410557184667E-2</v>
      </c>
      <c r="G652" s="9">
        <v>648</v>
      </c>
      <c r="H652" s="9">
        <f t="shared" ca="1" si="21"/>
        <v>-4.1185353440546989E-2</v>
      </c>
    </row>
    <row r="653" spans="2:8" x14ac:dyDescent="0.25">
      <c r="B653" s="190">
        <v>45534</v>
      </c>
      <c r="C653" s="9">
        <v>239.52</v>
      </c>
      <c r="D653" s="14">
        <f t="shared" si="20"/>
        <v>3.7571002979145982</v>
      </c>
      <c r="E653" s="9">
        <v>2.3414800888737045E-2</v>
      </c>
      <c r="G653" s="9">
        <v>649</v>
      </c>
      <c r="H653" s="9">
        <f t="shared" ca="1" si="21"/>
        <v>-8.9613934465228549E-3</v>
      </c>
    </row>
    <row r="654" spans="2:8" x14ac:dyDescent="0.25">
      <c r="B654" s="190">
        <v>44763</v>
      </c>
      <c r="C654" s="9">
        <v>50.35</v>
      </c>
      <c r="D654" s="14">
        <f t="shared" si="20"/>
        <v>0.21033653846153846</v>
      </c>
      <c r="E654" s="9">
        <v>2.3373983739837369E-2</v>
      </c>
      <c r="G654" s="9">
        <v>650</v>
      </c>
      <c r="H654" s="9">
        <f t="shared" ca="1" si="21"/>
        <v>-1.3463752156007636E-2</v>
      </c>
    </row>
    <row r="655" spans="2:8" x14ac:dyDescent="0.25">
      <c r="B655" s="190">
        <v>44736</v>
      </c>
      <c r="C655" s="9">
        <v>41.6</v>
      </c>
      <c r="D655" s="14">
        <f t="shared" si="20"/>
        <v>-0.13692946058091288</v>
      </c>
      <c r="E655" s="9">
        <v>2.3370233702337095E-2</v>
      </c>
      <c r="G655" s="9">
        <v>651</v>
      </c>
      <c r="H655" s="9">
        <f t="shared" ca="1" si="21"/>
        <v>2.2949331790929248E-3</v>
      </c>
    </row>
    <row r="656" spans="2:8" x14ac:dyDescent="0.25">
      <c r="B656" s="190">
        <v>44631</v>
      </c>
      <c r="C656" s="9">
        <v>48.2</v>
      </c>
      <c r="D656" s="14">
        <f t="shared" si="20"/>
        <v>1.4405063291139242</v>
      </c>
      <c r="E656" s="9">
        <v>2.3354564755838671E-2</v>
      </c>
      <c r="G656" s="9">
        <v>652</v>
      </c>
      <c r="H656" s="9">
        <f t="shared" ca="1" si="21"/>
        <v>-3.2079306810705579E-4</v>
      </c>
    </row>
    <row r="657" spans="2:8" x14ac:dyDescent="0.25">
      <c r="B657" s="190">
        <v>43846</v>
      </c>
      <c r="C657" s="9">
        <v>19.75</v>
      </c>
      <c r="D657" s="14">
        <f t="shared" si="20"/>
        <v>0.11898016997167148</v>
      </c>
      <c r="E657" s="9">
        <v>2.3316062176165765E-2</v>
      </c>
      <c r="G657" s="9">
        <v>653</v>
      </c>
      <c r="H657" s="9">
        <f t="shared" ca="1" si="21"/>
        <v>-3.9119615384385548E-2</v>
      </c>
    </row>
    <row r="658" spans="2:8" x14ac:dyDescent="0.25">
      <c r="B658" s="190">
        <v>43668</v>
      </c>
      <c r="C658" s="9">
        <v>17.649999999999999</v>
      </c>
      <c r="D658" s="14">
        <f t="shared" si="20"/>
        <v>-0.66823308270676696</v>
      </c>
      <c r="E658" s="9">
        <v>2.3188405797101366E-2</v>
      </c>
      <c r="G658" s="9">
        <v>654</v>
      </c>
      <c r="H658" s="9">
        <f t="shared" ca="1" si="21"/>
        <v>8.8828906001938907E-2</v>
      </c>
    </row>
    <row r="659" spans="2:8" x14ac:dyDescent="0.25">
      <c r="B659" s="190">
        <v>42660</v>
      </c>
      <c r="C659" s="9">
        <v>53.2</v>
      </c>
      <c r="D659" s="14">
        <f t="shared" si="20"/>
        <v>-4.3165467625899255E-2</v>
      </c>
      <c r="E659" s="9">
        <v>2.307692307692313E-2</v>
      </c>
      <c r="G659" s="9">
        <v>655</v>
      </c>
      <c r="H659" s="9">
        <f t="shared" ca="1" si="21"/>
        <v>-2.2590726478302597E-2</v>
      </c>
    </row>
    <row r="660" spans="2:8" x14ac:dyDescent="0.25">
      <c r="B660" s="190">
        <v>44224</v>
      </c>
      <c r="C660" s="9">
        <v>55.6</v>
      </c>
      <c r="D660" s="14">
        <f t="shared" si="20"/>
        <v>-7.5644222776392309E-2</v>
      </c>
      <c r="E660" s="9">
        <v>2.2999080036798528E-2</v>
      </c>
      <c r="G660" s="9">
        <v>656</v>
      </c>
      <c r="H660" s="9">
        <f t="shared" ca="1" si="21"/>
        <v>-3.6580757104023994E-3</v>
      </c>
    </row>
    <row r="661" spans="2:8" x14ac:dyDescent="0.25">
      <c r="B661" s="190">
        <v>44561</v>
      </c>
      <c r="C661" s="9">
        <v>60.15</v>
      </c>
      <c r="D661" s="14">
        <f t="shared" si="20"/>
        <v>0.2852564102564103</v>
      </c>
      <c r="E661" s="9">
        <v>2.2959183673469413E-2</v>
      </c>
      <c r="G661" s="9">
        <v>657</v>
      </c>
      <c r="H661" s="9">
        <f t="shared" ca="1" si="21"/>
        <v>-1.5723991630005315E-2</v>
      </c>
    </row>
    <row r="662" spans="2:8" x14ac:dyDescent="0.25">
      <c r="B662" s="190">
        <v>42516</v>
      </c>
      <c r="C662" s="9">
        <v>46.8</v>
      </c>
      <c r="D662" s="14">
        <f t="shared" si="20"/>
        <v>-0.12605042016806722</v>
      </c>
      <c r="E662" s="9">
        <v>2.2950819672131084E-2</v>
      </c>
      <c r="G662" s="9">
        <v>658</v>
      </c>
      <c r="H662" s="9">
        <f t="shared" ca="1" si="21"/>
        <v>7.6254952401648896E-2</v>
      </c>
    </row>
    <row r="663" spans="2:8" x14ac:dyDescent="0.25">
      <c r="B663" s="190">
        <v>44655</v>
      </c>
      <c r="C663" s="9">
        <v>53.55</v>
      </c>
      <c r="D663" s="14">
        <f t="shared" si="20"/>
        <v>-8.2262210796915244E-2</v>
      </c>
      <c r="E663" s="9">
        <v>2.2922636103151782E-2</v>
      </c>
      <c r="G663" s="9">
        <v>659</v>
      </c>
      <c r="H663" s="9">
        <f t="shared" ca="1" si="21"/>
        <v>5.3047008678955399E-2</v>
      </c>
    </row>
    <row r="664" spans="2:8" x14ac:dyDescent="0.25">
      <c r="B664" s="190">
        <v>42080</v>
      </c>
      <c r="C664" s="9">
        <v>58.35</v>
      </c>
      <c r="D664" s="14">
        <f t="shared" si="20"/>
        <v>1.888613861386139</v>
      </c>
      <c r="E664" s="9">
        <v>2.2787028921998322E-2</v>
      </c>
      <c r="G664" s="9">
        <v>660</v>
      </c>
      <c r="H664" s="9">
        <f t="shared" ca="1" si="21"/>
        <v>5.841355119521064E-2</v>
      </c>
    </row>
    <row r="665" spans="2:8" x14ac:dyDescent="0.25">
      <c r="B665" s="190">
        <v>43847</v>
      </c>
      <c r="C665" s="9">
        <v>20.2</v>
      </c>
      <c r="D665" s="14">
        <f t="shared" si="20"/>
        <v>-0.50061804697156986</v>
      </c>
      <c r="E665" s="9">
        <v>2.2784810126582244E-2</v>
      </c>
      <c r="G665" s="9">
        <v>661</v>
      </c>
      <c r="H665" s="9">
        <f t="shared" ca="1" si="21"/>
        <v>6.7606682019804906E-3</v>
      </c>
    </row>
    <row r="666" spans="2:8" x14ac:dyDescent="0.25">
      <c r="B666" s="190">
        <v>42961</v>
      </c>
      <c r="C666" s="9">
        <v>40.450000000000003</v>
      </c>
      <c r="D666" s="14">
        <f t="shared" si="20"/>
        <v>-0.30795551753635586</v>
      </c>
      <c r="E666" s="9">
        <v>2.2756005056890159E-2</v>
      </c>
      <c r="G666" s="9">
        <v>662</v>
      </c>
      <c r="H666" s="9">
        <f t="shared" ca="1" si="21"/>
        <v>0.10019228998703857</v>
      </c>
    </row>
    <row r="667" spans="2:8" x14ac:dyDescent="0.25">
      <c r="B667" s="190">
        <v>44526</v>
      </c>
      <c r="C667" s="9">
        <v>58.45</v>
      </c>
      <c r="D667" s="14">
        <f t="shared" si="20"/>
        <v>-0.69614264919941782</v>
      </c>
      <c r="E667" s="9">
        <v>2.2747156605424396E-2</v>
      </c>
      <c r="G667" s="9">
        <v>663</v>
      </c>
      <c r="H667" s="9">
        <f t="shared" ca="1" si="21"/>
        <v>2.9171725148880064E-2</v>
      </c>
    </row>
    <row r="668" spans="2:8" x14ac:dyDescent="0.25">
      <c r="B668" s="190">
        <v>45484</v>
      </c>
      <c r="C668" s="9">
        <v>192.36</v>
      </c>
      <c r="D668" s="14">
        <f t="shared" si="20"/>
        <v>0.10361445783132531</v>
      </c>
      <c r="E668" s="9">
        <v>2.2647527910685909E-2</v>
      </c>
      <c r="G668" s="9">
        <v>664</v>
      </c>
      <c r="H668" s="9">
        <f t="shared" ca="1" si="21"/>
        <v>-9.9579498686144519E-3</v>
      </c>
    </row>
    <row r="669" spans="2:8" x14ac:dyDescent="0.25">
      <c r="B669" s="190">
        <v>45401</v>
      </c>
      <c r="C669" s="9">
        <v>174.3</v>
      </c>
      <c r="D669" s="14">
        <f t="shared" si="20"/>
        <v>2.3422818791946312</v>
      </c>
      <c r="E669" s="9">
        <v>2.2587268993839969E-2</v>
      </c>
      <c r="G669" s="9">
        <v>665</v>
      </c>
      <c r="H669" s="9">
        <f t="shared" ca="1" si="21"/>
        <v>2.2218880479816679E-2</v>
      </c>
    </row>
    <row r="670" spans="2:8" x14ac:dyDescent="0.25">
      <c r="B670" s="190">
        <v>44138</v>
      </c>
      <c r="C670" s="9">
        <v>52.15</v>
      </c>
      <c r="D670" s="14">
        <f t="shared" si="20"/>
        <v>1.8653846153846156</v>
      </c>
      <c r="E670" s="9">
        <v>2.2549019607843109E-2</v>
      </c>
      <c r="G670" s="9">
        <v>666</v>
      </c>
      <c r="H670" s="9">
        <f t="shared" ca="1" si="21"/>
        <v>4.780498575058377E-2</v>
      </c>
    </row>
    <row r="671" spans="2:8" x14ac:dyDescent="0.25">
      <c r="B671" s="190">
        <v>41670</v>
      </c>
      <c r="C671" s="9">
        <v>18.2</v>
      </c>
      <c r="D671" s="14">
        <f t="shared" si="20"/>
        <v>-0.61924686192468614</v>
      </c>
      <c r="E671" s="9">
        <v>2.247191011235947E-2</v>
      </c>
      <c r="G671" s="9">
        <v>667</v>
      </c>
      <c r="H671" s="9">
        <f t="shared" ca="1" si="21"/>
        <v>-1.3873056262057665E-2</v>
      </c>
    </row>
    <row r="672" spans="2:8" x14ac:dyDescent="0.25">
      <c r="B672" s="190">
        <v>44081</v>
      </c>
      <c r="C672" s="9">
        <v>47.8</v>
      </c>
      <c r="D672" s="14">
        <f t="shared" si="20"/>
        <v>1.0964912280701753</v>
      </c>
      <c r="E672" s="9">
        <v>2.2459893048128281E-2</v>
      </c>
      <c r="G672" s="9">
        <v>668</v>
      </c>
      <c r="H672" s="9">
        <f t="shared" ca="1" si="21"/>
        <v>8.3282241292323041E-3</v>
      </c>
    </row>
    <row r="673" spans="2:8" x14ac:dyDescent="0.25">
      <c r="B673" s="190">
        <v>41746</v>
      </c>
      <c r="C673" s="9">
        <v>22.8</v>
      </c>
      <c r="D673" s="14">
        <f t="shared" si="20"/>
        <v>-0.78761061946902655</v>
      </c>
      <c r="E673" s="9">
        <v>2.2421524663677129E-2</v>
      </c>
      <c r="G673" s="9">
        <v>669</v>
      </c>
      <c r="H673" s="9">
        <f t="shared" ca="1" si="21"/>
        <v>3.8092045155197048E-2</v>
      </c>
    </row>
    <row r="674" spans="2:8" x14ac:dyDescent="0.25">
      <c r="B674" s="190">
        <v>42362</v>
      </c>
      <c r="C674" s="9">
        <v>107.35</v>
      </c>
      <c r="D674" s="14">
        <f t="shared" si="20"/>
        <v>-0.65980034859768666</v>
      </c>
      <c r="E674" s="9">
        <v>2.2380952380952328E-2</v>
      </c>
      <c r="G674" s="9">
        <v>670</v>
      </c>
      <c r="H674" s="9">
        <f t="shared" ca="1" si="21"/>
        <v>1.9449734436355611E-2</v>
      </c>
    </row>
    <row r="675" spans="2:8" x14ac:dyDescent="0.25">
      <c r="B675" s="190">
        <v>45621</v>
      </c>
      <c r="C675" s="9">
        <v>315.55</v>
      </c>
      <c r="D675" s="14">
        <f t="shared" si="20"/>
        <v>2.5817253121452897</v>
      </c>
      <c r="E675" s="9">
        <v>2.2355418759112376E-2</v>
      </c>
      <c r="G675" s="9">
        <v>671</v>
      </c>
      <c r="H675" s="9">
        <f t="shared" ca="1" si="21"/>
        <v>-6.0882508499147886E-3</v>
      </c>
    </row>
    <row r="676" spans="2:8" x14ac:dyDescent="0.25">
      <c r="B676" s="190">
        <v>44393</v>
      </c>
      <c r="C676" s="9">
        <v>88.1</v>
      </c>
      <c r="D676" s="14">
        <f t="shared" si="20"/>
        <v>0.99546998867497161</v>
      </c>
      <c r="E676" s="9">
        <v>2.2041763341067187E-2</v>
      </c>
      <c r="G676" s="9">
        <v>672</v>
      </c>
      <c r="H676" s="9">
        <f t="shared" ca="1" si="21"/>
        <v>9.3078007186985987E-3</v>
      </c>
    </row>
    <row r="677" spans="2:8" x14ac:dyDescent="0.25">
      <c r="B677" s="190">
        <v>43035</v>
      </c>
      <c r="C677" s="9">
        <v>44.15</v>
      </c>
      <c r="D677" s="14">
        <f t="shared" si="20"/>
        <v>0.10929648241206034</v>
      </c>
      <c r="E677" s="9">
        <v>2.1990740740740641E-2</v>
      </c>
      <c r="G677" s="9">
        <v>673</v>
      </c>
      <c r="H677" s="9">
        <f t="shared" ca="1" si="21"/>
        <v>6.753890073480439E-3</v>
      </c>
    </row>
    <row r="678" spans="2:8" x14ac:dyDescent="0.25">
      <c r="B678" s="190">
        <v>42772</v>
      </c>
      <c r="C678" s="9">
        <v>39.799999999999997</v>
      </c>
      <c r="D678" s="14">
        <f t="shared" si="20"/>
        <v>-0.80780374734402172</v>
      </c>
      <c r="E678" s="9">
        <v>2.1822849807445296E-2</v>
      </c>
      <c r="G678" s="9">
        <v>674</v>
      </c>
      <c r="H678" s="9">
        <f t="shared" ca="1" si="21"/>
        <v>-7.7457049340967046E-2</v>
      </c>
    </row>
    <row r="679" spans="2:8" x14ac:dyDescent="0.25">
      <c r="B679" s="190">
        <v>45735</v>
      </c>
      <c r="C679" s="9">
        <v>207.08</v>
      </c>
      <c r="D679" s="14">
        <f t="shared" si="20"/>
        <v>4.4928381962864714</v>
      </c>
      <c r="E679" s="9">
        <v>2.1759510534366335E-2</v>
      </c>
      <c r="G679" s="9">
        <v>675</v>
      </c>
      <c r="H679" s="9">
        <f t="shared" ca="1" si="21"/>
        <v>6.462000808294735E-2</v>
      </c>
    </row>
    <row r="680" spans="2:8" x14ac:dyDescent="0.25">
      <c r="B680" s="190">
        <v>43074</v>
      </c>
      <c r="C680" s="9">
        <v>37.700000000000003</v>
      </c>
      <c r="D680" s="14">
        <f t="shared" si="20"/>
        <v>-0.61919191919191918</v>
      </c>
      <c r="E680" s="9">
        <v>2.168021680216814E-2</v>
      </c>
      <c r="G680" s="9">
        <v>676</v>
      </c>
      <c r="H680" s="9">
        <f t="shared" ca="1" si="21"/>
        <v>-5.1663127765408566E-2</v>
      </c>
    </row>
    <row r="681" spans="2:8" x14ac:dyDescent="0.25">
      <c r="B681" s="190">
        <v>42319</v>
      </c>
      <c r="C681" s="9">
        <v>99</v>
      </c>
      <c r="D681" s="14">
        <f t="shared" si="20"/>
        <v>0.90201729106628248</v>
      </c>
      <c r="E681" s="9">
        <v>2.1671826625386938E-2</v>
      </c>
      <c r="G681" s="9">
        <v>677</v>
      </c>
      <c r="H681" s="9">
        <f t="shared" ca="1" si="21"/>
        <v>4.7717713746128244E-6</v>
      </c>
    </row>
    <row r="682" spans="2:8" x14ac:dyDescent="0.25">
      <c r="B682" s="190">
        <v>42870</v>
      </c>
      <c r="C682" s="9">
        <v>52.05</v>
      </c>
      <c r="D682" s="14">
        <f t="shared" si="20"/>
        <v>-0.48970588235294121</v>
      </c>
      <c r="E682" s="9">
        <v>2.1589793915603419E-2</v>
      </c>
      <c r="G682" s="9">
        <v>678</v>
      </c>
      <c r="H682" s="9">
        <f t="shared" ca="1" si="21"/>
        <v>2.0065996657338173E-2</v>
      </c>
    </row>
    <row r="683" spans="2:8" x14ac:dyDescent="0.25">
      <c r="B683" s="190">
        <v>42332</v>
      </c>
      <c r="C683" s="9">
        <v>102</v>
      </c>
      <c r="D683" s="14">
        <f t="shared" si="20"/>
        <v>3.2947368421052632</v>
      </c>
      <c r="E683" s="9">
        <v>2.1532298447671565E-2</v>
      </c>
      <c r="G683" s="9">
        <v>679</v>
      </c>
      <c r="H683" s="9">
        <f t="shared" ca="1" si="21"/>
        <v>-4.0360679235483497E-2</v>
      </c>
    </row>
    <row r="684" spans="2:8" x14ac:dyDescent="0.25">
      <c r="B684" s="190">
        <v>41732</v>
      </c>
      <c r="C684" s="9">
        <v>23.75</v>
      </c>
      <c r="D684" s="14">
        <f t="shared" si="20"/>
        <v>0.42642642642642653</v>
      </c>
      <c r="E684" s="9">
        <v>2.1505376344086023E-2</v>
      </c>
      <c r="G684" s="9">
        <v>680</v>
      </c>
      <c r="H684" s="9">
        <f t="shared" ca="1" si="21"/>
        <v>5.1558862318447529E-2</v>
      </c>
    </row>
    <row r="685" spans="2:8" x14ac:dyDescent="0.25">
      <c r="B685" s="190">
        <v>41683</v>
      </c>
      <c r="C685" s="9">
        <v>16.649999999999999</v>
      </c>
      <c r="D685" s="14">
        <f t="shared" si="20"/>
        <v>-0.89722222222222214</v>
      </c>
      <c r="E685" s="9">
        <v>2.1472392638036679E-2</v>
      </c>
      <c r="G685" s="9">
        <v>681</v>
      </c>
      <c r="H685" s="9">
        <f t="shared" ca="1" si="21"/>
        <v>-4.4151564439669231E-3</v>
      </c>
    </row>
    <row r="686" spans="2:8" x14ac:dyDescent="0.25">
      <c r="B686" s="190">
        <v>45337</v>
      </c>
      <c r="C686" s="9">
        <v>162</v>
      </c>
      <c r="D686" s="14">
        <f t="shared" si="20"/>
        <v>-0.41893830703012913</v>
      </c>
      <c r="E686" s="9">
        <v>2.143757881462803E-2</v>
      </c>
      <c r="G686" s="9">
        <v>682</v>
      </c>
      <c r="H686" s="9">
        <f t="shared" ca="1" si="21"/>
        <v>8.688364381238034E-2</v>
      </c>
    </row>
    <row r="687" spans="2:8" x14ac:dyDescent="0.25">
      <c r="B687" s="190">
        <v>45595</v>
      </c>
      <c r="C687" s="9">
        <v>278.8</v>
      </c>
      <c r="D687" s="14">
        <f t="shared" si="20"/>
        <v>18.496503496503497</v>
      </c>
      <c r="E687" s="9">
        <v>2.1432496794284751E-2</v>
      </c>
      <c r="G687" s="9">
        <v>683</v>
      </c>
      <c r="H687" s="9">
        <f t="shared" ca="1" si="21"/>
        <v>2.9325991210929821E-3</v>
      </c>
    </row>
    <row r="688" spans="2:8" x14ac:dyDescent="0.25">
      <c r="B688" s="190">
        <v>43713</v>
      </c>
      <c r="C688" s="9">
        <v>14.3</v>
      </c>
      <c r="D688" s="14">
        <f t="shared" si="20"/>
        <v>-0.6670547147846333</v>
      </c>
      <c r="E688" s="9">
        <v>2.1428571428571481E-2</v>
      </c>
      <c r="G688" s="9">
        <v>684</v>
      </c>
      <c r="H688" s="9">
        <f t="shared" ca="1" si="21"/>
        <v>-9.6558055199582465E-3</v>
      </c>
    </row>
    <row r="689" spans="2:8" x14ac:dyDescent="0.25">
      <c r="B689" s="190">
        <v>42698</v>
      </c>
      <c r="C689" s="9">
        <v>42.95</v>
      </c>
      <c r="D689" s="14">
        <f t="shared" si="20"/>
        <v>-0.28416666666666662</v>
      </c>
      <c r="E689" s="9">
        <v>2.1403091557669576E-2</v>
      </c>
      <c r="G689" s="9">
        <v>685</v>
      </c>
      <c r="H689" s="9">
        <f t="shared" ca="1" si="21"/>
        <v>-1.9335859347530508E-2</v>
      </c>
    </row>
    <row r="690" spans="2:8" x14ac:dyDescent="0.25">
      <c r="B690" s="190">
        <v>42160</v>
      </c>
      <c r="C690" s="9">
        <v>60</v>
      </c>
      <c r="D690" s="14">
        <f t="shared" si="20"/>
        <v>8.4010840108401055E-2</v>
      </c>
      <c r="E690" s="9">
        <v>2.1276595744680851E-2</v>
      </c>
      <c r="G690" s="9">
        <v>686</v>
      </c>
      <c r="H690" s="9">
        <f t="shared" ca="1" si="21"/>
        <v>-1.5830492670003249E-2</v>
      </c>
    </row>
    <row r="691" spans="2:8" x14ac:dyDescent="0.25">
      <c r="B691" s="190">
        <v>41939</v>
      </c>
      <c r="C691" s="9">
        <v>55.35</v>
      </c>
      <c r="D691" s="14">
        <f t="shared" si="20"/>
        <v>-0.42790697674418604</v>
      </c>
      <c r="E691" s="9">
        <v>2.1217712177121744E-2</v>
      </c>
      <c r="G691" s="9">
        <v>687</v>
      </c>
      <c r="H691" s="9">
        <f t="shared" ca="1" si="21"/>
        <v>4.901667599036081E-2</v>
      </c>
    </row>
    <row r="692" spans="2:8" x14ac:dyDescent="0.25">
      <c r="B692" s="190">
        <v>42214</v>
      </c>
      <c r="C692" s="9">
        <v>96.75</v>
      </c>
      <c r="D692" s="14">
        <f t="shared" si="20"/>
        <v>-0.56835013830641556</v>
      </c>
      <c r="E692" s="9">
        <v>2.1108179419525065E-2</v>
      </c>
      <c r="G692" s="9">
        <v>688</v>
      </c>
      <c r="H692" s="9">
        <f t="shared" ca="1" si="21"/>
        <v>-3.2834430140265082E-2</v>
      </c>
    </row>
    <row r="693" spans="2:8" x14ac:dyDescent="0.25">
      <c r="B693" s="190">
        <v>45743</v>
      </c>
      <c r="C693" s="9">
        <v>224.14</v>
      </c>
      <c r="D693" s="14">
        <f t="shared" si="20"/>
        <v>5.6117994100294979</v>
      </c>
      <c r="E693" s="9">
        <v>2.1092433146553669E-2</v>
      </c>
      <c r="G693" s="9">
        <v>689</v>
      </c>
      <c r="H693" s="9">
        <f t="shared" ca="1" si="21"/>
        <v>3.3711850839050921E-2</v>
      </c>
    </row>
    <row r="694" spans="2:8" x14ac:dyDescent="0.25">
      <c r="B694" s="190">
        <v>41862</v>
      </c>
      <c r="C694" s="9">
        <v>33.9</v>
      </c>
      <c r="D694" s="14">
        <f t="shared" si="20"/>
        <v>-0.41752577319587636</v>
      </c>
      <c r="E694" s="9">
        <v>2.108433734939746E-2</v>
      </c>
      <c r="G694" s="9">
        <v>690</v>
      </c>
      <c r="H694" s="9">
        <f t="shared" ca="1" si="21"/>
        <v>2.4007001125755878E-2</v>
      </c>
    </row>
    <row r="695" spans="2:8" x14ac:dyDescent="0.25">
      <c r="B695" s="190">
        <v>44230</v>
      </c>
      <c r="C695" s="9">
        <v>58.2</v>
      </c>
      <c r="D695" s="14">
        <f t="shared" si="20"/>
        <v>0.50000000000000022</v>
      </c>
      <c r="E695" s="9">
        <v>2.105263157894742E-2</v>
      </c>
      <c r="G695" s="9">
        <v>691</v>
      </c>
      <c r="H695" s="9">
        <f t="shared" ca="1" si="21"/>
        <v>3.029853820233443E-2</v>
      </c>
    </row>
    <row r="696" spans="2:8" x14ac:dyDescent="0.25">
      <c r="B696" s="190">
        <v>43089</v>
      </c>
      <c r="C696" s="9">
        <v>38.799999999999997</v>
      </c>
      <c r="D696" s="14">
        <f t="shared" si="20"/>
        <v>-0.84592780844220317</v>
      </c>
      <c r="E696" s="9">
        <v>2.1052631578947295E-2</v>
      </c>
      <c r="G696" s="9">
        <v>692</v>
      </c>
      <c r="H696" s="9">
        <f t="shared" ca="1" si="21"/>
        <v>4.6034721454456827E-2</v>
      </c>
    </row>
    <row r="697" spans="2:8" x14ac:dyDescent="0.25">
      <c r="B697" s="190">
        <v>45803</v>
      </c>
      <c r="C697" s="9">
        <v>251.83</v>
      </c>
      <c r="D697" s="14">
        <f t="shared" si="20"/>
        <v>4.149897750511248</v>
      </c>
      <c r="E697" s="9">
        <v>2.0918636234645582E-2</v>
      </c>
      <c r="G697" s="9">
        <v>693</v>
      </c>
      <c r="H697" s="9">
        <f t="shared" ca="1" si="21"/>
        <v>-8.0352907029654815E-3</v>
      </c>
    </row>
    <row r="698" spans="2:8" x14ac:dyDescent="0.25">
      <c r="B698" s="190">
        <v>43017</v>
      </c>
      <c r="C698" s="9">
        <v>48.9</v>
      </c>
      <c r="D698" s="14">
        <f t="shared" si="20"/>
        <v>-0.85733041575492352</v>
      </c>
      <c r="E698" s="9">
        <v>2.0876826722338204E-2</v>
      </c>
      <c r="G698" s="9">
        <v>694</v>
      </c>
      <c r="H698" s="9">
        <f t="shared" ca="1" si="21"/>
        <v>5.6353195258288732E-2</v>
      </c>
    </row>
    <row r="699" spans="2:8" x14ac:dyDescent="0.25">
      <c r="B699" s="190">
        <v>45625</v>
      </c>
      <c r="C699" s="9">
        <v>342.75</v>
      </c>
      <c r="D699" s="14">
        <f t="shared" si="20"/>
        <v>4.5461165048543686</v>
      </c>
      <c r="E699" s="9">
        <v>2.0696843359142313E-2</v>
      </c>
      <c r="G699" s="9">
        <v>695</v>
      </c>
      <c r="H699" s="9">
        <f t="shared" ca="1" si="21"/>
        <v>-1.9249395055818644E-2</v>
      </c>
    </row>
    <row r="700" spans="2:8" x14ac:dyDescent="0.25">
      <c r="B700" s="190">
        <v>44175</v>
      </c>
      <c r="C700" s="9">
        <v>61.8</v>
      </c>
      <c r="D700" s="14">
        <f t="shared" si="20"/>
        <v>0.46967895362663498</v>
      </c>
      <c r="E700" s="9">
        <v>2.0644095788604461E-2</v>
      </c>
      <c r="G700" s="9">
        <v>696</v>
      </c>
      <c r="H700" s="9">
        <f t="shared" ca="1" si="21"/>
        <v>-7.114350412356008E-3</v>
      </c>
    </row>
    <row r="701" spans="2:8" x14ac:dyDescent="0.25">
      <c r="B701" s="190">
        <v>42697</v>
      </c>
      <c r="C701" s="9">
        <v>42.05</v>
      </c>
      <c r="D701" s="14">
        <f t="shared" si="20"/>
        <v>-0.29327731092436982</v>
      </c>
      <c r="E701" s="9">
        <v>2.0631067961164908E-2</v>
      </c>
      <c r="G701" s="9">
        <v>697</v>
      </c>
      <c r="H701" s="9">
        <f t="shared" ca="1" si="21"/>
        <v>-3.7076625502704783E-2</v>
      </c>
    </row>
    <row r="702" spans="2:8" x14ac:dyDescent="0.25">
      <c r="B702" s="190">
        <v>44935</v>
      </c>
      <c r="C702" s="9">
        <v>59.5</v>
      </c>
      <c r="D702" s="14">
        <f t="shared" si="20"/>
        <v>0.25925925925925924</v>
      </c>
      <c r="E702" s="9">
        <v>2.0583190394511199E-2</v>
      </c>
      <c r="G702" s="9">
        <v>698</v>
      </c>
      <c r="H702" s="9">
        <f t="shared" ca="1" si="21"/>
        <v>-8.8373384517269157E-2</v>
      </c>
    </row>
    <row r="703" spans="2:8" x14ac:dyDescent="0.25">
      <c r="B703" s="190">
        <v>42550</v>
      </c>
      <c r="C703" s="9">
        <v>47.25</v>
      </c>
      <c r="D703" s="14">
        <f t="shared" si="20"/>
        <v>-0.21118530884808012</v>
      </c>
      <c r="E703" s="9">
        <v>2.0518358531317556E-2</v>
      </c>
      <c r="G703" s="9">
        <v>699</v>
      </c>
      <c r="H703" s="9">
        <f t="shared" ca="1" si="21"/>
        <v>2.3562481832261763E-2</v>
      </c>
    </row>
    <row r="704" spans="2:8" x14ac:dyDescent="0.25">
      <c r="B704" s="190">
        <v>44539</v>
      </c>
      <c r="C704" s="9">
        <v>59.9</v>
      </c>
      <c r="D704" s="14">
        <f t="shared" si="20"/>
        <v>-0.75651396284703876</v>
      </c>
      <c r="E704" s="9">
        <v>2.0442930153321902E-2</v>
      </c>
      <c r="G704" s="9">
        <v>700</v>
      </c>
      <c r="H704" s="9">
        <f t="shared" ca="1" si="21"/>
        <v>4.9173539998823894E-2</v>
      </c>
    </row>
    <row r="705" spans="2:8" x14ac:dyDescent="0.25">
      <c r="B705" s="190">
        <v>45689</v>
      </c>
      <c r="C705" s="9">
        <v>246.01</v>
      </c>
      <c r="D705" s="14">
        <f t="shared" si="20"/>
        <v>2.5044159544159545</v>
      </c>
      <c r="E705" s="9">
        <v>2.0364993778515125E-2</v>
      </c>
      <c r="G705" s="9">
        <v>701</v>
      </c>
      <c r="H705" s="9">
        <f t="shared" ca="1" si="21"/>
        <v>-1.8946877433203731E-2</v>
      </c>
    </row>
    <row r="706" spans="2:8" x14ac:dyDescent="0.25">
      <c r="B706" s="190">
        <v>44977</v>
      </c>
      <c r="C706" s="9">
        <v>70.2</v>
      </c>
      <c r="D706" s="14">
        <f t="shared" si="20"/>
        <v>2.9886363636363633</v>
      </c>
      <c r="E706" s="9">
        <v>2.034883720930241E-2</v>
      </c>
      <c r="G706" s="9">
        <v>702</v>
      </c>
      <c r="H706" s="9">
        <f t="shared" ca="1" si="21"/>
        <v>2.1484420612425444E-2</v>
      </c>
    </row>
    <row r="707" spans="2:8" x14ac:dyDescent="0.25">
      <c r="B707" s="190">
        <v>43818</v>
      </c>
      <c r="C707" s="9">
        <v>17.600000000000001</v>
      </c>
      <c r="D707" s="14">
        <f t="shared" si="20"/>
        <v>-0.53439153439153431</v>
      </c>
      <c r="E707" s="9">
        <v>2.028985507246385E-2</v>
      </c>
      <c r="G707" s="9">
        <v>703</v>
      </c>
      <c r="H707" s="9">
        <f t="shared" ca="1" si="21"/>
        <v>5.2642150764223988E-2</v>
      </c>
    </row>
    <row r="708" spans="2:8" x14ac:dyDescent="0.25">
      <c r="B708" s="190">
        <v>44042</v>
      </c>
      <c r="C708" s="9">
        <v>37.799999999999997</v>
      </c>
      <c r="D708" s="14">
        <f t="shared" si="20"/>
        <v>-0.34883720930232559</v>
      </c>
      <c r="E708" s="9">
        <v>2.0242914979757085E-2</v>
      </c>
      <c r="G708" s="9">
        <v>704</v>
      </c>
      <c r="H708" s="9">
        <f t="shared" ca="1" si="21"/>
        <v>8.9396536607348719E-3</v>
      </c>
    </row>
    <row r="709" spans="2:8" x14ac:dyDescent="0.25">
      <c r="B709" s="190">
        <v>44533</v>
      </c>
      <c r="C709" s="9">
        <v>58.05</v>
      </c>
      <c r="D709" s="14">
        <f t="shared" ref="D709:D772" si="22">(C709-C710)/C710</f>
        <v>-0.7797716150081565</v>
      </c>
      <c r="E709" s="9">
        <v>2.0210896309314563E-2</v>
      </c>
      <c r="G709" s="9">
        <v>705</v>
      </c>
      <c r="H709" s="9">
        <f t="shared" ca="1" si="21"/>
        <v>-5.3865401140822437E-2</v>
      </c>
    </row>
    <row r="710" spans="2:8" x14ac:dyDescent="0.25">
      <c r="B710" s="190">
        <v>45545</v>
      </c>
      <c r="C710" s="9">
        <v>263.58999999999997</v>
      </c>
      <c r="D710" s="14">
        <f t="shared" si="22"/>
        <v>0.6551962323390893</v>
      </c>
      <c r="E710" s="9">
        <v>2.0203584007431087E-2</v>
      </c>
      <c r="G710" s="9">
        <v>706</v>
      </c>
      <c r="H710" s="9">
        <f t="shared" ref="H710:H773" ca="1" si="23">_xlfn.NORM.INV(RAND(),O$7,O$8)</f>
        <v>4.9615328128998229E-2</v>
      </c>
    </row>
    <row r="711" spans="2:8" x14ac:dyDescent="0.25">
      <c r="B711" s="190">
        <v>45422</v>
      </c>
      <c r="C711" s="9">
        <v>159.25</v>
      </c>
      <c r="D711" s="14">
        <f t="shared" si="22"/>
        <v>-6.0749041580654736E-2</v>
      </c>
      <c r="E711" s="9">
        <v>2.0179372197309454E-2</v>
      </c>
      <c r="G711" s="9">
        <v>707</v>
      </c>
      <c r="H711" s="9">
        <f t="shared" ca="1" si="23"/>
        <v>2.6559185175376292E-2</v>
      </c>
    </row>
    <row r="712" spans="2:8" x14ac:dyDescent="0.25">
      <c r="B712" s="190">
        <v>45441</v>
      </c>
      <c r="C712" s="9">
        <v>169.55</v>
      </c>
      <c r="D712" s="14">
        <f t="shared" si="22"/>
        <v>3.1864197530864202</v>
      </c>
      <c r="E712" s="9">
        <v>2.0156438026474266E-2</v>
      </c>
      <c r="G712" s="9">
        <v>708</v>
      </c>
      <c r="H712" s="9">
        <f t="shared" ca="1" si="23"/>
        <v>-1.2184988414656785E-2</v>
      </c>
    </row>
    <row r="713" spans="2:8" x14ac:dyDescent="0.25">
      <c r="B713" s="190">
        <v>42783</v>
      </c>
      <c r="C713" s="9">
        <v>40.5</v>
      </c>
      <c r="D713" s="14">
        <f t="shared" si="22"/>
        <v>-0.62895098488318835</v>
      </c>
      <c r="E713" s="9">
        <v>2.0151133501259372E-2</v>
      </c>
      <c r="G713" s="9">
        <v>709</v>
      </c>
      <c r="H713" s="9">
        <f t="shared" ca="1" si="23"/>
        <v>1.8379053292191586E-2</v>
      </c>
    </row>
    <row r="714" spans="2:8" x14ac:dyDescent="0.25">
      <c r="B714" s="190">
        <v>42283</v>
      </c>
      <c r="C714" s="9">
        <v>109.15</v>
      </c>
      <c r="D714" s="14">
        <f t="shared" si="22"/>
        <v>-0.63168550700185588</v>
      </c>
      <c r="E714" s="9">
        <v>2.0093457943925287E-2</v>
      </c>
      <c r="G714" s="9">
        <v>710</v>
      </c>
      <c r="H714" s="9">
        <f t="shared" ca="1" si="23"/>
        <v>9.7559228206828587E-3</v>
      </c>
    </row>
    <row r="715" spans="2:8" x14ac:dyDescent="0.25">
      <c r="B715" s="190">
        <v>45602</v>
      </c>
      <c r="C715" s="9">
        <v>296.35000000000002</v>
      </c>
      <c r="D715" s="14">
        <f t="shared" si="22"/>
        <v>0.83954065797641242</v>
      </c>
      <c r="E715" s="9">
        <v>1.9962140767509934E-2</v>
      </c>
      <c r="G715" s="9">
        <v>711</v>
      </c>
      <c r="H715" s="9">
        <f t="shared" ca="1" si="23"/>
        <v>2.7402703014464638E-2</v>
      </c>
    </row>
    <row r="716" spans="2:8" x14ac:dyDescent="0.25">
      <c r="B716" s="190">
        <v>45348</v>
      </c>
      <c r="C716" s="9">
        <v>161.1</v>
      </c>
      <c r="D716" s="14">
        <f t="shared" si="22"/>
        <v>-0.32888981462195382</v>
      </c>
      <c r="E716" s="9">
        <v>1.9943019943019981E-2</v>
      </c>
      <c r="G716" s="9">
        <v>712</v>
      </c>
      <c r="H716" s="9">
        <f t="shared" ca="1" si="23"/>
        <v>-4.5291227272632933E-2</v>
      </c>
    </row>
    <row r="717" spans="2:8" x14ac:dyDescent="0.25">
      <c r="B717" s="190">
        <v>45532</v>
      </c>
      <c r="C717" s="9">
        <v>240.05</v>
      </c>
      <c r="D717" s="14">
        <f t="shared" si="22"/>
        <v>3.4618959107806693</v>
      </c>
      <c r="E717" s="9">
        <v>1.9926920462270552E-2</v>
      </c>
      <c r="G717" s="9">
        <v>713</v>
      </c>
      <c r="H717" s="9">
        <f t="shared" ca="1" si="23"/>
        <v>1.8461523218712923E-2</v>
      </c>
    </row>
    <row r="718" spans="2:8" x14ac:dyDescent="0.25">
      <c r="B718" s="190">
        <v>42640</v>
      </c>
      <c r="C718" s="9">
        <v>53.8</v>
      </c>
      <c r="D718" s="14">
        <f t="shared" si="22"/>
        <v>-0.76879109544888047</v>
      </c>
      <c r="E718" s="9">
        <v>1.9905213270142125E-2</v>
      </c>
      <c r="G718" s="9">
        <v>714</v>
      </c>
      <c r="H718" s="9">
        <f t="shared" ca="1" si="23"/>
        <v>-1.9653885205835425E-2</v>
      </c>
    </row>
    <row r="719" spans="2:8" x14ac:dyDescent="0.25">
      <c r="B719" s="190">
        <v>45708</v>
      </c>
      <c r="C719" s="9">
        <v>232.69</v>
      </c>
      <c r="D719" s="14">
        <f t="shared" si="22"/>
        <v>3.1220549158547386</v>
      </c>
      <c r="E719" s="9">
        <v>1.9899189129958327E-2</v>
      </c>
      <c r="G719" s="9">
        <v>715</v>
      </c>
      <c r="H719" s="9">
        <f t="shared" ca="1" si="23"/>
        <v>-3.6855050992151521E-2</v>
      </c>
    </row>
    <row r="720" spans="2:8" x14ac:dyDescent="0.25">
      <c r="B720" s="190">
        <v>44601</v>
      </c>
      <c r="C720" s="9">
        <v>56.45</v>
      </c>
      <c r="D720" s="14">
        <f t="shared" si="22"/>
        <v>6.3311688311688314</v>
      </c>
      <c r="E720" s="9">
        <v>1.9873532068654044E-2</v>
      </c>
      <c r="G720" s="9">
        <v>716</v>
      </c>
      <c r="H720" s="9">
        <f t="shared" ca="1" si="23"/>
        <v>2.4408586697497294E-3</v>
      </c>
    </row>
    <row r="721" spans="2:8" x14ac:dyDescent="0.25">
      <c r="B721" s="190">
        <v>41506</v>
      </c>
      <c r="C721" s="9">
        <v>7.7</v>
      </c>
      <c r="D721" s="14">
        <f t="shared" si="22"/>
        <v>-0.5016181229773462</v>
      </c>
      <c r="E721" s="9">
        <v>1.9867549668874218E-2</v>
      </c>
      <c r="G721" s="9">
        <v>717</v>
      </c>
      <c r="H721" s="9">
        <f t="shared" ca="1" si="23"/>
        <v>0.1054224295106886</v>
      </c>
    </row>
    <row r="722" spans="2:8" x14ac:dyDescent="0.25">
      <c r="B722" s="190">
        <v>43770</v>
      </c>
      <c r="C722" s="9">
        <v>15.45</v>
      </c>
      <c r="D722" s="14">
        <f t="shared" si="22"/>
        <v>0.99354838709677407</v>
      </c>
      <c r="E722" s="9">
        <v>1.9801980198019733E-2</v>
      </c>
      <c r="G722" s="9">
        <v>718</v>
      </c>
      <c r="H722" s="9">
        <f t="shared" ca="1" si="23"/>
        <v>1.6903962011777157E-2</v>
      </c>
    </row>
    <row r="723" spans="2:8" x14ac:dyDescent="0.25">
      <c r="B723" s="190">
        <v>41543</v>
      </c>
      <c r="C723" s="9">
        <v>7.75</v>
      </c>
      <c r="D723" s="14">
        <f t="shared" si="22"/>
        <v>-0.70019342359767889</v>
      </c>
      <c r="E723" s="9">
        <v>1.9736842105263205E-2</v>
      </c>
      <c r="G723" s="9">
        <v>719</v>
      </c>
      <c r="H723" s="9">
        <f t="shared" ca="1" si="23"/>
        <v>1.670645366540088E-2</v>
      </c>
    </row>
    <row r="724" spans="2:8" x14ac:dyDescent="0.25">
      <c r="B724" s="190">
        <v>43504</v>
      </c>
      <c r="C724" s="9">
        <v>25.85</v>
      </c>
      <c r="D724" s="14">
        <f t="shared" si="22"/>
        <v>-0.73002610966057446</v>
      </c>
      <c r="E724" s="9">
        <v>1.9723865877712032E-2</v>
      </c>
      <c r="G724" s="9">
        <v>720</v>
      </c>
      <c r="H724" s="9">
        <f t="shared" ca="1" si="23"/>
        <v>6.8122106953888859E-2</v>
      </c>
    </row>
    <row r="725" spans="2:8" x14ac:dyDescent="0.25">
      <c r="B725" s="190">
        <v>42353</v>
      </c>
      <c r="C725" s="9">
        <v>95.75</v>
      </c>
      <c r="D725" s="14">
        <f t="shared" si="22"/>
        <v>0.60117056856187301</v>
      </c>
      <c r="E725" s="9">
        <v>1.9701810436634656E-2</v>
      </c>
      <c r="G725" s="9">
        <v>721</v>
      </c>
      <c r="H725" s="9">
        <f t="shared" ca="1" si="23"/>
        <v>1.0616307546496187E-2</v>
      </c>
    </row>
    <row r="726" spans="2:8" x14ac:dyDescent="0.25">
      <c r="B726" s="190">
        <v>41911</v>
      </c>
      <c r="C726" s="9">
        <v>59.8</v>
      </c>
      <c r="D726" s="14">
        <f t="shared" si="22"/>
        <v>0.4323353293413173</v>
      </c>
      <c r="E726" s="9">
        <v>1.9607843137254877E-2</v>
      </c>
      <c r="G726" s="9">
        <v>722</v>
      </c>
      <c r="H726" s="9">
        <f t="shared" ca="1" si="23"/>
        <v>1.5435951624813062E-2</v>
      </c>
    </row>
    <row r="727" spans="2:8" x14ac:dyDescent="0.25">
      <c r="B727" s="190">
        <v>42919</v>
      </c>
      <c r="C727" s="9">
        <v>41.75</v>
      </c>
      <c r="D727" s="14">
        <f t="shared" si="22"/>
        <v>-0.74204510349088659</v>
      </c>
      <c r="E727" s="9">
        <v>1.9536019536019467E-2</v>
      </c>
      <c r="G727" s="9">
        <v>723</v>
      </c>
      <c r="H727" s="9">
        <f t="shared" ca="1" si="23"/>
        <v>5.2823003256408867E-2</v>
      </c>
    </row>
    <row r="728" spans="2:8" x14ac:dyDescent="0.25">
      <c r="B728" s="190">
        <v>45273</v>
      </c>
      <c r="C728" s="9">
        <v>161.85</v>
      </c>
      <c r="D728" s="14">
        <f t="shared" si="22"/>
        <v>1.9507748404740199</v>
      </c>
      <c r="E728" s="9">
        <v>1.9527559055118073E-2</v>
      </c>
      <c r="G728" s="9">
        <v>724</v>
      </c>
      <c r="H728" s="9">
        <f t="shared" ca="1" si="23"/>
        <v>1.2175181621533866E-2</v>
      </c>
    </row>
    <row r="729" spans="2:8" x14ac:dyDescent="0.25">
      <c r="B729" s="190">
        <v>42641</v>
      </c>
      <c r="C729" s="9">
        <v>54.85</v>
      </c>
      <c r="D729" s="14">
        <f t="shared" si="22"/>
        <v>-0.27590759075907589</v>
      </c>
      <c r="E729" s="9">
        <v>1.9516728624535396E-2</v>
      </c>
      <c r="G729" s="9">
        <v>725</v>
      </c>
      <c r="H729" s="9">
        <f t="shared" ca="1" si="23"/>
        <v>2.3498710279248984E-2</v>
      </c>
    </row>
    <row r="730" spans="2:8" x14ac:dyDescent="0.25">
      <c r="B730" s="190">
        <v>45075</v>
      </c>
      <c r="C730" s="9">
        <v>75.75</v>
      </c>
      <c r="D730" s="14">
        <f t="shared" si="22"/>
        <v>2.9211956521739212E-2</v>
      </c>
      <c r="E730" s="9">
        <v>1.9515477792732206E-2</v>
      </c>
      <c r="G730" s="9">
        <v>726</v>
      </c>
      <c r="H730" s="9">
        <f t="shared" ca="1" si="23"/>
        <v>6.9182106742079032E-3</v>
      </c>
    </row>
    <row r="731" spans="2:8" x14ac:dyDescent="0.25">
      <c r="B731" s="190">
        <v>45014</v>
      </c>
      <c r="C731" s="9">
        <v>73.599999999999994</v>
      </c>
      <c r="D731" s="14">
        <f t="shared" si="22"/>
        <v>0.54947368421052623</v>
      </c>
      <c r="E731" s="9">
        <v>1.9390581717451404E-2</v>
      </c>
      <c r="G731" s="9">
        <v>727</v>
      </c>
      <c r="H731" s="9">
        <f t="shared" ca="1" si="23"/>
        <v>2.1917948853541398E-3</v>
      </c>
    </row>
    <row r="732" spans="2:8" x14ac:dyDescent="0.25">
      <c r="B732" s="190">
        <v>42681</v>
      </c>
      <c r="C732" s="9">
        <v>47.5</v>
      </c>
      <c r="D732" s="14">
        <f t="shared" si="22"/>
        <v>-0.28139183055975786</v>
      </c>
      <c r="E732" s="9">
        <v>1.9313304721030013E-2</v>
      </c>
      <c r="G732" s="9">
        <v>728</v>
      </c>
      <c r="H732" s="9">
        <f t="shared" ca="1" si="23"/>
        <v>-2.9800622496928941E-2</v>
      </c>
    </row>
    <row r="733" spans="2:8" x14ac:dyDescent="0.25">
      <c r="B733" s="190">
        <v>44970</v>
      </c>
      <c r="C733" s="9">
        <v>66.099999999999994</v>
      </c>
      <c r="D733" s="14">
        <f t="shared" si="22"/>
        <v>-0.37553141237600379</v>
      </c>
      <c r="E733" s="9">
        <v>1.9275250578257519E-2</v>
      </c>
      <c r="G733" s="9">
        <v>729</v>
      </c>
      <c r="H733" s="9">
        <f t="shared" ca="1" si="23"/>
        <v>2.7693594378946754E-2</v>
      </c>
    </row>
    <row r="734" spans="2:8" x14ac:dyDescent="0.25">
      <c r="B734" s="190">
        <v>42278</v>
      </c>
      <c r="C734" s="9">
        <v>105.85</v>
      </c>
      <c r="D734" s="14">
        <f t="shared" si="22"/>
        <v>1.1043737574552683</v>
      </c>
      <c r="E734" s="9">
        <v>1.9258545979778528E-2</v>
      </c>
      <c r="G734" s="9">
        <v>730</v>
      </c>
      <c r="H734" s="9">
        <f t="shared" ca="1" si="23"/>
        <v>-1.6082929705766552E-2</v>
      </c>
    </row>
    <row r="735" spans="2:8" x14ac:dyDescent="0.25">
      <c r="B735" s="190">
        <v>41883</v>
      </c>
      <c r="C735" s="9">
        <v>50.3</v>
      </c>
      <c r="D735" s="14">
        <f t="shared" si="22"/>
        <v>2.7962264150943392</v>
      </c>
      <c r="E735" s="9">
        <v>1.9250253292806399E-2</v>
      </c>
      <c r="G735" s="9">
        <v>731</v>
      </c>
      <c r="H735" s="9">
        <f t="shared" ca="1" si="23"/>
        <v>1.361017784289255E-3</v>
      </c>
    </row>
    <row r="736" spans="2:8" x14ac:dyDescent="0.25">
      <c r="B736" s="190">
        <v>41620</v>
      </c>
      <c r="C736" s="9">
        <v>13.25</v>
      </c>
      <c r="D736" s="14">
        <f t="shared" si="22"/>
        <v>-0.70685840707964609</v>
      </c>
      <c r="E736" s="9">
        <v>1.9230769230769232E-2</v>
      </c>
      <c r="G736" s="9">
        <v>732</v>
      </c>
      <c r="H736" s="9">
        <f t="shared" ca="1" si="23"/>
        <v>-4.6490165860398593E-2</v>
      </c>
    </row>
    <row r="737" spans="2:8" x14ac:dyDescent="0.25">
      <c r="B737" s="190">
        <v>43124</v>
      </c>
      <c r="C737" s="9">
        <v>45.2</v>
      </c>
      <c r="D737" s="14">
        <f t="shared" si="22"/>
        <v>-0.29264475743348978</v>
      </c>
      <c r="E737" s="9">
        <v>1.9165727170236783E-2</v>
      </c>
      <c r="G737" s="9">
        <v>733</v>
      </c>
      <c r="H737" s="9">
        <f t="shared" ca="1" si="23"/>
        <v>7.0947677114139296E-2</v>
      </c>
    </row>
    <row r="738" spans="2:8" x14ac:dyDescent="0.25">
      <c r="B738" s="190">
        <v>42024</v>
      </c>
      <c r="C738" s="9">
        <v>63.9</v>
      </c>
      <c r="D738" s="14">
        <f t="shared" si="22"/>
        <v>0.32848232848232839</v>
      </c>
      <c r="E738" s="9">
        <v>1.9138755980861174E-2</v>
      </c>
      <c r="G738" s="9">
        <v>734</v>
      </c>
      <c r="H738" s="9">
        <f t="shared" ca="1" si="23"/>
        <v>6.1779673599793123E-3</v>
      </c>
    </row>
    <row r="739" spans="2:8" x14ac:dyDescent="0.25">
      <c r="B739" s="190">
        <v>44623</v>
      </c>
      <c r="C739" s="9">
        <v>48.1</v>
      </c>
      <c r="D739" s="14">
        <f t="shared" si="22"/>
        <v>-0.25019485580670309</v>
      </c>
      <c r="E739" s="9">
        <v>1.9067796610169462E-2</v>
      </c>
      <c r="G739" s="9">
        <v>735</v>
      </c>
      <c r="H739" s="9">
        <f t="shared" ca="1" si="23"/>
        <v>-7.5371526103680643E-3</v>
      </c>
    </row>
    <row r="740" spans="2:8" x14ac:dyDescent="0.25">
      <c r="B740" s="190">
        <v>41900</v>
      </c>
      <c r="C740" s="9">
        <v>64.150000000000006</v>
      </c>
      <c r="D740" s="14">
        <f t="shared" si="22"/>
        <v>0.33229491173416426</v>
      </c>
      <c r="E740" s="9">
        <v>1.9062748212867398E-2</v>
      </c>
      <c r="G740" s="9">
        <v>736</v>
      </c>
      <c r="H740" s="9">
        <f t="shared" ca="1" si="23"/>
        <v>6.3732091721369699E-3</v>
      </c>
    </row>
    <row r="741" spans="2:8" x14ac:dyDescent="0.25">
      <c r="B741" s="190">
        <v>43048</v>
      </c>
      <c r="C741" s="9">
        <v>48.15</v>
      </c>
      <c r="D741" s="14">
        <f t="shared" si="22"/>
        <v>-0.70093167701863346</v>
      </c>
      <c r="E741" s="9">
        <v>1.9047619047619018E-2</v>
      </c>
      <c r="G741" s="9">
        <v>737</v>
      </c>
      <c r="H741" s="9">
        <f t="shared" ca="1" si="23"/>
        <v>8.3777725080216914E-2</v>
      </c>
    </row>
    <row r="742" spans="2:8" x14ac:dyDescent="0.25">
      <c r="B742" s="190">
        <v>45384</v>
      </c>
      <c r="C742" s="9">
        <v>161</v>
      </c>
      <c r="D742" s="14">
        <f t="shared" si="22"/>
        <v>2.1537708129285016</v>
      </c>
      <c r="E742" s="9">
        <v>1.8987341772151899E-2</v>
      </c>
      <c r="G742" s="9">
        <v>738</v>
      </c>
      <c r="H742" s="9">
        <f t="shared" ca="1" si="23"/>
        <v>2.0697309960044877E-2</v>
      </c>
    </row>
    <row r="743" spans="2:8" x14ac:dyDescent="0.25">
      <c r="B743" s="190">
        <v>43045</v>
      </c>
      <c r="C743" s="9">
        <v>51.05</v>
      </c>
      <c r="D743" s="14">
        <f t="shared" si="22"/>
        <v>-0.56865230249260668</v>
      </c>
      <c r="E743" s="9">
        <v>1.8962075848303308E-2</v>
      </c>
      <c r="G743" s="9">
        <v>739</v>
      </c>
      <c r="H743" s="9">
        <f t="shared" ca="1" si="23"/>
        <v>-9.9808344016894673E-3</v>
      </c>
    </row>
    <row r="744" spans="2:8" x14ac:dyDescent="0.25">
      <c r="B744" s="190">
        <v>45134</v>
      </c>
      <c r="C744" s="9">
        <v>118.35</v>
      </c>
      <c r="D744" s="14">
        <f t="shared" si="22"/>
        <v>1.199814126394052</v>
      </c>
      <c r="E744" s="9">
        <v>1.8941024537236232E-2</v>
      </c>
      <c r="G744" s="9">
        <v>740</v>
      </c>
      <c r="H744" s="9">
        <f t="shared" ca="1" si="23"/>
        <v>6.3946787445280748E-2</v>
      </c>
    </row>
    <row r="745" spans="2:8" x14ac:dyDescent="0.25">
      <c r="B745" s="190">
        <v>44091</v>
      </c>
      <c r="C745" s="9">
        <v>53.8</v>
      </c>
      <c r="D745" s="14">
        <f t="shared" si="22"/>
        <v>-9.2850510677816643E-4</v>
      </c>
      <c r="E745" s="9">
        <v>1.893939393939394E-2</v>
      </c>
      <c r="G745" s="9">
        <v>741</v>
      </c>
      <c r="H745" s="9">
        <f t="shared" ca="1" si="23"/>
        <v>-1.0247658063464567E-2</v>
      </c>
    </row>
    <row r="746" spans="2:8" x14ac:dyDescent="0.25">
      <c r="B746" s="190">
        <v>44292</v>
      </c>
      <c r="C746" s="9">
        <v>53.85</v>
      </c>
      <c r="D746" s="14">
        <f t="shared" si="22"/>
        <v>0.81008403361344539</v>
      </c>
      <c r="E746" s="9">
        <v>1.8921475875118259E-2</v>
      </c>
      <c r="G746" s="9">
        <v>742</v>
      </c>
      <c r="H746" s="9">
        <f t="shared" ca="1" si="23"/>
        <v>-2.9024814956680033E-2</v>
      </c>
    </row>
    <row r="747" spans="2:8" x14ac:dyDescent="0.25">
      <c r="B747" s="190">
        <v>41800</v>
      </c>
      <c r="C747" s="9">
        <v>29.75</v>
      </c>
      <c r="D747" s="14">
        <f t="shared" si="22"/>
        <v>-0.74419604471195189</v>
      </c>
      <c r="E747" s="9">
        <v>1.8835616438356188E-2</v>
      </c>
      <c r="G747" s="9">
        <v>743</v>
      </c>
      <c r="H747" s="9">
        <f t="shared" ca="1" si="23"/>
        <v>-1.069467285109062E-2</v>
      </c>
    </row>
    <row r="748" spans="2:8" x14ac:dyDescent="0.25">
      <c r="B748" s="190">
        <v>45238</v>
      </c>
      <c r="C748" s="9">
        <v>116.3</v>
      </c>
      <c r="D748" s="14">
        <f t="shared" si="22"/>
        <v>1.8574938574938573</v>
      </c>
      <c r="E748" s="9">
        <v>1.8834866403854501E-2</v>
      </c>
      <c r="G748" s="9">
        <v>744</v>
      </c>
      <c r="H748" s="9">
        <f t="shared" ca="1" si="23"/>
        <v>-9.1724207566465224E-2</v>
      </c>
    </row>
    <row r="749" spans="2:8" x14ac:dyDescent="0.25">
      <c r="B749" s="190">
        <v>43056</v>
      </c>
      <c r="C749" s="9">
        <v>40.700000000000003</v>
      </c>
      <c r="D749" s="14">
        <f t="shared" si="22"/>
        <v>-0.35035913806863522</v>
      </c>
      <c r="E749" s="9">
        <v>1.8773466833541926E-2</v>
      </c>
      <c r="G749" s="9">
        <v>745</v>
      </c>
      <c r="H749" s="9">
        <f t="shared" ca="1" si="23"/>
        <v>5.7718742488000168E-3</v>
      </c>
    </row>
    <row r="750" spans="2:8" x14ac:dyDescent="0.25">
      <c r="B750" s="190">
        <v>42178</v>
      </c>
      <c r="C750" s="9">
        <v>62.65</v>
      </c>
      <c r="D750" s="14">
        <f t="shared" si="22"/>
        <v>-0.61050668324525947</v>
      </c>
      <c r="E750" s="9">
        <v>1.8699186991869895E-2</v>
      </c>
      <c r="G750" s="9">
        <v>746</v>
      </c>
      <c r="H750" s="9">
        <f t="shared" ca="1" si="23"/>
        <v>1.9793718498128336E-2</v>
      </c>
    </row>
    <row r="751" spans="2:8" x14ac:dyDescent="0.25">
      <c r="B751" s="190">
        <v>45463</v>
      </c>
      <c r="C751" s="9">
        <v>160.85</v>
      </c>
      <c r="D751" s="14">
        <f t="shared" si="22"/>
        <v>1.7998259355961703</v>
      </c>
      <c r="E751" s="9">
        <v>1.8618200240643392E-2</v>
      </c>
      <c r="G751" s="9">
        <v>747</v>
      </c>
      <c r="H751" s="9">
        <f t="shared" ca="1" si="23"/>
        <v>3.2647379369339265E-2</v>
      </c>
    </row>
    <row r="752" spans="2:8" x14ac:dyDescent="0.25">
      <c r="B752" s="190">
        <v>44594</v>
      </c>
      <c r="C752" s="9">
        <v>57.45</v>
      </c>
      <c r="D752" s="14">
        <f t="shared" si="22"/>
        <v>0.90863787375415284</v>
      </c>
      <c r="E752" s="9">
        <v>1.861702127659582E-2</v>
      </c>
      <c r="G752" s="9">
        <v>748</v>
      </c>
      <c r="H752" s="9">
        <f t="shared" ca="1" si="23"/>
        <v>-7.2393752244411325E-3</v>
      </c>
    </row>
    <row r="753" spans="2:8" x14ac:dyDescent="0.25">
      <c r="B753" s="190">
        <v>43383</v>
      </c>
      <c r="C753" s="9">
        <v>30.1</v>
      </c>
      <c r="D753" s="14">
        <f t="shared" si="22"/>
        <v>0.56770833333333348</v>
      </c>
      <c r="E753" s="9">
        <v>1.861252115059224E-2</v>
      </c>
      <c r="G753" s="9">
        <v>749</v>
      </c>
      <c r="H753" s="9">
        <f t="shared" ca="1" si="23"/>
        <v>-3.3983463837070543E-2</v>
      </c>
    </row>
    <row r="754" spans="2:8" x14ac:dyDescent="0.25">
      <c r="B754" s="190">
        <v>43844</v>
      </c>
      <c r="C754" s="9">
        <v>19.2</v>
      </c>
      <c r="D754" s="14">
        <f t="shared" si="22"/>
        <v>-0.58886509635974305</v>
      </c>
      <c r="E754" s="9">
        <v>1.8567639257294315E-2</v>
      </c>
      <c r="G754" s="9">
        <v>750</v>
      </c>
      <c r="H754" s="9">
        <f t="shared" ca="1" si="23"/>
        <v>-1.0100498539836668E-2</v>
      </c>
    </row>
    <row r="755" spans="2:8" x14ac:dyDescent="0.25">
      <c r="B755" s="190">
        <v>44708</v>
      </c>
      <c r="C755" s="9">
        <v>46.7</v>
      </c>
      <c r="D755" s="14">
        <f t="shared" si="22"/>
        <v>0.41515151515151522</v>
      </c>
      <c r="E755" s="9">
        <v>1.8538713195201777E-2</v>
      </c>
      <c r="G755" s="9">
        <v>751</v>
      </c>
      <c r="H755" s="9">
        <f t="shared" ca="1" si="23"/>
        <v>7.149288230764389E-2</v>
      </c>
    </row>
    <row r="756" spans="2:8" x14ac:dyDescent="0.25">
      <c r="B756" s="190">
        <v>43332</v>
      </c>
      <c r="C756" s="9">
        <v>33</v>
      </c>
      <c r="D756" s="14">
        <f t="shared" si="22"/>
        <v>-3.0211480362538194E-3</v>
      </c>
      <c r="E756" s="9">
        <v>1.8518518518518563E-2</v>
      </c>
      <c r="G756" s="9">
        <v>752</v>
      </c>
      <c r="H756" s="9">
        <f t="shared" ca="1" si="23"/>
        <v>7.0853287818929425E-2</v>
      </c>
    </row>
    <row r="757" spans="2:8" x14ac:dyDescent="0.25">
      <c r="B757" s="190">
        <v>41844</v>
      </c>
      <c r="C757" s="9">
        <v>33.1</v>
      </c>
      <c r="D757" s="14">
        <f t="shared" si="22"/>
        <v>-0.63666300768386386</v>
      </c>
      <c r="E757" s="9">
        <v>1.8461538461538505E-2</v>
      </c>
      <c r="G757" s="9">
        <v>753</v>
      </c>
      <c r="H757" s="9">
        <f t="shared" ca="1" si="23"/>
        <v>1.2868600343493224E-2</v>
      </c>
    </row>
    <row r="758" spans="2:8" x14ac:dyDescent="0.25">
      <c r="B758" s="190">
        <v>42250</v>
      </c>
      <c r="C758" s="9">
        <v>91.1</v>
      </c>
      <c r="D758" s="14">
        <f t="shared" si="22"/>
        <v>5.5776173285198558</v>
      </c>
      <c r="E758" s="9">
        <v>1.8446059250978104E-2</v>
      </c>
      <c r="G758" s="9">
        <v>754</v>
      </c>
      <c r="H758" s="9">
        <f t="shared" ca="1" si="23"/>
        <v>-2.7404790466500739E-2</v>
      </c>
    </row>
    <row r="759" spans="2:8" x14ac:dyDescent="0.25">
      <c r="B759" s="190">
        <v>43811</v>
      </c>
      <c r="C759" s="9">
        <v>13.85</v>
      </c>
      <c r="D759" s="14">
        <f t="shared" si="22"/>
        <v>-0.84855112083105533</v>
      </c>
      <c r="E759" s="9">
        <v>1.8382352941176471E-2</v>
      </c>
      <c r="G759" s="9">
        <v>755</v>
      </c>
      <c r="H759" s="9">
        <f t="shared" ca="1" si="23"/>
        <v>-5.5722046222297407E-2</v>
      </c>
    </row>
    <row r="760" spans="2:8" x14ac:dyDescent="0.25">
      <c r="B760" s="190">
        <v>45096</v>
      </c>
      <c r="C760" s="9">
        <v>91.45</v>
      </c>
      <c r="D760" s="14">
        <f t="shared" si="22"/>
        <v>-6.1088295687885034E-2</v>
      </c>
      <c r="E760" s="9">
        <v>1.8374164810690485E-2</v>
      </c>
      <c r="G760" s="9">
        <v>756</v>
      </c>
      <c r="H760" s="9">
        <f t="shared" ca="1" si="23"/>
        <v>-7.9115298857009381E-2</v>
      </c>
    </row>
    <row r="761" spans="2:8" x14ac:dyDescent="0.25">
      <c r="B761" s="190">
        <v>42348</v>
      </c>
      <c r="C761" s="9">
        <v>97.4</v>
      </c>
      <c r="D761" s="14">
        <f t="shared" si="22"/>
        <v>0.28835978835978854</v>
      </c>
      <c r="E761" s="9">
        <v>1.8295870360690015E-2</v>
      </c>
      <c r="G761" s="9">
        <v>757</v>
      </c>
      <c r="H761" s="9">
        <f t="shared" ca="1" si="23"/>
        <v>8.8984380503088656E-2</v>
      </c>
    </row>
    <row r="762" spans="2:8" x14ac:dyDescent="0.25">
      <c r="B762" s="190">
        <v>45061</v>
      </c>
      <c r="C762" s="9">
        <v>75.599999999999994</v>
      </c>
      <c r="D762" s="14">
        <f t="shared" si="22"/>
        <v>0.49702970297029692</v>
      </c>
      <c r="E762" s="9">
        <v>1.8181818181818105E-2</v>
      </c>
      <c r="G762" s="9">
        <v>758</v>
      </c>
      <c r="H762" s="9">
        <f t="shared" ca="1" si="23"/>
        <v>-1.1749262415760395E-2</v>
      </c>
    </row>
    <row r="763" spans="2:8" x14ac:dyDescent="0.25">
      <c r="B763" s="190">
        <v>44152</v>
      </c>
      <c r="C763" s="9">
        <v>50.5</v>
      </c>
      <c r="D763" s="14">
        <f t="shared" si="22"/>
        <v>0.49851632047477734</v>
      </c>
      <c r="E763" s="9">
        <v>1.8145161290322551E-2</v>
      </c>
      <c r="G763" s="9">
        <v>759</v>
      </c>
      <c r="H763" s="9">
        <f t="shared" ca="1" si="23"/>
        <v>-3.4540450718025945E-2</v>
      </c>
    </row>
    <row r="764" spans="2:8" x14ac:dyDescent="0.25">
      <c r="B764" s="190">
        <v>41845</v>
      </c>
      <c r="C764" s="9">
        <v>33.700000000000003</v>
      </c>
      <c r="D764" s="14">
        <f t="shared" si="22"/>
        <v>8.8852988691437915E-2</v>
      </c>
      <c r="E764" s="9">
        <v>1.8126888217522702E-2</v>
      </c>
      <c r="G764" s="9">
        <v>760</v>
      </c>
      <c r="H764" s="9">
        <f t="shared" ca="1" si="23"/>
        <v>7.8954350403368893E-3</v>
      </c>
    </row>
    <row r="765" spans="2:8" x14ac:dyDescent="0.25">
      <c r="B765" s="190">
        <v>43266</v>
      </c>
      <c r="C765" s="9">
        <v>30.95</v>
      </c>
      <c r="D765" s="14">
        <f t="shared" si="22"/>
        <v>0.82595870206489674</v>
      </c>
      <c r="E765" s="9">
        <v>1.809210526315792E-2</v>
      </c>
      <c r="G765" s="9">
        <v>761</v>
      </c>
      <c r="H765" s="9">
        <f t="shared" ca="1" si="23"/>
        <v>-1.8075913957968558E-2</v>
      </c>
    </row>
    <row r="766" spans="2:8" x14ac:dyDescent="0.25">
      <c r="B766" s="190">
        <v>43685</v>
      </c>
      <c r="C766" s="9">
        <v>16.95</v>
      </c>
      <c r="D766" s="14">
        <f t="shared" si="22"/>
        <v>0.19787985865724372</v>
      </c>
      <c r="E766" s="9">
        <v>1.8018018018018063E-2</v>
      </c>
      <c r="G766" s="9">
        <v>762</v>
      </c>
      <c r="H766" s="9">
        <f t="shared" ca="1" si="23"/>
        <v>-3.4816120097363387E-2</v>
      </c>
    </row>
    <row r="767" spans="2:8" x14ac:dyDescent="0.25">
      <c r="B767" s="190">
        <v>43803</v>
      </c>
      <c r="C767" s="9">
        <v>14.15</v>
      </c>
      <c r="D767" s="14">
        <f t="shared" si="22"/>
        <v>-0.76258389261744974</v>
      </c>
      <c r="E767" s="9">
        <v>1.7985611510791366E-2</v>
      </c>
      <c r="G767" s="9">
        <v>763</v>
      </c>
      <c r="H767" s="9">
        <f t="shared" ca="1" si="23"/>
        <v>1.4250262683296822E-2</v>
      </c>
    </row>
    <row r="768" spans="2:8" x14ac:dyDescent="0.25">
      <c r="B768" s="190">
        <v>42047</v>
      </c>
      <c r="C768" s="9">
        <v>59.6</v>
      </c>
      <c r="D768" s="14">
        <f t="shared" si="22"/>
        <v>1.0985915492957747</v>
      </c>
      <c r="E768" s="9">
        <v>1.7933390264731074E-2</v>
      </c>
      <c r="G768" s="9">
        <v>764</v>
      </c>
      <c r="H768" s="9">
        <f t="shared" ca="1" si="23"/>
        <v>4.6818087957750845E-2</v>
      </c>
    </row>
    <row r="769" spans="2:8" x14ac:dyDescent="0.25">
      <c r="B769" s="190">
        <v>43452</v>
      </c>
      <c r="C769" s="9">
        <v>28.4</v>
      </c>
      <c r="D769" s="14">
        <f t="shared" si="22"/>
        <v>-0.75716117999144938</v>
      </c>
      <c r="E769" s="9">
        <v>1.7921146953405021E-2</v>
      </c>
      <c r="G769" s="9">
        <v>765</v>
      </c>
      <c r="H769" s="9">
        <f t="shared" ca="1" si="23"/>
        <v>-1.5037404094254782E-2</v>
      </c>
    </row>
    <row r="770" spans="2:8" x14ac:dyDescent="0.25">
      <c r="B770" s="190">
        <v>45145</v>
      </c>
      <c r="C770" s="9">
        <v>116.95</v>
      </c>
      <c r="D770" s="14">
        <f t="shared" si="22"/>
        <v>0.51195862960568861</v>
      </c>
      <c r="E770" s="9">
        <v>1.7841601392515206E-2</v>
      </c>
      <c r="G770" s="9">
        <v>766</v>
      </c>
      <c r="H770" s="9">
        <f t="shared" ca="1" si="23"/>
        <v>7.343442745711365E-4</v>
      </c>
    </row>
    <row r="771" spans="2:8" x14ac:dyDescent="0.25">
      <c r="B771" s="190">
        <v>45035</v>
      </c>
      <c r="C771" s="9">
        <v>77.349999999999994</v>
      </c>
      <c r="D771" s="14">
        <f t="shared" si="22"/>
        <v>1.2485465116279069</v>
      </c>
      <c r="E771" s="9">
        <v>1.7763157894736769E-2</v>
      </c>
      <c r="G771" s="9">
        <v>767</v>
      </c>
      <c r="H771" s="9">
        <f t="shared" ca="1" si="23"/>
        <v>-1.8867400562918048E-2</v>
      </c>
    </row>
    <row r="772" spans="2:8" x14ac:dyDescent="0.25">
      <c r="B772" s="190">
        <v>43193</v>
      </c>
      <c r="C772" s="9">
        <v>34.4</v>
      </c>
      <c r="D772" s="14">
        <f t="shared" si="22"/>
        <v>1.3972125435540068</v>
      </c>
      <c r="E772" s="9">
        <v>1.775147928994087E-2</v>
      </c>
      <c r="G772" s="9">
        <v>768</v>
      </c>
      <c r="H772" s="9">
        <f t="shared" ca="1" si="23"/>
        <v>-4.4157156875890412E-2</v>
      </c>
    </row>
    <row r="773" spans="2:8" x14ac:dyDescent="0.25">
      <c r="B773" s="190">
        <v>43703</v>
      </c>
      <c r="C773" s="9">
        <v>14.35</v>
      </c>
      <c r="D773" s="14">
        <f t="shared" ref="D773:D836" si="24">(C773-C774)/C774</f>
        <v>-0.72297297297297292</v>
      </c>
      <c r="E773" s="9">
        <v>1.7730496453900711E-2</v>
      </c>
      <c r="G773" s="9">
        <v>769</v>
      </c>
      <c r="H773" s="9">
        <f t="shared" ca="1" si="23"/>
        <v>7.5338816214641407E-3</v>
      </c>
    </row>
    <row r="774" spans="2:8" x14ac:dyDescent="0.25">
      <c r="B774" s="190">
        <v>44797</v>
      </c>
      <c r="C774" s="9">
        <v>51.8</v>
      </c>
      <c r="D774" s="14">
        <f t="shared" si="24"/>
        <v>0.19630484988452657</v>
      </c>
      <c r="E774" s="9">
        <v>1.7681728880157142E-2</v>
      </c>
      <c r="G774" s="9">
        <v>770</v>
      </c>
      <c r="H774" s="9">
        <f t="shared" ref="H774:H837" ca="1" si="25">_xlfn.NORM.INV(RAND(),O$7,O$8)</f>
        <v>2.2174867770312301E-2</v>
      </c>
    </row>
    <row r="775" spans="2:8" x14ac:dyDescent="0.25">
      <c r="B775" s="190">
        <v>42901</v>
      </c>
      <c r="C775" s="9">
        <v>43.3</v>
      </c>
      <c r="D775" s="14">
        <f t="shared" si="24"/>
        <v>-0.80604703247480403</v>
      </c>
      <c r="E775" s="9">
        <v>1.7626321974148061E-2</v>
      </c>
      <c r="G775" s="9">
        <v>771</v>
      </c>
      <c r="H775" s="9">
        <f t="shared" ca="1" si="25"/>
        <v>-1.3310197317294447E-2</v>
      </c>
    </row>
    <row r="776" spans="2:8" x14ac:dyDescent="0.25">
      <c r="B776" s="190">
        <v>45779</v>
      </c>
      <c r="C776" s="9">
        <v>223.25</v>
      </c>
      <c r="D776" s="14">
        <f t="shared" si="24"/>
        <v>2.8591184096802076</v>
      </c>
      <c r="E776" s="9">
        <v>1.7594238570582132E-2</v>
      </c>
      <c r="G776" s="9">
        <v>772</v>
      </c>
      <c r="H776" s="9">
        <f t="shared" ca="1" si="25"/>
        <v>7.1707135750430926E-5</v>
      </c>
    </row>
    <row r="777" spans="2:8" x14ac:dyDescent="0.25">
      <c r="B777" s="190">
        <v>44552</v>
      </c>
      <c r="C777" s="9">
        <v>57.85</v>
      </c>
      <c r="D777" s="14">
        <f t="shared" si="24"/>
        <v>0.17581300813008127</v>
      </c>
      <c r="E777" s="9">
        <v>1.7590149516270887E-2</v>
      </c>
      <c r="G777" s="9">
        <v>773</v>
      </c>
      <c r="H777" s="9">
        <f t="shared" ca="1" si="25"/>
        <v>-4.3182894874641331E-2</v>
      </c>
    </row>
    <row r="778" spans="2:8" x14ac:dyDescent="0.25">
      <c r="B778" s="190">
        <v>44757</v>
      </c>
      <c r="C778" s="9">
        <v>49.2</v>
      </c>
      <c r="D778" s="14">
        <f t="shared" si="24"/>
        <v>-0.79546871752234471</v>
      </c>
      <c r="E778" s="9">
        <v>1.7580144777662905E-2</v>
      </c>
      <c r="G778" s="9">
        <v>774</v>
      </c>
      <c r="H778" s="9">
        <f t="shared" ca="1" si="25"/>
        <v>-7.341165183128287E-2</v>
      </c>
    </row>
    <row r="779" spans="2:8" x14ac:dyDescent="0.25">
      <c r="B779" s="190">
        <v>45687</v>
      </c>
      <c r="C779" s="9">
        <v>240.55</v>
      </c>
      <c r="D779" s="14">
        <f t="shared" si="24"/>
        <v>-0.20228817774830044</v>
      </c>
      <c r="E779" s="9">
        <v>1.7554991539763136E-2</v>
      </c>
      <c r="G779" s="9">
        <v>775</v>
      </c>
      <c r="H779" s="9">
        <f t="shared" ca="1" si="25"/>
        <v>1.2941278357995957E-4</v>
      </c>
    </row>
    <row r="780" spans="2:8" x14ac:dyDescent="0.25">
      <c r="B780" s="190">
        <v>45603</v>
      </c>
      <c r="C780" s="9">
        <v>301.55</v>
      </c>
      <c r="D780" s="14">
        <f t="shared" si="24"/>
        <v>5.4989224137931041</v>
      </c>
      <c r="E780" s="9">
        <v>1.7546819638940402E-2</v>
      </c>
      <c r="G780" s="9">
        <v>776</v>
      </c>
      <c r="H780" s="9">
        <f t="shared" ca="1" si="25"/>
        <v>3.7274985053309007E-2</v>
      </c>
    </row>
    <row r="781" spans="2:8" x14ac:dyDescent="0.25">
      <c r="B781" s="190">
        <v>44075</v>
      </c>
      <c r="C781" s="9">
        <v>46.4</v>
      </c>
      <c r="D781" s="14">
        <f t="shared" si="24"/>
        <v>-5.8823529411764677E-2</v>
      </c>
      <c r="E781" s="9">
        <v>1.7543859649122744E-2</v>
      </c>
      <c r="G781" s="9">
        <v>777</v>
      </c>
      <c r="H781" s="9">
        <f t="shared" ca="1" si="25"/>
        <v>-1.2594255521400526E-2</v>
      </c>
    </row>
    <row r="782" spans="2:8" x14ac:dyDescent="0.25">
      <c r="B782" s="190">
        <v>44865</v>
      </c>
      <c r="C782" s="9">
        <v>49.3</v>
      </c>
      <c r="D782" s="14">
        <f t="shared" si="24"/>
        <v>2.3883161512027491</v>
      </c>
      <c r="E782" s="9">
        <v>1.7543859649122688E-2</v>
      </c>
      <c r="G782" s="9">
        <v>778</v>
      </c>
      <c r="H782" s="9">
        <f t="shared" ca="1" si="25"/>
        <v>5.0259566672290812E-2</v>
      </c>
    </row>
    <row r="783" spans="2:8" x14ac:dyDescent="0.25">
      <c r="B783" s="190">
        <v>43767</v>
      </c>
      <c r="C783" s="9">
        <v>14.55</v>
      </c>
      <c r="D783" s="14">
        <f t="shared" si="24"/>
        <v>-0.82147239263803684</v>
      </c>
      <c r="E783" s="9">
        <v>1.748251748251748E-2</v>
      </c>
      <c r="G783" s="9">
        <v>779</v>
      </c>
      <c r="H783" s="9">
        <f t="shared" ca="1" si="25"/>
        <v>-3.8767640743643641E-3</v>
      </c>
    </row>
    <row r="784" spans="2:8" x14ac:dyDescent="0.25">
      <c r="B784" s="190">
        <v>42255</v>
      </c>
      <c r="C784" s="9">
        <v>81.5</v>
      </c>
      <c r="D784" s="14">
        <f t="shared" si="24"/>
        <v>0.2137006701414742</v>
      </c>
      <c r="E784" s="9">
        <v>1.7478152309613058E-2</v>
      </c>
      <c r="G784" s="9">
        <v>780</v>
      </c>
      <c r="H784" s="9">
        <f t="shared" ca="1" si="25"/>
        <v>-4.0751982260604482E-2</v>
      </c>
    </row>
    <row r="785" spans="2:8" x14ac:dyDescent="0.25">
      <c r="B785" s="190">
        <v>44946</v>
      </c>
      <c r="C785" s="9">
        <v>67.150000000000006</v>
      </c>
      <c r="D785" s="14">
        <f t="shared" si="24"/>
        <v>-4.4477390659747535E-3</v>
      </c>
      <c r="E785" s="9">
        <v>1.7424242424242509E-2</v>
      </c>
      <c r="G785" s="9">
        <v>781</v>
      </c>
      <c r="H785" s="9">
        <f t="shared" ca="1" si="25"/>
        <v>-2.5339142780894105E-2</v>
      </c>
    </row>
    <row r="786" spans="2:8" x14ac:dyDescent="0.25">
      <c r="B786" s="190">
        <v>44938</v>
      </c>
      <c r="C786" s="9">
        <v>67.45</v>
      </c>
      <c r="D786" s="14">
        <f t="shared" si="24"/>
        <v>0.63912515188335373</v>
      </c>
      <c r="E786" s="9">
        <v>1.7345399698340962E-2</v>
      </c>
      <c r="G786" s="9">
        <v>782</v>
      </c>
      <c r="H786" s="9">
        <f t="shared" ca="1" si="25"/>
        <v>-4.9554243709652723E-2</v>
      </c>
    </row>
    <row r="787" spans="2:8" x14ac:dyDescent="0.25">
      <c r="B787" s="190">
        <v>42745</v>
      </c>
      <c r="C787" s="9">
        <v>41.15</v>
      </c>
      <c r="D787" s="14">
        <f t="shared" si="24"/>
        <v>-0.86539090611710834</v>
      </c>
      <c r="E787" s="9">
        <v>1.7305315203955392E-2</v>
      </c>
      <c r="G787" s="9">
        <v>783</v>
      </c>
      <c r="H787" s="9">
        <f t="shared" ca="1" si="25"/>
        <v>1.8978682051414408E-2</v>
      </c>
    </row>
    <row r="788" spans="2:8" x14ac:dyDescent="0.25">
      <c r="B788" s="190">
        <v>45609</v>
      </c>
      <c r="C788" s="9">
        <v>305.7</v>
      </c>
      <c r="D788" s="14">
        <f t="shared" si="24"/>
        <v>5.4835630965005304</v>
      </c>
      <c r="E788" s="9">
        <v>1.7304492512479164E-2</v>
      </c>
      <c r="G788" s="9">
        <v>784</v>
      </c>
      <c r="H788" s="9">
        <f t="shared" ca="1" si="25"/>
        <v>-1.7785879116708262E-2</v>
      </c>
    </row>
    <row r="789" spans="2:8" x14ac:dyDescent="0.25">
      <c r="B789" s="190">
        <v>42825</v>
      </c>
      <c r="C789" s="9">
        <v>47.15</v>
      </c>
      <c r="D789" s="14">
        <f t="shared" si="24"/>
        <v>6.433408577878108E-2</v>
      </c>
      <c r="E789" s="9">
        <v>1.7259978425026908E-2</v>
      </c>
      <c r="G789" s="9">
        <v>785</v>
      </c>
      <c r="H789" s="9">
        <f t="shared" ca="1" si="25"/>
        <v>2.7271026496159034E-2</v>
      </c>
    </row>
    <row r="790" spans="2:8" x14ac:dyDescent="0.25">
      <c r="B790" s="190">
        <v>42627</v>
      </c>
      <c r="C790" s="9">
        <v>44.3</v>
      </c>
      <c r="D790" s="14">
        <f t="shared" si="24"/>
        <v>-0.73406171209028703</v>
      </c>
      <c r="E790" s="9">
        <v>1.7221584385763492E-2</v>
      </c>
      <c r="G790" s="9">
        <v>786</v>
      </c>
      <c r="H790" s="9">
        <f t="shared" ca="1" si="25"/>
        <v>4.9317398940966352E-2</v>
      </c>
    </row>
    <row r="791" spans="2:8" x14ac:dyDescent="0.25">
      <c r="B791" s="190">
        <v>45475</v>
      </c>
      <c r="C791" s="9">
        <v>166.58</v>
      </c>
      <c r="D791" s="14">
        <f t="shared" si="24"/>
        <v>4.6087542087542097</v>
      </c>
      <c r="E791" s="9">
        <v>1.7158209684313377E-2</v>
      </c>
      <c r="G791" s="9">
        <v>787</v>
      </c>
      <c r="H791" s="9">
        <f t="shared" ca="1" si="25"/>
        <v>-3.9106862131350608E-3</v>
      </c>
    </row>
    <row r="792" spans="2:8" x14ac:dyDescent="0.25">
      <c r="B792" s="190">
        <v>41815</v>
      </c>
      <c r="C792" s="9">
        <v>29.7</v>
      </c>
      <c r="D792" s="14">
        <f t="shared" si="24"/>
        <v>-0.37539432176656151</v>
      </c>
      <c r="E792" s="9">
        <v>1.7123287671232876E-2</v>
      </c>
      <c r="G792" s="9">
        <v>788</v>
      </c>
      <c r="H792" s="9">
        <f t="shared" ca="1" si="25"/>
        <v>5.1946268344048634E-2</v>
      </c>
    </row>
    <row r="793" spans="2:8" x14ac:dyDescent="0.25">
      <c r="B793" s="190">
        <v>42565</v>
      </c>
      <c r="C793" s="9">
        <v>47.55</v>
      </c>
      <c r="D793" s="14">
        <f t="shared" si="24"/>
        <v>-0.56772727272727275</v>
      </c>
      <c r="E793" s="9">
        <v>1.711229946524058E-2</v>
      </c>
      <c r="G793" s="9">
        <v>789</v>
      </c>
      <c r="H793" s="9">
        <f t="shared" ca="1" si="25"/>
        <v>-1.1305668341603969E-2</v>
      </c>
    </row>
    <row r="794" spans="2:8" x14ac:dyDescent="0.25">
      <c r="B794" s="190">
        <v>45211</v>
      </c>
      <c r="C794" s="9">
        <v>110</v>
      </c>
      <c r="D794" s="14">
        <f t="shared" si="24"/>
        <v>0.6058394160583942</v>
      </c>
      <c r="E794" s="9">
        <v>1.7105871474803459E-2</v>
      </c>
      <c r="G794" s="9">
        <v>790</v>
      </c>
      <c r="H794" s="9">
        <f t="shared" ca="1" si="25"/>
        <v>-1.9499023997194987E-3</v>
      </c>
    </row>
    <row r="795" spans="2:8" x14ac:dyDescent="0.25">
      <c r="B795" s="190">
        <v>44988</v>
      </c>
      <c r="C795" s="9">
        <v>68.5</v>
      </c>
      <c r="D795" s="14">
        <f t="shared" si="24"/>
        <v>2.8268156424581008</v>
      </c>
      <c r="E795" s="9">
        <v>1.7074981440237651E-2</v>
      </c>
      <c r="G795" s="9">
        <v>791</v>
      </c>
      <c r="H795" s="9">
        <f t="shared" ca="1" si="25"/>
        <v>-1.5752423533265419E-2</v>
      </c>
    </row>
    <row r="796" spans="2:8" x14ac:dyDescent="0.25">
      <c r="B796" s="190">
        <v>41716</v>
      </c>
      <c r="C796" s="9">
        <v>17.899999999999999</v>
      </c>
      <c r="D796" s="14">
        <f t="shared" si="24"/>
        <v>-0.82381889763779526</v>
      </c>
      <c r="E796" s="9">
        <v>1.7045454545454381E-2</v>
      </c>
      <c r="G796" s="9">
        <v>792</v>
      </c>
      <c r="H796" s="9">
        <f t="shared" ca="1" si="25"/>
        <v>6.8028142179233997E-3</v>
      </c>
    </row>
    <row r="797" spans="2:8" x14ac:dyDescent="0.25">
      <c r="B797" s="190">
        <v>42312</v>
      </c>
      <c r="C797" s="9">
        <v>101.6</v>
      </c>
      <c r="D797" s="14">
        <f t="shared" si="24"/>
        <v>0.69899665551839463</v>
      </c>
      <c r="E797" s="9">
        <v>1.7017017017016901E-2</v>
      </c>
      <c r="G797" s="9">
        <v>793</v>
      </c>
      <c r="H797" s="9">
        <f t="shared" ca="1" si="25"/>
        <v>1.4674028053895387E-2</v>
      </c>
    </row>
    <row r="798" spans="2:8" x14ac:dyDescent="0.25">
      <c r="B798" s="190">
        <v>44516</v>
      </c>
      <c r="C798" s="9">
        <v>59.8</v>
      </c>
      <c r="D798" s="14">
        <f t="shared" si="24"/>
        <v>-0.35525606469002696</v>
      </c>
      <c r="E798" s="9">
        <v>1.7006802721088437E-2</v>
      </c>
      <c r="G798" s="9">
        <v>794</v>
      </c>
      <c r="H798" s="9">
        <f t="shared" ca="1" si="25"/>
        <v>1.610661377055982E-2</v>
      </c>
    </row>
    <row r="799" spans="2:8" x14ac:dyDescent="0.25">
      <c r="B799" s="190">
        <v>45110</v>
      </c>
      <c r="C799" s="9">
        <v>92.75</v>
      </c>
      <c r="D799" s="14">
        <f t="shared" si="24"/>
        <v>-0.41537976678222505</v>
      </c>
      <c r="E799" s="9">
        <v>1.6995614035087689E-2</v>
      </c>
      <c r="G799" s="9">
        <v>795</v>
      </c>
      <c r="H799" s="9">
        <f t="shared" ca="1" si="25"/>
        <v>-1.2655593476380921E-2</v>
      </c>
    </row>
    <row r="800" spans="2:8" x14ac:dyDescent="0.25">
      <c r="B800" s="190">
        <v>45426</v>
      </c>
      <c r="C800" s="9">
        <v>158.65</v>
      </c>
      <c r="D800" s="14">
        <f t="shared" si="24"/>
        <v>1.4074355083459786</v>
      </c>
      <c r="E800" s="9">
        <v>1.6987179487179524E-2</v>
      </c>
      <c r="G800" s="9">
        <v>796</v>
      </c>
      <c r="H800" s="9">
        <f t="shared" ca="1" si="25"/>
        <v>1.5790028408859704E-2</v>
      </c>
    </row>
    <row r="801" spans="2:8" x14ac:dyDescent="0.25">
      <c r="B801" s="190">
        <v>44950</v>
      </c>
      <c r="C801" s="9">
        <v>65.900000000000006</v>
      </c>
      <c r="D801" s="14">
        <f t="shared" si="24"/>
        <v>0.83310152990264252</v>
      </c>
      <c r="E801" s="9">
        <v>1.697530864197544E-2</v>
      </c>
      <c r="G801" s="9">
        <v>797</v>
      </c>
      <c r="H801" s="9">
        <f t="shared" ca="1" si="25"/>
        <v>2.8320066820695156E-2</v>
      </c>
    </row>
    <row r="802" spans="2:8" x14ac:dyDescent="0.25">
      <c r="B802" s="190">
        <v>44026</v>
      </c>
      <c r="C802" s="9">
        <v>35.950000000000003</v>
      </c>
      <c r="D802" s="14">
        <f t="shared" si="24"/>
        <v>-0.37040280210157617</v>
      </c>
      <c r="E802" s="9">
        <v>1.6973125884017011E-2</v>
      </c>
      <c r="G802" s="9">
        <v>798</v>
      </c>
      <c r="H802" s="9">
        <f t="shared" ca="1" si="25"/>
        <v>3.5934634147327768E-2</v>
      </c>
    </row>
    <row r="803" spans="2:8" x14ac:dyDescent="0.25">
      <c r="B803" s="190">
        <v>42647</v>
      </c>
      <c r="C803" s="9">
        <v>57.1</v>
      </c>
      <c r="D803" s="14">
        <f t="shared" si="24"/>
        <v>-5.070656691604318E-2</v>
      </c>
      <c r="E803" s="9">
        <v>1.6918967052537898E-2</v>
      </c>
      <c r="G803" s="9">
        <v>799</v>
      </c>
      <c r="H803" s="9">
        <f t="shared" ca="1" si="25"/>
        <v>-6.8999887520176342E-2</v>
      </c>
    </row>
    <row r="804" spans="2:8" x14ac:dyDescent="0.25">
      <c r="B804" s="190">
        <v>42027</v>
      </c>
      <c r="C804" s="9">
        <v>60.15</v>
      </c>
      <c r="D804" s="14">
        <f t="shared" si="24"/>
        <v>0.17137293086660169</v>
      </c>
      <c r="E804" s="9">
        <v>1.69061707523246E-2</v>
      </c>
      <c r="G804" s="9">
        <v>800</v>
      </c>
      <c r="H804" s="9">
        <f t="shared" ca="1" si="25"/>
        <v>1.347160688896655E-2</v>
      </c>
    </row>
    <row r="805" spans="2:8" x14ac:dyDescent="0.25">
      <c r="B805" s="190">
        <v>42499</v>
      </c>
      <c r="C805" s="9">
        <v>51.35</v>
      </c>
      <c r="D805" s="14">
        <f t="shared" si="24"/>
        <v>-0.10928013876843014</v>
      </c>
      <c r="E805" s="9">
        <v>1.6831683168316861E-2</v>
      </c>
      <c r="G805" s="9">
        <v>801</v>
      </c>
      <c r="H805" s="9">
        <f t="shared" ca="1" si="25"/>
        <v>2.6577919175131803E-2</v>
      </c>
    </row>
    <row r="806" spans="2:8" x14ac:dyDescent="0.25">
      <c r="B806" s="190">
        <v>42409</v>
      </c>
      <c r="C806" s="9">
        <v>57.65</v>
      </c>
      <c r="D806" s="14">
        <f t="shared" si="24"/>
        <v>0.35647058823529409</v>
      </c>
      <c r="E806" s="9">
        <v>1.6754850088183344E-2</v>
      </c>
      <c r="G806" s="9">
        <v>802</v>
      </c>
      <c r="H806" s="9">
        <f t="shared" ca="1" si="25"/>
        <v>2.0627821989251737E-2</v>
      </c>
    </row>
    <row r="807" spans="2:8" x14ac:dyDescent="0.25">
      <c r="B807" s="190">
        <v>43007</v>
      </c>
      <c r="C807" s="9">
        <v>42.5</v>
      </c>
      <c r="D807" s="14">
        <f t="shared" si="24"/>
        <v>-0.18111753371868977</v>
      </c>
      <c r="E807" s="9">
        <v>1.6746411483253659E-2</v>
      </c>
      <c r="G807" s="9">
        <v>803</v>
      </c>
      <c r="H807" s="9">
        <f t="shared" ca="1" si="25"/>
        <v>-1.2308648221303693E-2</v>
      </c>
    </row>
    <row r="808" spans="2:8" x14ac:dyDescent="0.25">
      <c r="B808" s="190">
        <v>42670</v>
      </c>
      <c r="C808" s="9">
        <v>51.9</v>
      </c>
      <c r="D808" s="14">
        <f t="shared" si="24"/>
        <v>6.0265577119509611E-2</v>
      </c>
      <c r="E808" s="9">
        <v>1.6650342801175347E-2</v>
      </c>
      <c r="G808" s="9">
        <v>804</v>
      </c>
      <c r="H808" s="9">
        <f t="shared" ca="1" si="25"/>
        <v>1.4395109219684177E-2</v>
      </c>
    </row>
    <row r="809" spans="2:8" x14ac:dyDescent="0.25">
      <c r="B809" s="190">
        <v>43049</v>
      </c>
      <c r="C809" s="9">
        <v>48.95</v>
      </c>
      <c r="D809" s="14">
        <f t="shared" si="24"/>
        <v>-0.27319970304380092</v>
      </c>
      <c r="E809" s="9">
        <v>1.6614745586708293E-2</v>
      </c>
      <c r="G809" s="9">
        <v>805</v>
      </c>
      <c r="H809" s="9">
        <f t="shared" ca="1" si="25"/>
        <v>1.2674513236504606E-2</v>
      </c>
    </row>
    <row r="810" spans="2:8" x14ac:dyDescent="0.25">
      <c r="B810" s="190">
        <v>44509</v>
      </c>
      <c r="C810" s="9">
        <v>67.349999999999994</v>
      </c>
      <c r="D810" s="14">
        <f t="shared" si="24"/>
        <v>0.68585732165206481</v>
      </c>
      <c r="E810" s="9">
        <v>1.6603773584905574E-2</v>
      </c>
      <c r="G810" s="9">
        <v>806</v>
      </c>
      <c r="H810" s="9">
        <f t="shared" ca="1" si="25"/>
        <v>-4.5433839556799673E-3</v>
      </c>
    </row>
    <row r="811" spans="2:8" x14ac:dyDescent="0.25">
      <c r="B811" s="190">
        <v>42989</v>
      </c>
      <c r="C811" s="9">
        <v>39.950000000000003</v>
      </c>
      <c r="D811" s="14">
        <f t="shared" si="24"/>
        <v>-0.19455645161290319</v>
      </c>
      <c r="E811" s="9">
        <v>1.6539440203562485E-2</v>
      </c>
      <c r="G811" s="9">
        <v>807</v>
      </c>
      <c r="H811" s="9">
        <f t="shared" ca="1" si="25"/>
        <v>-1.2403499627009484E-2</v>
      </c>
    </row>
    <row r="812" spans="2:8" x14ac:dyDescent="0.25">
      <c r="B812" s="190">
        <v>44637</v>
      </c>
      <c r="C812" s="9">
        <v>49.6</v>
      </c>
      <c r="D812" s="14">
        <f t="shared" si="24"/>
        <v>-0.30483531885073573</v>
      </c>
      <c r="E812" s="9">
        <v>1.6393442622950907E-2</v>
      </c>
      <c r="G812" s="9">
        <v>808</v>
      </c>
      <c r="H812" s="9">
        <f t="shared" ca="1" si="25"/>
        <v>2.4262084197797132E-4</v>
      </c>
    </row>
    <row r="813" spans="2:8" x14ac:dyDescent="0.25">
      <c r="B813" s="190">
        <v>44978</v>
      </c>
      <c r="C813" s="9">
        <v>71.349999999999994</v>
      </c>
      <c r="D813" s="14">
        <f t="shared" si="24"/>
        <v>0.43561368209255513</v>
      </c>
      <c r="E813" s="9">
        <v>1.638176638176626E-2</v>
      </c>
      <c r="G813" s="9">
        <v>809</v>
      </c>
      <c r="H813" s="9">
        <f t="shared" ca="1" si="25"/>
        <v>-2.4868173647476746E-2</v>
      </c>
    </row>
    <row r="814" spans="2:8" x14ac:dyDescent="0.25">
      <c r="B814" s="190">
        <v>44775</v>
      </c>
      <c r="C814" s="9">
        <v>49.7</v>
      </c>
      <c r="D814" s="14">
        <f t="shared" si="24"/>
        <v>-0.54382744378155112</v>
      </c>
      <c r="E814" s="9">
        <v>1.6359918200409086E-2</v>
      </c>
      <c r="G814" s="9">
        <v>810</v>
      </c>
      <c r="H814" s="9">
        <f t="shared" ca="1" si="25"/>
        <v>4.1266401174683214E-2</v>
      </c>
    </row>
    <row r="815" spans="2:8" x14ac:dyDescent="0.25">
      <c r="B815" s="190">
        <v>45197</v>
      </c>
      <c r="C815" s="9">
        <v>108.95</v>
      </c>
      <c r="D815" s="14">
        <f t="shared" si="24"/>
        <v>4.8262032085561497</v>
      </c>
      <c r="E815" s="9">
        <v>1.632462686567164E-2</v>
      </c>
      <c r="G815" s="9">
        <v>811</v>
      </c>
      <c r="H815" s="9">
        <f t="shared" ca="1" si="25"/>
        <v>-1.6252849585549633E-2</v>
      </c>
    </row>
    <row r="816" spans="2:8" x14ac:dyDescent="0.25">
      <c r="B816" s="190">
        <v>43959</v>
      </c>
      <c r="C816" s="9">
        <v>18.7</v>
      </c>
      <c r="D816" s="14">
        <f t="shared" si="24"/>
        <v>-0.76942046855733659</v>
      </c>
      <c r="E816" s="9">
        <v>1.6304347826086998E-2</v>
      </c>
      <c r="G816" s="9">
        <v>812</v>
      </c>
      <c r="H816" s="9">
        <f t="shared" ca="1" si="25"/>
        <v>-2.6394772061182861E-2</v>
      </c>
    </row>
    <row r="817" spans="2:8" x14ac:dyDescent="0.25">
      <c r="B817" s="190">
        <v>45041</v>
      </c>
      <c r="C817" s="9">
        <v>81.099999999999994</v>
      </c>
      <c r="D817" s="14">
        <f t="shared" si="24"/>
        <v>-0.69057611598626478</v>
      </c>
      <c r="E817" s="9">
        <v>1.6290726817042571E-2</v>
      </c>
      <c r="G817" s="9">
        <v>813</v>
      </c>
      <c r="H817" s="9">
        <f t="shared" ca="1" si="25"/>
        <v>-4.670236470581119E-2</v>
      </c>
    </row>
    <row r="818" spans="2:8" x14ac:dyDescent="0.25">
      <c r="B818" s="190">
        <v>45672</v>
      </c>
      <c r="C818" s="9">
        <v>262.10000000000002</v>
      </c>
      <c r="D818" s="14">
        <f t="shared" si="24"/>
        <v>8.327402135231317</v>
      </c>
      <c r="E818" s="9">
        <v>1.6285381930981179E-2</v>
      </c>
      <c r="G818" s="9">
        <v>814</v>
      </c>
      <c r="H818" s="9">
        <f t="shared" ca="1" si="25"/>
        <v>8.3910647145633052E-2</v>
      </c>
    </row>
    <row r="819" spans="2:8" x14ac:dyDescent="0.25">
      <c r="B819" s="190">
        <v>43475</v>
      </c>
      <c r="C819" s="9">
        <v>28.1</v>
      </c>
      <c r="D819" s="14">
        <f t="shared" si="24"/>
        <v>-0.59127272727272728</v>
      </c>
      <c r="E819" s="9">
        <v>1.6274864376130304E-2</v>
      </c>
      <c r="G819" s="9">
        <v>815</v>
      </c>
      <c r="H819" s="9">
        <f t="shared" ca="1" si="25"/>
        <v>-4.1023155122949614E-2</v>
      </c>
    </row>
    <row r="820" spans="2:8" x14ac:dyDescent="0.25">
      <c r="B820" s="190">
        <v>44995</v>
      </c>
      <c r="C820" s="9">
        <v>68.75</v>
      </c>
      <c r="D820" s="14">
        <f t="shared" si="24"/>
        <v>0.56963470319634713</v>
      </c>
      <c r="E820" s="9">
        <v>1.6260162601625931E-2</v>
      </c>
      <c r="G820" s="9">
        <v>816</v>
      </c>
      <c r="H820" s="9">
        <f t="shared" ca="1" si="25"/>
        <v>8.4335254156022263E-2</v>
      </c>
    </row>
    <row r="821" spans="2:8" x14ac:dyDescent="0.25">
      <c r="B821" s="190">
        <v>42702</v>
      </c>
      <c r="C821" s="9">
        <v>43.8</v>
      </c>
      <c r="D821" s="14">
        <f t="shared" si="24"/>
        <v>-0.17900656044985949</v>
      </c>
      <c r="E821" s="9">
        <v>1.6241299303944218E-2</v>
      </c>
      <c r="G821" s="9">
        <v>817</v>
      </c>
      <c r="H821" s="9">
        <f t="shared" ca="1" si="25"/>
        <v>1.7539058014036914E-2</v>
      </c>
    </row>
    <row r="822" spans="2:8" x14ac:dyDescent="0.25">
      <c r="B822" s="190">
        <v>44278</v>
      </c>
      <c r="C822" s="9">
        <v>53.35</v>
      </c>
      <c r="D822" s="14">
        <f t="shared" si="24"/>
        <v>0.30599755201958384</v>
      </c>
      <c r="E822" s="9">
        <v>1.6190476190476217E-2</v>
      </c>
      <c r="G822" s="9">
        <v>818</v>
      </c>
      <c r="H822" s="9">
        <f t="shared" ca="1" si="25"/>
        <v>4.6863765541767001E-2</v>
      </c>
    </row>
    <row r="823" spans="2:8" x14ac:dyDescent="0.25">
      <c r="B823" s="190">
        <v>42418</v>
      </c>
      <c r="C823" s="9">
        <v>40.85</v>
      </c>
      <c r="D823" s="14">
        <f t="shared" si="24"/>
        <v>-0.53605905735377624</v>
      </c>
      <c r="E823" s="9">
        <v>1.6169154228855686E-2</v>
      </c>
      <c r="G823" s="9">
        <v>819</v>
      </c>
      <c r="H823" s="9">
        <f t="shared" ca="1" si="25"/>
        <v>3.6494809341329412E-2</v>
      </c>
    </row>
    <row r="824" spans="2:8" x14ac:dyDescent="0.25">
      <c r="B824" s="190">
        <v>45091</v>
      </c>
      <c r="C824" s="9">
        <v>88.05</v>
      </c>
      <c r="D824" s="14">
        <f t="shared" si="24"/>
        <v>0.64425770308123254</v>
      </c>
      <c r="E824" s="9">
        <v>1.6156953260242257E-2</v>
      </c>
      <c r="G824" s="9">
        <v>820</v>
      </c>
      <c r="H824" s="9">
        <f t="shared" ca="1" si="25"/>
        <v>-1.089676765412253E-3</v>
      </c>
    </row>
    <row r="825" spans="2:8" x14ac:dyDescent="0.25">
      <c r="B825" s="190">
        <v>44819</v>
      </c>
      <c r="C825" s="9">
        <v>53.55</v>
      </c>
      <c r="D825" s="14">
        <f t="shared" si="24"/>
        <v>-0.66246454459502047</v>
      </c>
      <c r="E825" s="9">
        <v>1.6129032258064408E-2</v>
      </c>
      <c r="G825" s="9">
        <v>821</v>
      </c>
      <c r="H825" s="9">
        <f t="shared" ca="1" si="25"/>
        <v>-4.3038321697975558E-3</v>
      </c>
    </row>
    <row r="826" spans="2:8" x14ac:dyDescent="0.25">
      <c r="B826" s="190">
        <v>45344</v>
      </c>
      <c r="C826" s="9">
        <v>158.65</v>
      </c>
      <c r="D826" s="14">
        <f t="shared" si="24"/>
        <v>2.8414043583535111</v>
      </c>
      <c r="E826" s="9">
        <v>1.6010246557796988E-2</v>
      </c>
      <c r="G826" s="9">
        <v>822</v>
      </c>
      <c r="H826" s="9">
        <f t="shared" ca="1" si="25"/>
        <v>-1.1067447319881161E-2</v>
      </c>
    </row>
    <row r="827" spans="2:8" x14ac:dyDescent="0.25">
      <c r="B827" s="190">
        <v>42612</v>
      </c>
      <c r="C827" s="9">
        <v>41.3</v>
      </c>
      <c r="D827" s="14">
        <f t="shared" si="24"/>
        <v>-0.35011801730920539</v>
      </c>
      <c r="E827" s="9">
        <v>1.5990159901598983E-2</v>
      </c>
      <c r="G827" s="9">
        <v>823</v>
      </c>
      <c r="H827" s="9">
        <f t="shared" ca="1" si="25"/>
        <v>1.9322585236397041E-2</v>
      </c>
    </row>
    <row r="828" spans="2:8" x14ac:dyDescent="0.25">
      <c r="B828" s="190">
        <v>44909</v>
      </c>
      <c r="C828" s="9">
        <v>63.55</v>
      </c>
      <c r="D828" s="14">
        <f t="shared" si="24"/>
        <v>2.327225130890052</v>
      </c>
      <c r="E828" s="9">
        <v>1.5987210231814548E-2</v>
      </c>
      <c r="G828" s="9">
        <v>824</v>
      </c>
      <c r="H828" s="9">
        <f t="shared" ca="1" si="25"/>
        <v>7.300740217100565E-3</v>
      </c>
    </row>
    <row r="829" spans="2:8" x14ac:dyDescent="0.25">
      <c r="B829" s="190">
        <v>41659</v>
      </c>
      <c r="C829" s="9">
        <v>19.100000000000001</v>
      </c>
      <c r="D829" s="14">
        <f t="shared" si="24"/>
        <v>-0.64727608494921507</v>
      </c>
      <c r="E829" s="9">
        <v>1.5957446808510675E-2</v>
      </c>
      <c r="G829" s="9">
        <v>825</v>
      </c>
      <c r="H829" s="9">
        <f t="shared" ca="1" si="25"/>
        <v>-8.408933826008564E-3</v>
      </c>
    </row>
    <row r="830" spans="2:8" x14ac:dyDescent="0.25">
      <c r="B830" s="190">
        <v>44881</v>
      </c>
      <c r="C830" s="9">
        <v>54.15</v>
      </c>
      <c r="D830" s="14">
        <f t="shared" si="24"/>
        <v>0.87694974003466186</v>
      </c>
      <c r="E830" s="9">
        <v>1.5947467166979389E-2</v>
      </c>
      <c r="G830" s="9">
        <v>826</v>
      </c>
      <c r="H830" s="9">
        <f t="shared" ca="1" si="25"/>
        <v>-1.6601047032739055E-2</v>
      </c>
    </row>
    <row r="831" spans="2:8" x14ac:dyDescent="0.25">
      <c r="B831" s="190">
        <v>41807</v>
      </c>
      <c r="C831" s="9">
        <v>28.85</v>
      </c>
      <c r="D831" s="14">
        <f t="shared" si="24"/>
        <v>0.28507795100222727</v>
      </c>
      <c r="E831" s="9">
        <v>1.5845070422535312E-2</v>
      </c>
      <c r="G831" s="9">
        <v>827</v>
      </c>
      <c r="H831" s="9">
        <f t="shared" ca="1" si="25"/>
        <v>-4.7525681311122954E-2</v>
      </c>
    </row>
    <row r="832" spans="2:8" x14ac:dyDescent="0.25">
      <c r="B832" s="190">
        <v>41780</v>
      </c>
      <c r="C832" s="9">
        <v>22.45</v>
      </c>
      <c r="D832" s="14">
        <f t="shared" si="24"/>
        <v>-0.91466798433995977</v>
      </c>
      <c r="E832" s="9">
        <v>1.5837104072398092E-2</v>
      </c>
      <c r="G832" s="9">
        <v>828</v>
      </c>
      <c r="H832" s="9">
        <f t="shared" ca="1" si="25"/>
        <v>1.2909703617107533E-2</v>
      </c>
    </row>
    <row r="833" spans="2:8" x14ac:dyDescent="0.25">
      <c r="B833" s="190">
        <v>45541</v>
      </c>
      <c r="C833" s="9">
        <v>263.08999999999997</v>
      </c>
      <c r="D833" s="14">
        <f t="shared" si="24"/>
        <v>3.8096892138939666</v>
      </c>
      <c r="E833" s="9">
        <v>1.5791505791505695E-2</v>
      </c>
      <c r="G833" s="9">
        <v>829</v>
      </c>
      <c r="H833" s="9">
        <f t="shared" ca="1" si="25"/>
        <v>2.7761303370839079E-2</v>
      </c>
    </row>
    <row r="834" spans="2:8" x14ac:dyDescent="0.25">
      <c r="B834" s="190">
        <v>44302</v>
      </c>
      <c r="C834" s="9">
        <v>54.7</v>
      </c>
      <c r="D834" s="14">
        <f t="shared" si="24"/>
        <v>-0.46970431410567137</v>
      </c>
      <c r="E834" s="9">
        <v>1.578458681522751E-2</v>
      </c>
      <c r="G834" s="9">
        <v>830</v>
      </c>
      <c r="H834" s="9">
        <f t="shared" ca="1" si="25"/>
        <v>4.8121771656788291E-2</v>
      </c>
    </row>
    <row r="835" spans="2:8" x14ac:dyDescent="0.25">
      <c r="B835" s="190">
        <v>45189</v>
      </c>
      <c r="C835" s="9">
        <v>103.15</v>
      </c>
      <c r="D835" s="14">
        <f t="shared" si="24"/>
        <v>1.6585051546391756</v>
      </c>
      <c r="E835" s="9">
        <v>1.5755785327424998E-2</v>
      </c>
      <c r="G835" s="9">
        <v>831</v>
      </c>
      <c r="H835" s="9">
        <f t="shared" ca="1" si="25"/>
        <v>3.10551083882263E-3</v>
      </c>
    </row>
    <row r="836" spans="2:8" x14ac:dyDescent="0.25">
      <c r="B836" s="190">
        <v>43154</v>
      </c>
      <c r="C836" s="9">
        <v>38.799999999999997</v>
      </c>
      <c r="D836" s="14">
        <f t="shared" si="24"/>
        <v>-0.45734265734265739</v>
      </c>
      <c r="E836" s="9">
        <v>1.5706806282722363E-2</v>
      </c>
      <c r="G836" s="9">
        <v>832</v>
      </c>
      <c r="H836" s="9">
        <f t="shared" ca="1" si="25"/>
        <v>-8.9782646335957242E-3</v>
      </c>
    </row>
    <row r="837" spans="2:8" x14ac:dyDescent="0.25">
      <c r="B837" s="190">
        <v>45019</v>
      </c>
      <c r="C837" s="9">
        <v>71.5</v>
      </c>
      <c r="D837" s="14">
        <f t="shared" ref="D837:D900" si="26">(C837-C838)/C838</f>
        <v>0.29294755877034367</v>
      </c>
      <c r="E837" s="9">
        <v>1.5624999999999918E-2</v>
      </c>
      <c r="G837" s="9">
        <v>833</v>
      </c>
      <c r="H837" s="9">
        <f t="shared" ca="1" si="25"/>
        <v>-6.2542673332224005E-2</v>
      </c>
    </row>
    <row r="838" spans="2:8" x14ac:dyDescent="0.25">
      <c r="B838" s="190">
        <v>44677</v>
      </c>
      <c r="C838" s="9">
        <v>55.3</v>
      </c>
      <c r="D838" s="14">
        <f t="shared" si="26"/>
        <v>0.13319672131147542</v>
      </c>
      <c r="E838" s="9">
        <v>1.5610651974288233E-2</v>
      </c>
      <c r="G838" s="9">
        <v>834</v>
      </c>
      <c r="H838" s="9">
        <f t="shared" ref="H838:H901" ca="1" si="27">_xlfn.NORM.INV(RAND(),O$7,O$8)</f>
        <v>-9.1352596354244593E-3</v>
      </c>
    </row>
    <row r="839" spans="2:8" x14ac:dyDescent="0.25">
      <c r="B839" s="190">
        <v>44636</v>
      </c>
      <c r="C839" s="9">
        <v>48.8</v>
      </c>
      <c r="D839" s="14">
        <f t="shared" si="26"/>
        <v>-1.0235414534289511E-3</v>
      </c>
      <c r="E839" s="9">
        <v>1.5608740894901146E-2</v>
      </c>
      <c r="G839" s="9">
        <v>835</v>
      </c>
      <c r="H839" s="9">
        <f t="shared" ca="1" si="27"/>
        <v>-1.6783239837037112E-2</v>
      </c>
    </row>
    <row r="840" spans="2:8" x14ac:dyDescent="0.25">
      <c r="B840" s="190">
        <v>42863</v>
      </c>
      <c r="C840" s="9">
        <v>48.85</v>
      </c>
      <c r="D840" s="14">
        <f t="shared" si="26"/>
        <v>-1.0224948875255044E-3</v>
      </c>
      <c r="E840" s="9">
        <v>1.5592515592515592E-2</v>
      </c>
      <c r="G840" s="9">
        <v>836</v>
      </c>
      <c r="H840" s="9">
        <f t="shared" ca="1" si="27"/>
        <v>4.8038739078171182E-2</v>
      </c>
    </row>
    <row r="841" spans="2:8" x14ac:dyDescent="0.25">
      <c r="B841" s="190">
        <v>42556</v>
      </c>
      <c r="C841" s="9">
        <v>48.9</v>
      </c>
      <c r="D841" s="14">
        <f t="shared" si="26"/>
        <v>2.7471264367816084</v>
      </c>
      <c r="E841" s="9">
        <v>1.5576323987538941E-2</v>
      </c>
      <c r="G841" s="9">
        <v>837</v>
      </c>
      <c r="H841" s="9">
        <f t="shared" ca="1" si="27"/>
        <v>-6.8781087640869638E-3</v>
      </c>
    </row>
    <row r="842" spans="2:8" x14ac:dyDescent="0.25">
      <c r="B842" s="190">
        <v>41597</v>
      </c>
      <c r="C842" s="9">
        <v>13.05</v>
      </c>
      <c r="D842" s="14">
        <f t="shared" si="26"/>
        <v>-0.81900138696255209</v>
      </c>
      <c r="E842" s="9">
        <v>1.5564202334630434E-2</v>
      </c>
      <c r="G842" s="9">
        <v>838</v>
      </c>
      <c r="H842" s="9">
        <f t="shared" ca="1" si="27"/>
        <v>-4.2211856267683437E-2</v>
      </c>
    </row>
    <row r="843" spans="2:8" x14ac:dyDescent="0.25">
      <c r="B843" s="190">
        <v>44453</v>
      </c>
      <c r="C843" s="9">
        <v>72.099999999999994</v>
      </c>
      <c r="D843" s="14">
        <f t="shared" si="26"/>
        <v>1.7414448669201519</v>
      </c>
      <c r="E843" s="9">
        <v>1.5492957746478794E-2</v>
      </c>
      <c r="G843" s="9">
        <v>839</v>
      </c>
      <c r="H843" s="9">
        <f t="shared" ca="1" si="27"/>
        <v>-1.0058722737913986E-2</v>
      </c>
    </row>
    <row r="844" spans="2:8" x14ac:dyDescent="0.25">
      <c r="B844" s="190">
        <v>43566</v>
      </c>
      <c r="C844" s="9">
        <v>26.3</v>
      </c>
      <c r="D844" s="14">
        <f t="shared" si="26"/>
        <v>-0.63774104683195598</v>
      </c>
      <c r="E844" s="9">
        <v>1.5444015444015528E-2</v>
      </c>
      <c r="G844" s="9">
        <v>840</v>
      </c>
      <c r="H844" s="9">
        <f t="shared" ca="1" si="27"/>
        <v>-1.3479893609012077E-2</v>
      </c>
    </row>
    <row r="845" spans="2:8" x14ac:dyDescent="0.25">
      <c r="B845" s="190">
        <v>45021</v>
      </c>
      <c r="C845" s="9">
        <v>72.599999999999994</v>
      </c>
      <c r="D845" s="14">
        <f t="shared" si="26"/>
        <v>1.1966717095310135</v>
      </c>
      <c r="E845" s="9">
        <v>1.5384615384615306E-2</v>
      </c>
      <c r="G845" s="9">
        <v>841</v>
      </c>
      <c r="H845" s="9">
        <f t="shared" ca="1" si="27"/>
        <v>2.3025904258193397E-2</v>
      </c>
    </row>
    <row r="846" spans="2:8" x14ac:dyDescent="0.25">
      <c r="B846" s="190">
        <v>41855</v>
      </c>
      <c r="C846" s="9">
        <v>33.049999999999997</v>
      </c>
      <c r="D846" s="14">
        <f t="shared" si="26"/>
        <v>-0.28694714131607346</v>
      </c>
      <c r="E846" s="9">
        <v>1.5360983102918589E-2</v>
      </c>
      <c r="G846" s="9">
        <v>842</v>
      </c>
      <c r="H846" s="9">
        <f t="shared" ca="1" si="27"/>
        <v>9.8706549908066828E-3</v>
      </c>
    </row>
    <row r="847" spans="2:8" x14ac:dyDescent="0.25">
      <c r="B847" s="190">
        <v>43020</v>
      </c>
      <c r="C847" s="9">
        <v>46.35</v>
      </c>
      <c r="D847" s="14">
        <f t="shared" si="26"/>
        <v>0.99354838709677429</v>
      </c>
      <c r="E847" s="9">
        <v>1.5334063526834673E-2</v>
      </c>
      <c r="G847" s="9">
        <v>843</v>
      </c>
      <c r="H847" s="9">
        <f t="shared" ca="1" si="27"/>
        <v>-1.5746146838351281E-3</v>
      </c>
    </row>
    <row r="848" spans="2:8" x14ac:dyDescent="0.25">
      <c r="B848" s="190">
        <v>41772</v>
      </c>
      <c r="C848" s="9">
        <v>23.25</v>
      </c>
      <c r="D848" s="14">
        <f t="shared" si="26"/>
        <v>-0.91393670183231535</v>
      </c>
      <c r="E848" s="9">
        <v>1.5283842794759889E-2</v>
      </c>
      <c r="G848" s="9">
        <v>844</v>
      </c>
      <c r="H848" s="9">
        <f t="shared" ca="1" si="27"/>
        <v>-5.4016092763992704E-2</v>
      </c>
    </row>
    <row r="849" spans="2:8" x14ac:dyDescent="0.25">
      <c r="B849" s="190">
        <v>45588</v>
      </c>
      <c r="C849" s="9">
        <v>270.14999999999998</v>
      </c>
      <c r="D849" s="14">
        <f t="shared" si="26"/>
        <v>1.6893977103036335</v>
      </c>
      <c r="E849" s="9">
        <v>1.5219842164599602E-2</v>
      </c>
      <c r="G849" s="9">
        <v>845</v>
      </c>
      <c r="H849" s="9">
        <f t="shared" ca="1" si="27"/>
        <v>-1.2438127587827714E-2</v>
      </c>
    </row>
    <row r="850" spans="2:8" x14ac:dyDescent="0.25">
      <c r="B850" s="190">
        <v>42338</v>
      </c>
      <c r="C850" s="9">
        <v>100.45</v>
      </c>
      <c r="D850" s="14">
        <f t="shared" si="26"/>
        <v>0.35195154777927329</v>
      </c>
      <c r="E850" s="9">
        <v>1.5159171298635674E-2</v>
      </c>
      <c r="G850" s="9">
        <v>846</v>
      </c>
      <c r="H850" s="9">
        <f t="shared" ca="1" si="27"/>
        <v>-1.8783306495611159E-2</v>
      </c>
    </row>
    <row r="851" spans="2:8" x14ac:dyDescent="0.25">
      <c r="B851" s="190">
        <v>45072</v>
      </c>
      <c r="C851" s="9">
        <v>74.3</v>
      </c>
      <c r="D851" s="14">
        <f t="shared" si="26"/>
        <v>-0.63731328712291313</v>
      </c>
      <c r="E851" s="9">
        <v>1.5027322404371506E-2</v>
      </c>
      <c r="G851" s="9">
        <v>847</v>
      </c>
      <c r="H851" s="9">
        <f t="shared" ca="1" si="27"/>
        <v>-3.1372195794133306E-2</v>
      </c>
    </row>
    <row r="852" spans="2:8" x14ac:dyDescent="0.25">
      <c r="B852" s="190">
        <v>45503</v>
      </c>
      <c r="C852" s="9">
        <v>204.86</v>
      </c>
      <c r="D852" s="14">
        <f t="shared" si="26"/>
        <v>7.589517819706499</v>
      </c>
      <c r="E852" s="9">
        <v>1.4912063413425908E-2</v>
      </c>
      <c r="G852" s="9">
        <v>848</v>
      </c>
      <c r="H852" s="9">
        <f t="shared" ca="1" si="27"/>
        <v>1.3504138887927189E-2</v>
      </c>
    </row>
    <row r="853" spans="2:8" x14ac:dyDescent="0.25">
      <c r="B853" s="190">
        <v>41722</v>
      </c>
      <c r="C853" s="9">
        <v>23.85</v>
      </c>
      <c r="D853" s="14">
        <f t="shared" si="26"/>
        <v>-0.58985382631126393</v>
      </c>
      <c r="E853" s="9">
        <v>1.4893617021276655E-2</v>
      </c>
      <c r="G853" s="9">
        <v>849</v>
      </c>
      <c r="H853" s="9">
        <f t="shared" ca="1" si="27"/>
        <v>5.3857603448111059E-2</v>
      </c>
    </row>
    <row r="854" spans="2:8" x14ac:dyDescent="0.25">
      <c r="B854" s="190">
        <v>41969</v>
      </c>
      <c r="C854" s="9">
        <v>58.15</v>
      </c>
      <c r="D854" s="14">
        <f t="shared" si="26"/>
        <v>-0.43378773125608572</v>
      </c>
      <c r="E854" s="9">
        <v>1.4834205933682398E-2</v>
      </c>
      <c r="G854" s="9">
        <v>850</v>
      </c>
      <c r="H854" s="9">
        <f t="shared" ca="1" si="27"/>
        <v>-2.0594058288230877E-3</v>
      </c>
    </row>
    <row r="855" spans="2:8" x14ac:dyDescent="0.25">
      <c r="B855" s="190">
        <v>42271</v>
      </c>
      <c r="C855" s="9">
        <v>102.7</v>
      </c>
      <c r="D855" s="14">
        <f t="shared" si="26"/>
        <v>1.4987834549878345</v>
      </c>
      <c r="E855" s="9">
        <v>1.4822134387351778E-2</v>
      </c>
      <c r="G855" s="9">
        <v>851</v>
      </c>
      <c r="H855" s="9">
        <f t="shared" ca="1" si="27"/>
        <v>9.2176352906101315E-3</v>
      </c>
    </row>
    <row r="856" spans="2:8" x14ac:dyDescent="0.25">
      <c r="B856" s="190">
        <v>42606</v>
      </c>
      <c r="C856" s="9">
        <v>41.1</v>
      </c>
      <c r="D856" s="14">
        <f t="shared" si="26"/>
        <v>-0.33333333333333331</v>
      </c>
      <c r="E856" s="9">
        <v>1.481481481481485E-2</v>
      </c>
      <c r="G856" s="9">
        <v>852</v>
      </c>
      <c r="H856" s="9">
        <f t="shared" ca="1" si="27"/>
        <v>-3.594988467686122E-3</v>
      </c>
    </row>
    <row r="857" spans="2:8" x14ac:dyDescent="0.25">
      <c r="B857" s="190">
        <v>44579</v>
      </c>
      <c r="C857" s="9">
        <v>61.65</v>
      </c>
      <c r="D857" s="14">
        <f t="shared" si="26"/>
        <v>-5.4447852760736257E-2</v>
      </c>
      <c r="E857" s="9">
        <v>1.4814814814814791E-2</v>
      </c>
      <c r="G857" s="9">
        <v>853</v>
      </c>
      <c r="H857" s="9">
        <f t="shared" ca="1" si="27"/>
        <v>2.6502467662404723E-2</v>
      </c>
    </row>
    <row r="858" spans="2:8" x14ac:dyDescent="0.25">
      <c r="B858" s="190">
        <v>42401</v>
      </c>
      <c r="C858" s="9">
        <v>65.2</v>
      </c>
      <c r="D858" s="14">
        <f t="shared" si="26"/>
        <v>1.3709090909090911</v>
      </c>
      <c r="E858" s="9">
        <v>1.4785992217898877E-2</v>
      </c>
      <c r="G858" s="9">
        <v>854</v>
      </c>
      <c r="H858" s="9">
        <f t="shared" ca="1" si="27"/>
        <v>2.06891492695052E-2</v>
      </c>
    </row>
    <row r="859" spans="2:8" x14ac:dyDescent="0.25">
      <c r="B859" s="190">
        <v>41834</v>
      </c>
      <c r="C859" s="9">
        <v>27.5</v>
      </c>
      <c r="D859" s="14">
        <f t="shared" si="26"/>
        <v>-0.61911357340720219</v>
      </c>
      <c r="E859" s="9">
        <v>1.4760147601475962E-2</v>
      </c>
      <c r="G859" s="9">
        <v>855</v>
      </c>
      <c r="H859" s="9">
        <f t="shared" ca="1" si="27"/>
        <v>-2.1424022716391199E-3</v>
      </c>
    </row>
    <row r="860" spans="2:8" x14ac:dyDescent="0.25">
      <c r="B860" s="190">
        <v>45013</v>
      </c>
      <c r="C860" s="9">
        <v>72.2</v>
      </c>
      <c r="D860" s="14">
        <f t="shared" si="26"/>
        <v>0.60981047937569677</v>
      </c>
      <c r="E860" s="9">
        <v>1.4757554462403332E-2</v>
      </c>
      <c r="G860" s="9">
        <v>856</v>
      </c>
      <c r="H860" s="9">
        <f t="shared" ca="1" si="27"/>
        <v>3.5460006934729324E-2</v>
      </c>
    </row>
    <row r="861" spans="2:8" x14ac:dyDescent="0.25">
      <c r="B861" s="190">
        <v>43109</v>
      </c>
      <c r="C861" s="9">
        <v>44.85</v>
      </c>
      <c r="D861" s="14">
        <f t="shared" si="26"/>
        <v>-0.80086137998401563</v>
      </c>
      <c r="E861" s="9">
        <v>1.4705882352941143E-2</v>
      </c>
      <c r="G861" s="9">
        <v>857</v>
      </c>
      <c r="H861" s="9">
        <f t="shared" ca="1" si="27"/>
        <v>2.0504814352733877E-2</v>
      </c>
    </row>
    <row r="862" spans="2:8" x14ac:dyDescent="0.25">
      <c r="B862" s="190">
        <v>45749</v>
      </c>
      <c r="C862" s="9">
        <v>225.22</v>
      </c>
      <c r="D862" s="14">
        <f t="shared" si="26"/>
        <v>2.2499278499278503</v>
      </c>
      <c r="E862" s="9">
        <v>1.4641618236698652E-2</v>
      </c>
      <c r="G862" s="9">
        <v>858</v>
      </c>
      <c r="H862" s="9">
        <f t="shared" ca="1" si="27"/>
        <v>-2.869692530675272E-3</v>
      </c>
    </row>
    <row r="863" spans="2:8" x14ac:dyDescent="0.25">
      <c r="B863" s="190">
        <v>44313</v>
      </c>
      <c r="C863" s="9">
        <v>69.3</v>
      </c>
      <c r="D863" s="14">
        <f t="shared" si="26"/>
        <v>1.221153846153846</v>
      </c>
      <c r="E863" s="9">
        <v>1.4641288433382138E-2</v>
      </c>
      <c r="G863" s="9">
        <v>859</v>
      </c>
      <c r="H863" s="9">
        <f t="shared" ca="1" si="27"/>
        <v>3.5411541426837799E-2</v>
      </c>
    </row>
    <row r="864" spans="2:8" x14ac:dyDescent="0.25">
      <c r="B864" s="190">
        <v>43389</v>
      </c>
      <c r="C864" s="9">
        <v>31.2</v>
      </c>
      <c r="D864" s="14">
        <f t="shared" si="26"/>
        <v>-0.31353135313531361</v>
      </c>
      <c r="E864" s="9">
        <v>1.4634146341463391E-2</v>
      </c>
      <c r="G864" s="9">
        <v>860</v>
      </c>
      <c r="H864" s="9">
        <f t="shared" ca="1" si="27"/>
        <v>-6.0993823223405704E-3</v>
      </c>
    </row>
    <row r="865" spans="2:8" x14ac:dyDescent="0.25">
      <c r="B865" s="190">
        <v>42513</v>
      </c>
      <c r="C865" s="9">
        <v>45.45</v>
      </c>
      <c r="D865" s="14">
        <f t="shared" si="26"/>
        <v>-0.23613445378151257</v>
      </c>
      <c r="E865" s="9">
        <v>1.4508928571428699E-2</v>
      </c>
      <c r="G865" s="9">
        <v>861</v>
      </c>
      <c r="H865" s="9">
        <f t="shared" ca="1" si="27"/>
        <v>-3.2685688907471831E-2</v>
      </c>
    </row>
    <row r="866" spans="2:8" x14ac:dyDescent="0.25">
      <c r="B866" s="190">
        <v>42173</v>
      </c>
      <c r="C866" s="9">
        <v>59.5</v>
      </c>
      <c r="D866" s="14">
        <f t="shared" si="26"/>
        <v>2.4</v>
      </c>
      <c r="E866" s="9">
        <v>1.449275362318843E-2</v>
      </c>
      <c r="G866" s="9">
        <v>862</v>
      </c>
      <c r="H866" s="9">
        <f t="shared" ca="1" si="27"/>
        <v>3.3182048559519867E-2</v>
      </c>
    </row>
    <row r="867" spans="2:8" x14ac:dyDescent="0.25">
      <c r="B867" s="190">
        <v>41677</v>
      </c>
      <c r="C867" s="9">
        <v>17.5</v>
      </c>
      <c r="D867" s="14">
        <f t="shared" si="26"/>
        <v>-0.64394710071210581</v>
      </c>
      <c r="E867" s="9">
        <v>1.4492753623188406E-2</v>
      </c>
      <c r="G867" s="9">
        <v>863</v>
      </c>
      <c r="H867" s="9">
        <f t="shared" ca="1" si="27"/>
        <v>3.2466959482005273E-2</v>
      </c>
    </row>
    <row r="868" spans="2:8" x14ac:dyDescent="0.25">
      <c r="B868" s="190">
        <v>42684</v>
      </c>
      <c r="C868" s="9">
        <v>49.15</v>
      </c>
      <c r="D868" s="14">
        <f t="shared" si="26"/>
        <v>-0.54908256880733941</v>
      </c>
      <c r="E868" s="9">
        <v>1.4447884416924576E-2</v>
      </c>
      <c r="G868" s="9">
        <v>864</v>
      </c>
      <c r="H868" s="9">
        <f t="shared" ca="1" si="27"/>
        <v>-4.9491442989816913E-2</v>
      </c>
    </row>
    <row r="869" spans="2:8" x14ac:dyDescent="0.25">
      <c r="B869" s="190">
        <v>42223</v>
      </c>
      <c r="C869" s="9">
        <v>109</v>
      </c>
      <c r="D869" s="14">
        <f t="shared" si="26"/>
        <v>1.2087132725430596</v>
      </c>
      <c r="E869" s="9">
        <v>1.4425314099581173E-2</v>
      </c>
      <c r="G869" s="9">
        <v>865</v>
      </c>
      <c r="H869" s="9">
        <f t="shared" ca="1" si="27"/>
        <v>5.4558221951899917E-3</v>
      </c>
    </row>
    <row r="870" spans="2:8" x14ac:dyDescent="0.25">
      <c r="B870" s="190">
        <v>42810</v>
      </c>
      <c r="C870" s="9">
        <v>49.35</v>
      </c>
      <c r="D870" s="14">
        <f t="shared" si="26"/>
        <v>0.396039603960396</v>
      </c>
      <c r="E870" s="9">
        <v>1.4388489208633152E-2</v>
      </c>
      <c r="G870" s="9">
        <v>866</v>
      </c>
      <c r="H870" s="9">
        <f t="shared" ca="1" si="27"/>
        <v>2.735198293378904E-2</v>
      </c>
    </row>
    <row r="871" spans="2:8" x14ac:dyDescent="0.25">
      <c r="B871" s="190">
        <v>43199</v>
      </c>
      <c r="C871" s="9">
        <v>35.35</v>
      </c>
      <c r="D871" s="14">
        <f t="shared" si="26"/>
        <v>0.66352941176470592</v>
      </c>
      <c r="E871" s="9">
        <v>1.4347202295552367E-2</v>
      </c>
      <c r="G871" s="9">
        <v>867</v>
      </c>
      <c r="H871" s="9">
        <f t="shared" ca="1" si="27"/>
        <v>1.1121405523156963E-2</v>
      </c>
    </row>
    <row r="872" spans="2:8" x14ac:dyDescent="0.25">
      <c r="B872" s="190">
        <v>43978</v>
      </c>
      <c r="C872" s="9">
        <v>21.25</v>
      </c>
      <c r="D872" s="14">
        <f t="shared" si="26"/>
        <v>-0.50175849941383355</v>
      </c>
      <c r="E872" s="9">
        <v>1.4319809069212444E-2</v>
      </c>
      <c r="G872" s="9">
        <v>868</v>
      </c>
      <c r="H872" s="9">
        <f t="shared" ca="1" si="27"/>
        <v>-1.7214532268109636E-2</v>
      </c>
    </row>
    <row r="873" spans="2:8" x14ac:dyDescent="0.25">
      <c r="B873" s="190">
        <v>44740</v>
      </c>
      <c r="C873" s="9">
        <v>42.65</v>
      </c>
      <c r="D873" s="14">
        <f t="shared" si="26"/>
        <v>-0.20205799812909267</v>
      </c>
      <c r="E873" s="9">
        <v>1.4268727705112996E-2</v>
      </c>
      <c r="G873" s="9">
        <v>869</v>
      </c>
      <c r="H873" s="9">
        <f t="shared" ca="1" si="27"/>
        <v>4.3073371698142777E-3</v>
      </c>
    </row>
    <row r="874" spans="2:8" x14ac:dyDescent="0.25">
      <c r="B874" s="190">
        <v>44809</v>
      </c>
      <c r="C874" s="9">
        <v>53.45</v>
      </c>
      <c r="D874" s="14">
        <f t="shared" si="26"/>
        <v>7.0070070070070073E-2</v>
      </c>
      <c r="E874" s="9">
        <v>1.4231499051233396E-2</v>
      </c>
      <c r="G874" s="9">
        <v>870</v>
      </c>
      <c r="H874" s="9">
        <f t="shared" ca="1" si="27"/>
        <v>1.730465119727807E-2</v>
      </c>
    </row>
    <row r="875" spans="2:8" x14ac:dyDescent="0.25">
      <c r="B875" s="190">
        <v>44778</v>
      </c>
      <c r="C875" s="9">
        <v>49.95</v>
      </c>
      <c r="D875" s="14">
        <f t="shared" si="26"/>
        <v>0.39720279720279728</v>
      </c>
      <c r="E875" s="9">
        <v>1.4213197969543205E-2</v>
      </c>
      <c r="G875" s="9">
        <v>871</v>
      </c>
      <c r="H875" s="9">
        <f t="shared" ca="1" si="27"/>
        <v>-4.0075129946821775E-2</v>
      </c>
    </row>
    <row r="876" spans="2:8" x14ac:dyDescent="0.25">
      <c r="B876" s="190">
        <v>43172</v>
      </c>
      <c r="C876" s="9">
        <v>35.75</v>
      </c>
      <c r="D876" s="14">
        <f t="shared" si="26"/>
        <v>0.42714570858283429</v>
      </c>
      <c r="E876" s="9">
        <v>1.4184397163120567E-2</v>
      </c>
      <c r="G876" s="9">
        <v>872</v>
      </c>
      <c r="H876" s="9">
        <f t="shared" ca="1" si="27"/>
        <v>6.5334612684819727E-3</v>
      </c>
    </row>
    <row r="877" spans="2:8" x14ac:dyDescent="0.25">
      <c r="B877" s="190">
        <v>43543</v>
      </c>
      <c r="C877" s="9">
        <v>25.05</v>
      </c>
      <c r="D877" s="14">
        <f t="shared" si="26"/>
        <v>-0.87548464062033993</v>
      </c>
      <c r="E877" s="9">
        <v>1.4170040485830017E-2</v>
      </c>
      <c r="G877" s="9">
        <v>873</v>
      </c>
      <c r="H877" s="9">
        <f t="shared" ca="1" si="27"/>
        <v>-1.4859306719848003E-2</v>
      </c>
    </row>
    <row r="878" spans="2:8" x14ac:dyDescent="0.25">
      <c r="B878" s="190">
        <v>45727</v>
      </c>
      <c r="C878" s="9">
        <v>201.18</v>
      </c>
      <c r="D878" s="14">
        <f t="shared" si="26"/>
        <v>1.0729520865533231</v>
      </c>
      <c r="E878" s="9">
        <v>1.4114326040931604E-2</v>
      </c>
      <c r="G878" s="9">
        <v>874</v>
      </c>
      <c r="H878" s="9">
        <f t="shared" ca="1" si="27"/>
        <v>-1.3968194673517013E-2</v>
      </c>
    </row>
    <row r="879" spans="2:8" x14ac:dyDescent="0.25">
      <c r="B879" s="190">
        <v>42325</v>
      </c>
      <c r="C879" s="9">
        <v>97.05</v>
      </c>
      <c r="D879" s="14">
        <f t="shared" si="26"/>
        <v>1.6995827538247563</v>
      </c>
      <c r="E879" s="9">
        <v>1.4106583072100254E-2</v>
      </c>
      <c r="G879" s="9">
        <v>875</v>
      </c>
      <c r="H879" s="9">
        <f t="shared" ca="1" si="27"/>
        <v>1.059923327500226E-2</v>
      </c>
    </row>
    <row r="880" spans="2:8" x14ac:dyDescent="0.25">
      <c r="B880" s="190">
        <v>43342</v>
      </c>
      <c r="C880" s="9">
        <v>35.950000000000003</v>
      </c>
      <c r="D880" s="14">
        <f t="shared" si="26"/>
        <v>0.23965517241379319</v>
      </c>
      <c r="E880" s="9">
        <v>1.4104372355430182E-2</v>
      </c>
      <c r="G880" s="9">
        <v>876</v>
      </c>
      <c r="H880" s="9">
        <f t="shared" ca="1" si="27"/>
        <v>-8.111134288673192E-3</v>
      </c>
    </row>
    <row r="881" spans="2:8" x14ac:dyDescent="0.25">
      <c r="B881" s="190">
        <v>43244</v>
      </c>
      <c r="C881" s="9">
        <v>29</v>
      </c>
      <c r="D881" s="14">
        <f t="shared" si="26"/>
        <v>-0.90769622509389525</v>
      </c>
      <c r="E881" s="9">
        <v>1.3986013986013936E-2</v>
      </c>
      <c r="G881" s="9">
        <v>877</v>
      </c>
      <c r="H881" s="9">
        <f t="shared" ca="1" si="27"/>
        <v>2.65222926898993E-2</v>
      </c>
    </row>
    <row r="882" spans="2:8" x14ac:dyDescent="0.25">
      <c r="B882" s="190">
        <v>45561</v>
      </c>
      <c r="C882" s="9">
        <v>314.18</v>
      </c>
      <c r="D882" s="14">
        <f t="shared" si="26"/>
        <v>20.593127147766321</v>
      </c>
      <c r="E882" s="9">
        <v>1.3974503792157443E-2</v>
      </c>
      <c r="G882" s="9">
        <v>878</v>
      </c>
      <c r="H882" s="9">
        <f t="shared" ca="1" si="27"/>
        <v>3.1609105781050376E-2</v>
      </c>
    </row>
    <row r="883" spans="2:8" x14ac:dyDescent="0.25">
      <c r="B883" s="190">
        <v>43704</v>
      </c>
      <c r="C883" s="9">
        <v>14.55</v>
      </c>
      <c r="D883" s="14">
        <f t="shared" si="26"/>
        <v>-0.8</v>
      </c>
      <c r="E883" s="9">
        <v>1.3937282229965231E-2</v>
      </c>
      <c r="G883" s="9">
        <v>879</v>
      </c>
      <c r="H883" s="9">
        <f t="shared" ca="1" si="27"/>
        <v>1.8649574449985714E-2</v>
      </c>
    </row>
    <row r="884" spans="2:8" x14ac:dyDescent="0.25">
      <c r="B884" s="190">
        <v>44435</v>
      </c>
      <c r="C884" s="9">
        <v>72.75</v>
      </c>
      <c r="D884" s="14">
        <f t="shared" si="26"/>
        <v>-0.54765901883976875</v>
      </c>
      <c r="E884" s="9">
        <v>1.3937282229965157E-2</v>
      </c>
      <c r="G884" s="9">
        <v>880</v>
      </c>
      <c r="H884" s="9">
        <f t="shared" ca="1" si="27"/>
        <v>-4.1566349207813784E-3</v>
      </c>
    </row>
    <row r="885" spans="2:8" x14ac:dyDescent="0.25">
      <c r="B885" s="190">
        <v>45457</v>
      </c>
      <c r="C885" s="9">
        <v>160.83000000000001</v>
      </c>
      <c r="D885" s="14">
        <f t="shared" si="26"/>
        <v>1.5982229402261714</v>
      </c>
      <c r="E885" s="9">
        <v>1.3932669272475148E-2</v>
      </c>
      <c r="G885" s="9">
        <v>881</v>
      </c>
      <c r="H885" s="9">
        <f t="shared" ca="1" si="27"/>
        <v>-2.3867449923654818E-2</v>
      </c>
    </row>
    <row r="886" spans="2:8" x14ac:dyDescent="0.25">
      <c r="B886" s="190">
        <v>42094</v>
      </c>
      <c r="C886" s="9">
        <v>61.9</v>
      </c>
      <c r="D886" s="14">
        <f t="shared" si="26"/>
        <v>0.54364089775561086</v>
      </c>
      <c r="E886" s="9">
        <v>1.3923013923013946E-2</v>
      </c>
      <c r="G886" s="9">
        <v>882</v>
      </c>
      <c r="H886" s="9">
        <f t="shared" ca="1" si="27"/>
        <v>-3.2126945519354688E-2</v>
      </c>
    </row>
    <row r="887" spans="2:8" x14ac:dyDescent="0.25">
      <c r="B887" s="190">
        <v>42977</v>
      </c>
      <c r="C887" s="9">
        <v>40.1</v>
      </c>
      <c r="D887" s="14">
        <f t="shared" si="26"/>
        <v>-0.45218579234972678</v>
      </c>
      <c r="E887" s="9">
        <v>1.3906447534766228E-2</v>
      </c>
      <c r="G887" s="9">
        <v>883</v>
      </c>
      <c r="H887" s="9">
        <f t="shared" ca="1" si="27"/>
        <v>2.6204907854097112E-2</v>
      </c>
    </row>
    <row r="888" spans="2:8" x14ac:dyDescent="0.25">
      <c r="B888" s="190">
        <v>45071</v>
      </c>
      <c r="C888" s="9">
        <v>73.2</v>
      </c>
      <c r="D888" s="14">
        <f t="shared" si="26"/>
        <v>1.4982935153583619</v>
      </c>
      <c r="E888" s="9">
        <v>1.3850415512465374E-2</v>
      </c>
      <c r="G888" s="9">
        <v>884</v>
      </c>
      <c r="H888" s="9">
        <f t="shared" ca="1" si="27"/>
        <v>-4.0592744546267719E-2</v>
      </c>
    </row>
    <row r="889" spans="2:8" x14ac:dyDescent="0.25">
      <c r="B889" s="190">
        <v>43405</v>
      </c>
      <c r="C889" s="9">
        <v>29.3</v>
      </c>
      <c r="D889" s="14">
        <f t="shared" si="26"/>
        <v>-0.82667849748595079</v>
      </c>
      <c r="E889" s="9">
        <v>1.3840830449827065E-2</v>
      </c>
      <c r="G889" s="9">
        <v>885</v>
      </c>
      <c r="H889" s="9">
        <f t="shared" ca="1" si="27"/>
        <v>-1.5144988083060675E-2</v>
      </c>
    </row>
    <row r="890" spans="2:8" x14ac:dyDescent="0.25">
      <c r="B890" s="190">
        <v>45435</v>
      </c>
      <c r="C890" s="9">
        <v>169.05</v>
      </c>
      <c r="D890" s="14">
        <f t="shared" si="26"/>
        <v>2.460755197284685E-2</v>
      </c>
      <c r="E890" s="9">
        <v>1.379310344827593E-2</v>
      </c>
      <c r="G890" s="9">
        <v>886</v>
      </c>
      <c r="H890" s="9">
        <f t="shared" ca="1" si="27"/>
        <v>3.2179486727612946E-3</v>
      </c>
    </row>
    <row r="891" spans="2:8" x14ac:dyDescent="0.25">
      <c r="B891" s="190">
        <v>45467</v>
      </c>
      <c r="C891" s="9">
        <v>164.99</v>
      </c>
      <c r="D891" s="14">
        <f t="shared" si="26"/>
        <v>1.7988125530110264</v>
      </c>
      <c r="E891" s="9">
        <v>1.3763440860215109E-2</v>
      </c>
      <c r="G891" s="9">
        <v>887</v>
      </c>
      <c r="H891" s="9">
        <f t="shared" ca="1" si="27"/>
        <v>3.1165066031875054E-4</v>
      </c>
    </row>
    <row r="892" spans="2:8" x14ac:dyDescent="0.25">
      <c r="B892" s="190">
        <v>41970</v>
      </c>
      <c r="C892" s="9">
        <v>58.95</v>
      </c>
      <c r="D892" s="14">
        <f t="shared" si="26"/>
        <v>0.33069977426636582</v>
      </c>
      <c r="E892" s="9">
        <v>1.3757523645743839E-2</v>
      </c>
      <c r="G892" s="9">
        <v>888</v>
      </c>
      <c r="H892" s="9">
        <f t="shared" ca="1" si="27"/>
        <v>1.1348673205131186E-2</v>
      </c>
    </row>
    <row r="893" spans="2:8" x14ac:dyDescent="0.25">
      <c r="B893" s="190">
        <v>42629</v>
      </c>
      <c r="C893" s="9">
        <v>44.3</v>
      </c>
      <c r="D893" s="14">
        <f t="shared" si="26"/>
        <v>-0.20323741007194251</v>
      </c>
      <c r="E893" s="9">
        <v>1.3729977116704675E-2</v>
      </c>
      <c r="G893" s="9">
        <v>889</v>
      </c>
      <c r="H893" s="9">
        <f t="shared" ca="1" si="27"/>
        <v>-2.6721472422353062E-2</v>
      </c>
    </row>
    <row r="894" spans="2:8" x14ac:dyDescent="0.25">
      <c r="B894" s="190">
        <v>44246</v>
      </c>
      <c r="C894" s="9">
        <v>55.6</v>
      </c>
      <c r="D894" s="14">
        <f t="shared" si="26"/>
        <v>-0.62571524739145079</v>
      </c>
      <c r="E894" s="9">
        <v>1.3673655423883317E-2</v>
      </c>
      <c r="G894" s="9">
        <v>890</v>
      </c>
      <c r="H894" s="9">
        <f t="shared" ca="1" si="27"/>
        <v>2.9143972020276966E-3</v>
      </c>
    </row>
    <row r="895" spans="2:8" x14ac:dyDescent="0.25">
      <c r="B895" s="190">
        <v>45443</v>
      </c>
      <c r="C895" s="9">
        <v>148.55000000000001</v>
      </c>
      <c r="D895" s="14">
        <f t="shared" si="26"/>
        <v>-0.45572124720624335</v>
      </c>
      <c r="E895" s="9">
        <v>1.3647219379051518E-2</v>
      </c>
      <c r="G895" s="9">
        <v>891</v>
      </c>
      <c r="H895" s="9">
        <f t="shared" ca="1" si="27"/>
        <v>4.7477945502194592E-2</v>
      </c>
    </row>
    <row r="896" spans="2:8" x14ac:dyDescent="0.25">
      <c r="B896" s="190">
        <v>45695</v>
      </c>
      <c r="C896" s="9">
        <v>272.93</v>
      </c>
      <c r="D896" s="14">
        <f t="shared" si="26"/>
        <v>13.634316353887401</v>
      </c>
      <c r="E896" s="9">
        <v>1.3629948748421659E-2</v>
      </c>
      <c r="G896" s="9">
        <v>892</v>
      </c>
      <c r="H896" s="9">
        <f t="shared" ca="1" si="27"/>
        <v>-3.832696764742162E-3</v>
      </c>
    </row>
    <row r="897" spans="2:8" x14ac:dyDescent="0.25">
      <c r="B897" s="190">
        <v>43861</v>
      </c>
      <c r="C897" s="9">
        <v>18.649999999999999</v>
      </c>
      <c r="D897" s="14">
        <f t="shared" si="26"/>
        <v>-0.88645357686453574</v>
      </c>
      <c r="E897" s="9">
        <v>1.3586956521739132E-2</v>
      </c>
      <c r="G897" s="9">
        <v>893</v>
      </c>
      <c r="H897" s="9">
        <f t="shared" ca="1" si="27"/>
        <v>3.9249820496845625E-3</v>
      </c>
    </row>
    <row r="898" spans="2:8" x14ac:dyDescent="0.25">
      <c r="B898" s="190">
        <v>45391</v>
      </c>
      <c r="C898" s="9">
        <v>164.25</v>
      </c>
      <c r="D898" s="14">
        <f t="shared" si="26"/>
        <v>3.8883928571428572</v>
      </c>
      <c r="E898" s="9">
        <v>1.3576056772600978E-2</v>
      </c>
      <c r="G898" s="9">
        <v>894</v>
      </c>
      <c r="H898" s="9">
        <f t="shared" ca="1" si="27"/>
        <v>-1.2222119643949435E-2</v>
      </c>
    </row>
    <row r="899" spans="2:8" x14ac:dyDescent="0.25">
      <c r="B899" s="190">
        <v>44020</v>
      </c>
      <c r="C899" s="9">
        <v>33.6</v>
      </c>
      <c r="D899" s="14">
        <f t="shared" si="26"/>
        <v>-0.52676056338028165</v>
      </c>
      <c r="E899" s="9">
        <v>1.357466063348425E-2</v>
      </c>
      <c r="G899" s="9">
        <v>895</v>
      </c>
      <c r="H899" s="9">
        <f t="shared" ca="1" si="27"/>
        <v>-6.1779755559961035E-2</v>
      </c>
    </row>
    <row r="900" spans="2:8" x14ac:dyDescent="0.25">
      <c r="B900" s="190">
        <v>44452</v>
      </c>
      <c r="C900" s="9">
        <v>71</v>
      </c>
      <c r="D900" s="14">
        <f t="shared" si="26"/>
        <v>2.1625835189309575</v>
      </c>
      <c r="E900" s="9">
        <v>1.3561741613133517E-2</v>
      </c>
      <c r="G900" s="9">
        <v>896</v>
      </c>
      <c r="H900" s="9">
        <f t="shared" ca="1" si="27"/>
        <v>-5.3197896291798448E-2</v>
      </c>
    </row>
    <row r="901" spans="2:8" x14ac:dyDescent="0.25">
      <c r="B901" s="190">
        <v>43516</v>
      </c>
      <c r="C901" s="9">
        <v>22.45</v>
      </c>
      <c r="D901" s="14">
        <f t="shared" ref="D901:D964" si="28">(C901-C902)/C902</f>
        <v>-0.72754854368932043</v>
      </c>
      <c r="E901" s="9">
        <v>1.3544018058690778E-2</v>
      </c>
      <c r="G901" s="9">
        <v>897</v>
      </c>
      <c r="H901" s="9">
        <f t="shared" ca="1" si="27"/>
        <v>-7.9107424658130268E-2</v>
      </c>
    </row>
    <row r="902" spans="2:8" x14ac:dyDescent="0.25">
      <c r="B902" s="190">
        <v>44406</v>
      </c>
      <c r="C902" s="9">
        <v>82.4</v>
      </c>
      <c r="D902" s="14">
        <f t="shared" si="28"/>
        <v>0.83314794215795329</v>
      </c>
      <c r="E902" s="9">
        <v>1.3530135301353118E-2</v>
      </c>
      <c r="G902" s="9">
        <v>898</v>
      </c>
      <c r="H902" s="9">
        <f t="shared" ref="H902:H965" ca="1" si="29">_xlfn.NORM.INV(RAND(),O$7,O$8)</f>
        <v>-6.0529519164613417E-2</v>
      </c>
    </row>
    <row r="903" spans="2:8" x14ac:dyDescent="0.25">
      <c r="B903" s="190">
        <v>42705</v>
      </c>
      <c r="C903" s="9">
        <v>44.95</v>
      </c>
      <c r="D903" s="14">
        <f t="shared" si="28"/>
        <v>-0.84470547590257383</v>
      </c>
      <c r="E903" s="9">
        <v>1.3528748590755387E-2</v>
      </c>
      <c r="G903" s="9">
        <v>899</v>
      </c>
      <c r="H903" s="9">
        <f t="shared" ca="1" si="29"/>
        <v>-3.200582347489541E-3</v>
      </c>
    </row>
    <row r="904" spans="2:8" x14ac:dyDescent="0.25">
      <c r="B904" s="190">
        <v>45664</v>
      </c>
      <c r="C904" s="9">
        <v>289.45</v>
      </c>
      <c r="D904" s="14">
        <f t="shared" si="28"/>
        <v>1.653070577451879</v>
      </c>
      <c r="E904" s="9">
        <v>1.3480392156862624E-2</v>
      </c>
      <c r="G904" s="9">
        <v>900</v>
      </c>
      <c r="H904" s="9">
        <f t="shared" ca="1" si="29"/>
        <v>1.8331224005013861E-2</v>
      </c>
    </row>
    <row r="905" spans="2:8" x14ac:dyDescent="0.25">
      <c r="B905" s="190">
        <v>45205</v>
      </c>
      <c r="C905" s="9">
        <v>109.1</v>
      </c>
      <c r="D905" s="14">
        <f t="shared" si="28"/>
        <v>0.69937694704049824</v>
      </c>
      <c r="E905" s="9">
        <v>1.3469577333952518E-2</v>
      </c>
      <c r="G905" s="9">
        <v>901</v>
      </c>
      <c r="H905" s="9">
        <f t="shared" ca="1" si="29"/>
        <v>-2.4044696224878051E-2</v>
      </c>
    </row>
    <row r="906" spans="2:8" x14ac:dyDescent="0.25">
      <c r="B906" s="190">
        <v>44957</v>
      </c>
      <c r="C906" s="9">
        <v>64.2</v>
      </c>
      <c r="D906" s="14">
        <f t="shared" si="28"/>
        <v>0.12928759894459105</v>
      </c>
      <c r="E906" s="9">
        <v>1.3417521704814545E-2</v>
      </c>
      <c r="G906" s="9">
        <v>902</v>
      </c>
      <c r="H906" s="9">
        <f t="shared" ca="1" si="29"/>
        <v>1.0673206084269426E-2</v>
      </c>
    </row>
    <row r="907" spans="2:8" x14ac:dyDescent="0.25">
      <c r="B907" s="190">
        <v>44551</v>
      </c>
      <c r="C907" s="9">
        <v>56.85</v>
      </c>
      <c r="D907" s="14">
        <f t="shared" si="28"/>
        <v>13.960526315789476</v>
      </c>
      <c r="E907" s="9">
        <v>1.3368983957219251E-2</v>
      </c>
      <c r="G907" s="9">
        <v>903</v>
      </c>
      <c r="H907" s="9">
        <f t="shared" ca="1" si="29"/>
        <v>-5.2329413836312483E-2</v>
      </c>
    </row>
    <row r="908" spans="2:8" x14ac:dyDescent="0.25">
      <c r="B908" s="190">
        <v>41414</v>
      </c>
      <c r="C908" s="9">
        <v>3.8</v>
      </c>
      <c r="D908" s="14">
        <f t="shared" si="28"/>
        <v>0</v>
      </c>
      <c r="E908" s="9">
        <v>1.3333333333333286E-2</v>
      </c>
      <c r="G908" s="9">
        <v>904</v>
      </c>
      <c r="H908" s="9">
        <f t="shared" ca="1" si="29"/>
        <v>4.6356817372622566E-2</v>
      </c>
    </row>
    <row r="909" spans="2:8" x14ac:dyDescent="0.25">
      <c r="B909" s="190">
        <v>41397</v>
      </c>
      <c r="C909" s="9">
        <v>3.8</v>
      </c>
      <c r="D909" s="14">
        <f t="shared" si="28"/>
        <v>-0.93760262725779975</v>
      </c>
      <c r="E909" s="9">
        <v>1.3333333333333286E-2</v>
      </c>
      <c r="G909" s="9">
        <v>905</v>
      </c>
      <c r="H909" s="9">
        <f t="shared" ca="1" si="29"/>
        <v>-1.6598455668696641E-2</v>
      </c>
    </row>
    <row r="910" spans="2:8" x14ac:dyDescent="0.25">
      <c r="B910" s="190">
        <v>41960</v>
      </c>
      <c r="C910" s="9">
        <v>60.9</v>
      </c>
      <c r="D910" s="14">
        <f t="shared" si="28"/>
        <v>0.22782258064516123</v>
      </c>
      <c r="E910" s="9">
        <v>1.3311148086522414E-2</v>
      </c>
      <c r="G910" s="9">
        <v>906</v>
      </c>
      <c r="H910" s="9">
        <f t="shared" ca="1" si="29"/>
        <v>-5.9220840887595202E-2</v>
      </c>
    </row>
    <row r="911" spans="2:8" x14ac:dyDescent="0.25">
      <c r="B911" s="190">
        <v>44060</v>
      </c>
      <c r="C911" s="9">
        <v>49.6</v>
      </c>
      <c r="D911" s="14">
        <f t="shared" si="28"/>
        <v>2.231270358306189</v>
      </c>
      <c r="E911" s="9">
        <v>1.3278855975485159E-2</v>
      </c>
      <c r="G911" s="9">
        <v>907</v>
      </c>
      <c r="H911" s="9">
        <f t="shared" ca="1" si="29"/>
        <v>-2.8561269662813586E-2</v>
      </c>
    </row>
    <row r="912" spans="2:8" x14ac:dyDescent="0.25">
      <c r="B912" s="190">
        <v>43789</v>
      </c>
      <c r="C912" s="9">
        <v>15.35</v>
      </c>
      <c r="D912" s="14">
        <f t="shared" si="28"/>
        <v>-0.83387445887445899</v>
      </c>
      <c r="E912" s="9">
        <v>1.3201320132013155E-2</v>
      </c>
      <c r="G912" s="9">
        <v>908</v>
      </c>
      <c r="H912" s="9">
        <f t="shared" ca="1" si="29"/>
        <v>3.1605615705896775E-2</v>
      </c>
    </row>
    <row r="913" spans="2:8" x14ac:dyDescent="0.25">
      <c r="B913" s="190">
        <v>45105</v>
      </c>
      <c r="C913" s="9">
        <v>92.4</v>
      </c>
      <c r="D913" s="14">
        <f t="shared" si="28"/>
        <v>-2.6983270372369131E-3</v>
      </c>
      <c r="E913" s="9">
        <v>1.3157894736842136E-2</v>
      </c>
      <c r="G913" s="9">
        <v>909</v>
      </c>
      <c r="H913" s="9">
        <f t="shared" ca="1" si="29"/>
        <v>-2.4909120314726588E-2</v>
      </c>
    </row>
    <row r="914" spans="2:8" x14ac:dyDescent="0.25">
      <c r="B914" s="190">
        <v>45097</v>
      </c>
      <c r="C914" s="9">
        <v>92.65</v>
      </c>
      <c r="D914" s="14">
        <f t="shared" si="28"/>
        <v>0.84378109452736327</v>
      </c>
      <c r="E914" s="9">
        <v>1.3121924548933874E-2</v>
      </c>
      <c r="G914" s="9">
        <v>910</v>
      </c>
      <c r="H914" s="9">
        <f t="shared" ca="1" si="29"/>
        <v>6.925300550469686E-2</v>
      </c>
    </row>
    <row r="915" spans="2:8" x14ac:dyDescent="0.25">
      <c r="B915" s="190">
        <v>44867</v>
      </c>
      <c r="C915" s="9">
        <v>50.25</v>
      </c>
      <c r="D915" s="14">
        <f t="shared" si="28"/>
        <v>2.2108626198083066</v>
      </c>
      <c r="E915" s="9">
        <v>1.310483870967739E-2</v>
      </c>
      <c r="G915" s="9">
        <v>911</v>
      </c>
      <c r="H915" s="9">
        <f t="shared" ca="1" si="29"/>
        <v>1.0183563022869754E-2</v>
      </c>
    </row>
    <row r="916" spans="2:8" x14ac:dyDescent="0.25">
      <c r="B916" s="190">
        <v>43773</v>
      </c>
      <c r="C916" s="9">
        <v>15.65</v>
      </c>
      <c r="D916" s="14">
        <f t="shared" si="28"/>
        <v>-0.73339011925042596</v>
      </c>
      <c r="E916" s="9">
        <v>1.2944983818770297E-2</v>
      </c>
      <c r="G916" s="9">
        <v>912</v>
      </c>
      <c r="H916" s="9">
        <f t="shared" ca="1" si="29"/>
        <v>-1.0684179211843427E-2</v>
      </c>
    </row>
    <row r="917" spans="2:8" x14ac:dyDescent="0.25">
      <c r="B917" s="190">
        <v>44161</v>
      </c>
      <c r="C917" s="9">
        <v>58.7</v>
      </c>
      <c r="D917" s="14">
        <f t="shared" si="28"/>
        <v>0.15098039215686279</v>
      </c>
      <c r="E917" s="9">
        <v>1.2942191544434857E-2</v>
      </c>
      <c r="G917" s="9">
        <v>913</v>
      </c>
      <c r="H917" s="9">
        <f t="shared" ca="1" si="29"/>
        <v>5.9048367507755647E-2</v>
      </c>
    </row>
    <row r="918" spans="2:8" x14ac:dyDescent="0.25">
      <c r="B918" s="190">
        <v>42501</v>
      </c>
      <c r="C918" s="9">
        <v>51</v>
      </c>
      <c r="D918" s="14">
        <f t="shared" si="28"/>
        <v>-0.67847686294288234</v>
      </c>
      <c r="E918" s="9">
        <v>1.2909632571996E-2</v>
      </c>
      <c r="G918" s="9">
        <v>914</v>
      </c>
      <c r="H918" s="9">
        <f t="shared" ca="1" si="29"/>
        <v>-4.0033336871916278E-2</v>
      </c>
    </row>
    <row r="919" spans="2:8" x14ac:dyDescent="0.25">
      <c r="B919" s="190">
        <v>45456</v>
      </c>
      <c r="C919" s="9">
        <v>158.62</v>
      </c>
      <c r="D919" s="14">
        <f t="shared" si="28"/>
        <v>1.3674626865671642</v>
      </c>
      <c r="E919" s="9">
        <v>1.2899106002554344E-2</v>
      </c>
      <c r="G919" s="9">
        <v>915</v>
      </c>
      <c r="H919" s="9">
        <f t="shared" ca="1" si="29"/>
        <v>-9.1572872944511753E-3</v>
      </c>
    </row>
    <row r="920" spans="2:8" x14ac:dyDescent="0.25">
      <c r="B920" s="190">
        <v>45001</v>
      </c>
      <c r="C920" s="9">
        <v>67</v>
      </c>
      <c r="D920" s="14">
        <f t="shared" si="28"/>
        <v>6.1806656101426286E-2</v>
      </c>
      <c r="E920" s="9">
        <v>1.2849584278155619E-2</v>
      </c>
      <c r="G920" s="9">
        <v>916</v>
      </c>
      <c r="H920" s="9">
        <f t="shared" ca="1" si="29"/>
        <v>-1.224318848357514E-2</v>
      </c>
    </row>
    <row r="921" spans="2:8" x14ac:dyDescent="0.25">
      <c r="B921" s="190">
        <v>42037</v>
      </c>
      <c r="C921" s="9">
        <v>63.1</v>
      </c>
      <c r="D921" s="14">
        <f t="shared" si="28"/>
        <v>14.974683544303796</v>
      </c>
      <c r="E921" s="9">
        <v>1.2841091492776955E-2</v>
      </c>
      <c r="G921" s="9">
        <v>917</v>
      </c>
      <c r="H921" s="9">
        <f t="shared" ca="1" si="29"/>
        <v>1.306841029140414E-3</v>
      </c>
    </row>
    <row r="922" spans="2:8" x14ac:dyDescent="0.25">
      <c r="B922" s="190">
        <v>41408</v>
      </c>
      <c r="C922" s="9">
        <v>3.95</v>
      </c>
      <c r="D922" s="14">
        <f t="shared" si="28"/>
        <v>0</v>
      </c>
      <c r="E922" s="9">
        <v>1.2820512820512889E-2</v>
      </c>
      <c r="G922" s="9">
        <v>918</v>
      </c>
      <c r="H922" s="9">
        <f t="shared" ca="1" si="29"/>
        <v>-5.5675903011896948E-2</v>
      </c>
    </row>
    <row r="923" spans="2:8" x14ac:dyDescent="0.25">
      <c r="B923" s="190">
        <v>41372</v>
      </c>
      <c r="C923" s="9">
        <v>3.95</v>
      </c>
      <c r="D923" s="14">
        <f t="shared" si="28"/>
        <v>0</v>
      </c>
      <c r="E923" s="9">
        <v>1.2820512820512889E-2</v>
      </c>
      <c r="G923" s="9">
        <v>919</v>
      </c>
      <c r="H923" s="9">
        <f t="shared" ca="1" si="29"/>
        <v>-1.4764594570942105E-2</v>
      </c>
    </row>
    <row r="924" spans="2:8" x14ac:dyDescent="0.25">
      <c r="B924" s="190">
        <v>41361</v>
      </c>
      <c r="C924" s="9">
        <v>3.95</v>
      </c>
      <c r="D924" s="14">
        <f t="shared" si="28"/>
        <v>-0.90929965556831216</v>
      </c>
      <c r="E924" s="9">
        <v>1.2820512820512889E-2</v>
      </c>
      <c r="G924" s="9">
        <v>920</v>
      </c>
      <c r="H924" s="9">
        <f t="shared" ca="1" si="29"/>
        <v>3.5183810394532673E-2</v>
      </c>
    </row>
    <row r="925" spans="2:8" x14ac:dyDescent="0.25">
      <c r="B925" s="190">
        <v>42690</v>
      </c>
      <c r="C925" s="9">
        <v>43.55</v>
      </c>
      <c r="D925" s="14">
        <f t="shared" si="28"/>
        <v>4.4779874213836468</v>
      </c>
      <c r="E925" s="9">
        <v>1.2790697674418539E-2</v>
      </c>
      <c r="G925" s="9">
        <v>921</v>
      </c>
      <c r="H925" s="9">
        <f t="shared" ca="1" si="29"/>
        <v>2.6375122212509063E-2</v>
      </c>
    </row>
    <row r="926" spans="2:8" x14ac:dyDescent="0.25">
      <c r="B926" s="190">
        <v>41530</v>
      </c>
      <c r="C926" s="9">
        <v>7.95</v>
      </c>
      <c r="D926" s="14">
        <f t="shared" si="28"/>
        <v>-0.9628730210619717</v>
      </c>
      <c r="E926" s="9">
        <v>1.2738853503184782E-2</v>
      </c>
      <c r="G926" s="9">
        <v>922</v>
      </c>
      <c r="H926" s="9">
        <f t="shared" ca="1" si="29"/>
        <v>-1.6635693307360769E-2</v>
      </c>
    </row>
    <row r="927" spans="2:8" x14ac:dyDescent="0.25">
      <c r="B927" s="190">
        <v>45768</v>
      </c>
      <c r="C927" s="9">
        <v>214.13</v>
      </c>
      <c r="D927" s="14">
        <f t="shared" si="28"/>
        <v>-0.26301841335398385</v>
      </c>
      <c r="E927" s="9">
        <v>1.2722285281876645E-2</v>
      </c>
      <c r="G927" s="9">
        <v>923</v>
      </c>
      <c r="H927" s="9">
        <f t="shared" ca="1" si="29"/>
        <v>-3.1649086525667646E-3</v>
      </c>
    </row>
    <row r="928" spans="2:8" x14ac:dyDescent="0.25">
      <c r="B928" s="190">
        <v>45601</v>
      </c>
      <c r="C928" s="9">
        <v>290.55</v>
      </c>
      <c r="D928" s="14">
        <f t="shared" si="28"/>
        <v>23.313807531380757</v>
      </c>
      <c r="E928" s="9">
        <v>1.2722202858138845E-2</v>
      </c>
      <c r="G928" s="9">
        <v>924</v>
      </c>
      <c r="H928" s="9">
        <f t="shared" ca="1" si="29"/>
        <v>2.5951238271311319E-2</v>
      </c>
    </row>
    <row r="929" spans="2:8" x14ac:dyDescent="0.25">
      <c r="B929" s="190">
        <v>41592</v>
      </c>
      <c r="C929" s="9">
        <v>11.95</v>
      </c>
      <c r="D929" s="14">
        <f t="shared" si="28"/>
        <v>-0.88493018777082322</v>
      </c>
      <c r="E929" s="9">
        <v>1.271186440677954E-2</v>
      </c>
      <c r="G929" s="9">
        <v>925</v>
      </c>
      <c r="H929" s="9">
        <f t="shared" ca="1" si="29"/>
        <v>2.2777495212503662E-2</v>
      </c>
    </row>
    <row r="930" spans="2:8" x14ac:dyDescent="0.25">
      <c r="B930" s="190">
        <v>42277</v>
      </c>
      <c r="C930" s="9">
        <v>103.85</v>
      </c>
      <c r="D930" s="14">
        <f t="shared" si="28"/>
        <v>24.962499999999999</v>
      </c>
      <c r="E930" s="9">
        <v>1.2676743052169646E-2</v>
      </c>
      <c r="G930" s="9">
        <v>926</v>
      </c>
      <c r="H930" s="9">
        <f t="shared" ca="1" si="29"/>
        <v>4.6712194477971869E-2</v>
      </c>
    </row>
    <row r="931" spans="2:8" x14ac:dyDescent="0.25">
      <c r="B931" s="190">
        <v>41402</v>
      </c>
      <c r="C931" s="9">
        <v>4</v>
      </c>
      <c r="D931" s="14">
        <f t="shared" si="28"/>
        <v>-0.97869053326940492</v>
      </c>
      <c r="E931" s="9">
        <v>1.2658227848101221E-2</v>
      </c>
      <c r="G931" s="9">
        <v>927</v>
      </c>
      <c r="H931" s="9">
        <f t="shared" ca="1" si="29"/>
        <v>-2.5044827740133616E-2</v>
      </c>
    </row>
    <row r="932" spans="2:8" x14ac:dyDescent="0.25">
      <c r="B932" s="190">
        <v>45495</v>
      </c>
      <c r="C932" s="9">
        <v>187.71</v>
      </c>
      <c r="D932" s="14">
        <f t="shared" si="28"/>
        <v>1.122215941209723</v>
      </c>
      <c r="E932" s="9">
        <v>1.262340184495875E-2</v>
      </c>
      <c r="G932" s="9">
        <v>928</v>
      </c>
      <c r="H932" s="9">
        <f t="shared" ca="1" si="29"/>
        <v>3.5864718652808894E-2</v>
      </c>
    </row>
    <row r="933" spans="2:8" x14ac:dyDescent="0.25">
      <c r="B933" s="190">
        <v>44371</v>
      </c>
      <c r="C933" s="9">
        <v>88.45</v>
      </c>
      <c r="D933" s="14">
        <f t="shared" si="28"/>
        <v>-0.15439770554493301</v>
      </c>
      <c r="E933" s="9">
        <v>1.2593016599885617E-2</v>
      </c>
      <c r="G933" s="9">
        <v>929</v>
      </c>
      <c r="H933" s="9">
        <f t="shared" ca="1" si="29"/>
        <v>-4.166449343093169E-2</v>
      </c>
    </row>
    <row r="934" spans="2:8" x14ac:dyDescent="0.25">
      <c r="B934" s="190">
        <v>42296</v>
      </c>
      <c r="C934" s="9">
        <v>104.6</v>
      </c>
      <c r="D934" s="14">
        <f t="shared" si="28"/>
        <v>2.2484472049689437</v>
      </c>
      <c r="E934" s="9">
        <v>1.2584704743465607E-2</v>
      </c>
      <c r="G934" s="9">
        <v>930</v>
      </c>
      <c r="H934" s="9">
        <f t="shared" ca="1" si="29"/>
        <v>2.6460734106810602E-2</v>
      </c>
    </row>
    <row r="935" spans="2:8" x14ac:dyDescent="0.25">
      <c r="B935" s="190">
        <v>43990</v>
      </c>
      <c r="C935" s="9">
        <v>32.200000000000003</v>
      </c>
      <c r="D935" s="14">
        <f t="shared" si="28"/>
        <v>0.1418439716312058</v>
      </c>
      <c r="E935" s="9">
        <v>1.2578616352201324E-2</v>
      </c>
      <c r="G935" s="9">
        <v>931</v>
      </c>
      <c r="H935" s="9">
        <f t="shared" ca="1" si="29"/>
        <v>-4.7373252664324676E-2</v>
      </c>
    </row>
    <row r="936" spans="2:8" x14ac:dyDescent="0.25">
      <c r="B936" s="190">
        <v>43466</v>
      </c>
      <c r="C936" s="9">
        <v>28.2</v>
      </c>
      <c r="D936" s="14">
        <f t="shared" si="28"/>
        <v>-0.70837642192347461</v>
      </c>
      <c r="E936" s="9">
        <v>1.2567324955116619E-2</v>
      </c>
      <c r="G936" s="9">
        <v>932</v>
      </c>
      <c r="H936" s="9">
        <f t="shared" ca="1" si="29"/>
        <v>2.9157396544935345E-2</v>
      </c>
    </row>
    <row r="937" spans="2:8" x14ac:dyDescent="0.25">
      <c r="B937" s="190">
        <v>42377</v>
      </c>
      <c r="C937" s="9">
        <v>96.7</v>
      </c>
      <c r="D937" s="14">
        <f t="shared" si="28"/>
        <v>22.876543209876544</v>
      </c>
      <c r="E937" s="9">
        <v>1.256544502617804E-2</v>
      </c>
      <c r="G937" s="9">
        <v>933</v>
      </c>
      <c r="H937" s="9">
        <f t="shared" ca="1" si="29"/>
        <v>-1.2309976309066786E-2</v>
      </c>
    </row>
    <row r="938" spans="2:8" x14ac:dyDescent="0.25">
      <c r="B938" s="190">
        <v>41352</v>
      </c>
      <c r="C938" s="9">
        <v>4.05</v>
      </c>
      <c r="D938" s="14">
        <f t="shared" si="28"/>
        <v>-0.98689956331877726</v>
      </c>
      <c r="E938" s="9">
        <v>1.2499999999999956E-2</v>
      </c>
      <c r="G938" s="9">
        <v>934</v>
      </c>
      <c r="H938" s="9">
        <f t="shared" ca="1" si="29"/>
        <v>-4.2039831112032328E-2</v>
      </c>
    </row>
    <row r="939" spans="2:8" x14ac:dyDescent="0.25">
      <c r="B939" s="190">
        <v>45617</v>
      </c>
      <c r="C939" s="9">
        <v>309.14999999999998</v>
      </c>
      <c r="D939" s="14">
        <f t="shared" si="28"/>
        <v>0.89488201041985882</v>
      </c>
      <c r="E939" s="9">
        <v>1.2444735549369427E-2</v>
      </c>
      <c r="G939" s="9">
        <v>935</v>
      </c>
      <c r="H939" s="9">
        <f t="shared" ca="1" si="29"/>
        <v>8.243200372409569E-2</v>
      </c>
    </row>
    <row r="940" spans="2:8" x14ac:dyDescent="0.25">
      <c r="B940" s="190">
        <v>45271</v>
      </c>
      <c r="C940" s="9">
        <v>163.15</v>
      </c>
      <c r="D940" s="14">
        <f t="shared" si="28"/>
        <v>2.6336302895322943</v>
      </c>
      <c r="E940" s="9">
        <v>1.2410797393732546E-2</v>
      </c>
      <c r="G940" s="9">
        <v>936</v>
      </c>
      <c r="H940" s="9">
        <f t="shared" ca="1" si="29"/>
        <v>3.9456339515843521E-2</v>
      </c>
    </row>
    <row r="941" spans="2:8" x14ac:dyDescent="0.25">
      <c r="B941" s="190">
        <v>42996</v>
      </c>
      <c r="C941" s="9">
        <v>44.9</v>
      </c>
      <c r="D941" s="14">
        <f t="shared" si="28"/>
        <v>-0.72596887397009457</v>
      </c>
      <c r="E941" s="9">
        <v>1.2401352874859011E-2</v>
      </c>
      <c r="G941" s="9">
        <v>937</v>
      </c>
      <c r="H941" s="9">
        <f t="shared" ca="1" si="29"/>
        <v>1.5323679228376921E-2</v>
      </c>
    </row>
    <row r="942" spans="2:8" x14ac:dyDescent="0.25">
      <c r="B942" s="190">
        <v>45274</v>
      </c>
      <c r="C942" s="9">
        <v>163.85</v>
      </c>
      <c r="D942" s="14">
        <f t="shared" si="28"/>
        <v>1.1046885035324343</v>
      </c>
      <c r="E942" s="9">
        <v>1.2357120790855731E-2</v>
      </c>
      <c r="G942" s="9">
        <v>938</v>
      </c>
      <c r="H942" s="9">
        <f t="shared" ca="1" si="29"/>
        <v>-4.4729222919525122E-2</v>
      </c>
    </row>
    <row r="943" spans="2:8" x14ac:dyDescent="0.25">
      <c r="B943" s="190">
        <v>45033</v>
      </c>
      <c r="C943" s="9">
        <v>77.849999999999994</v>
      </c>
      <c r="D943" s="14">
        <f t="shared" si="28"/>
        <v>0.88956310679611628</v>
      </c>
      <c r="E943" s="9">
        <v>1.2353706111833401E-2</v>
      </c>
      <c r="G943" s="9">
        <v>939</v>
      </c>
      <c r="H943" s="9">
        <f t="shared" ca="1" si="29"/>
        <v>5.4664446253739021E-2</v>
      </c>
    </row>
    <row r="944" spans="2:8" x14ac:dyDescent="0.25">
      <c r="B944" s="190">
        <v>43059</v>
      </c>
      <c r="C944" s="9">
        <v>41.2</v>
      </c>
      <c r="D944" s="14">
        <f t="shared" si="28"/>
        <v>0.24096385542168672</v>
      </c>
      <c r="E944" s="9">
        <v>1.2285012285012284E-2</v>
      </c>
      <c r="G944" s="9">
        <v>940</v>
      </c>
      <c r="H944" s="9">
        <f t="shared" ca="1" si="29"/>
        <v>1.5526580815219203E-2</v>
      </c>
    </row>
    <row r="945" spans="2:8" x14ac:dyDescent="0.25">
      <c r="B945" s="190">
        <v>41851</v>
      </c>
      <c r="C945" s="9">
        <v>33.200000000000003</v>
      </c>
      <c r="D945" s="14">
        <f t="shared" si="28"/>
        <v>-0.55555555555555558</v>
      </c>
      <c r="E945" s="9">
        <v>1.2195121951219686E-2</v>
      </c>
      <c r="G945" s="9">
        <v>941</v>
      </c>
      <c r="H945" s="9">
        <f t="shared" ca="1" si="29"/>
        <v>1.0341642488705633E-2</v>
      </c>
    </row>
    <row r="946" spans="2:8" x14ac:dyDescent="0.25">
      <c r="B946" s="190">
        <v>44337</v>
      </c>
      <c r="C946" s="9">
        <v>74.7</v>
      </c>
      <c r="D946" s="14">
        <f t="shared" si="28"/>
        <v>-0.18181818181818177</v>
      </c>
      <c r="E946" s="9">
        <v>1.2195121951219589E-2</v>
      </c>
      <c r="G946" s="9">
        <v>942</v>
      </c>
      <c r="H946" s="9">
        <f t="shared" ca="1" si="29"/>
        <v>1.5873200209012932E-2</v>
      </c>
    </row>
    <row r="947" spans="2:8" x14ac:dyDescent="0.25">
      <c r="B947" s="190">
        <v>42199</v>
      </c>
      <c r="C947" s="9">
        <v>91.3</v>
      </c>
      <c r="D947" s="14">
        <f t="shared" si="28"/>
        <v>3.3788968824940042</v>
      </c>
      <c r="E947" s="9">
        <v>1.2195121951219448E-2</v>
      </c>
      <c r="G947" s="9">
        <v>943</v>
      </c>
      <c r="H947" s="9">
        <f t="shared" ca="1" si="29"/>
        <v>4.0746687587024863E-2</v>
      </c>
    </row>
    <row r="948" spans="2:8" x14ac:dyDescent="0.25">
      <c r="B948" s="190">
        <v>43948</v>
      </c>
      <c r="C948" s="9">
        <v>20.85</v>
      </c>
      <c r="D948" s="14">
        <f t="shared" si="28"/>
        <v>-0.28595890410958896</v>
      </c>
      <c r="E948" s="9">
        <v>1.2135922330097087E-2</v>
      </c>
      <c r="G948" s="9">
        <v>944</v>
      </c>
      <c r="H948" s="9">
        <f t="shared" ca="1" si="29"/>
        <v>1.062565210291689E-2</v>
      </c>
    </row>
    <row r="949" spans="2:8" x14ac:dyDescent="0.25">
      <c r="B949" s="190">
        <v>41814</v>
      </c>
      <c r="C949" s="9">
        <v>29.2</v>
      </c>
      <c r="D949" s="14">
        <f t="shared" si="28"/>
        <v>0.74850299401197606</v>
      </c>
      <c r="E949" s="9">
        <v>1.2131715771230428E-2</v>
      </c>
      <c r="G949" s="9">
        <v>945</v>
      </c>
      <c r="H949" s="9">
        <f t="shared" ca="1" si="29"/>
        <v>-5.4829158732996923E-2</v>
      </c>
    </row>
    <row r="950" spans="2:8" x14ac:dyDescent="0.25">
      <c r="B950" s="190">
        <v>43830</v>
      </c>
      <c r="C950" s="9">
        <v>16.7</v>
      </c>
      <c r="D950" s="14">
        <f t="shared" si="28"/>
        <v>-0.42905982905982909</v>
      </c>
      <c r="E950" s="9">
        <v>1.2121212121212078E-2</v>
      </c>
      <c r="G950" s="9">
        <v>946</v>
      </c>
      <c r="H950" s="9">
        <f t="shared" ca="1" si="29"/>
        <v>3.1011333536951468E-2</v>
      </c>
    </row>
    <row r="951" spans="2:8" x14ac:dyDescent="0.25">
      <c r="B951" s="190">
        <v>43315</v>
      </c>
      <c r="C951" s="9">
        <v>29.25</v>
      </c>
      <c r="D951" s="14">
        <f t="shared" si="28"/>
        <v>-0.90040858018386105</v>
      </c>
      <c r="E951" s="9">
        <v>1.2110726643598666E-2</v>
      </c>
      <c r="G951" s="9">
        <v>947</v>
      </c>
      <c r="H951" s="9">
        <f t="shared" ca="1" si="29"/>
        <v>-2.9870620528137493E-2</v>
      </c>
    </row>
    <row r="952" spans="2:8" x14ac:dyDescent="0.25">
      <c r="B952" s="190">
        <v>45653</v>
      </c>
      <c r="C952" s="9">
        <v>293.7</v>
      </c>
      <c r="D952" s="14">
        <f t="shared" si="28"/>
        <v>3.9948979591836733</v>
      </c>
      <c r="E952" s="9">
        <v>1.2060647829083391E-2</v>
      </c>
      <c r="G952" s="9">
        <v>948</v>
      </c>
      <c r="H952" s="9">
        <f t="shared" ca="1" si="29"/>
        <v>2.5695659745595546E-2</v>
      </c>
    </row>
    <row r="953" spans="2:8" x14ac:dyDescent="0.25">
      <c r="B953" s="190">
        <v>42152</v>
      </c>
      <c r="C953" s="9">
        <v>58.8</v>
      </c>
      <c r="D953" s="14">
        <f t="shared" si="28"/>
        <v>-0.12565055762081789</v>
      </c>
      <c r="E953" s="9">
        <v>1.2048192771084263E-2</v>
      </c>
      <c r="G953" s="9">
        <v>949</v>
      </c>
      <c r="H953" s="9">
        <f t="shared" ca="1" si="29"/>
        <v>3.5313138996986501E-2</v>
      </c>
    </row>
    <row r="954" spans="2:8" x14ac:dyDescent="0.25">
      <c r="B954" s="190">
        <v>44504</v>
      </c>
      <c r="C954" s="9">
        <v>67.25</v>
      </c>
      <c r="D954" s="14">
        <f t="shared" si="28"/>
        <v>0.14176570458404078</v>
      </c>
      <c r="E954" s="9">
        <v>1.2039127163280618E-2</v>
      </c>
      <c r="G954" s="9">
        <v>950</v>
      </c>
      <c r="H954" s="9">
        <f t="shared" ca="1" si="29"/>
        <v>8.1071699208130725E-3</v>
      </c>
    </row>
    <row r="955" spans="2:8" x14ac:dyDescent="0.25">
      <c r="B955" s="190">
        <v>44659</v>
      </c>
      <c r="C955" s="9">
        <v>58.9</v>
      </c>
      <c r="D955" s="14">
        <f t="shared" si="28"/>
        <v>-0.36530172413793105</v>
      </c>
      <c r="E955" s="9">
        <v>1.2027491408934634E-2</v>
      </c>
      <c r="G955" s="9">
        <v>951</v>
      </c>
      <c r="H955" s="9">
        <f t="shared" ca="1" si="29"/>
        <v>3.0461687777768958E-2</v>
      </c>
    </row>
    <row r="956" spans="2:8" x14ac:dyDescent="0.25">
      <c r="B956" s="190">
        <v>45100</v>
      </c>
      <c r="C956" s="9">
        <v>92.8</v>
      </c>
      <c r="D956" s="14">
        <f t="shared" si="28"/>
        <v>0.69188696444849584</v>
      </c>
      <c r="E956" s="9">
        <v>1.1995637949836361E-2</v>
      </c>
      <c r="G956" s="9">
        <v>952</v>
      </c>
      <c r="H956" s="9">
        <f t="shared" ca="1" si="29"/>
        <v>4.105714886004491E-3</v>
      </c>
    </row>
    <row r="957" spans="2:8" x14ac:dyDescent="0.25">
      <c r="B957" s="190">
        <v>44259</v>
      </c>
      <c r="C957" s="9">
        <v>54.85</v>
      </c>
      <c r="D957" s="14">
        <f t="shared" si="28"/>
        <v>2.245562130177515</v>
      </c>
      <c r="E957" s="9">
        <v>1.1992619926199235E-2</v>
      </c>
      <c r="G957" s="9">
        <v>953</v>
      </c>
      <c r="H957" s="9">
        <f t="shared" ca="1" si="29"/>
        <v>-1.5705613598260722E-2</v>
      </c>
    </row>
    <row r="958" spans="2:8" x14ac:dyDescent="0.25">
      <c r="B958" s="190">
        <v>43683</v>
      </c>
      <c r="C958" s="9">
        <v>16.899999999999999</v>
      </c>
      <c r="D958" s="14">
        <f t="shared" si="28"/>
        <v>-0.89512876202295999</v>
      </c>
      <c r="E958" s="9">
        <v>1.1976047904191574E-2</v>
      </c>
      <c r="G958" s="9">
        <v>954</v>
      </c>
      <c r="H958" s="9">
        <f t="shared" ca="1" si="29"/>
        <v>8.2718823874900066E-2</v>
      </c>
    </row>
    <row r="959" spans="2:8" x14ac:dyDescent="0.25">
      <c r="B959" s="190">
        <v>45268</v>
      </c>
      <c r="C959" s="9">
        <v>161.15</v>
      </c>
      <c r="D959" s="14">
        <f t="shared" si="28"/>
        <v>1.9220308250226654</v>
      </c>
      <c r="E959" s="9">
        <v>1.1930926216640539E-2</v>
      </c>
      <c r="G959" s="9">
        <v>955</v>
      </c>
      <c r="H959" s="9">
        <f t="shared" ca="1" si="29"/>
        <v>-1.7157790975606234E-2</v>
      </c>
    </row>
    <row r="960" spans="2:8" x14ac:dyDescent="0.25">
      <c r="B960" s="190">
        <v>44679</v>
      </c>
      <c r="C960" s="9">
        <v>55.15</v>
      </c>
      <c r="D960" s="14">
        <f t="shared" si="28"/>
        <v>-0.18777614138438889</v>
      </c>
      <c r="E960" s="9">
        <v>1.1926605504587131E-2</v>
      </c>
      <c r="G960" s="9">
        <v>956</v>
      </c>
      <c r="H960" s="9">
        <f t="shared" ca="1" si="29"/>
        <v>1.2810911277524595E-2</v>
      </c>
    </row>
    <row r="961" spans="2:8" x14ac:dyDescent="0.25">
      <c r="B961" s="190">
        <v>42013</v>
      </c>
      <c r="C961" s="9">
        <v>67.900000000000006</v>
      </c>
      <c r="D961" s="14">
        <f t="shared" si="28"/>
        <v>4.325490196078432</v>
      </c>
      <c r="E961" s="9">
        <v>1.1922503725782584E-2</v>
      </c>
      <c r="G961" s="9">
        <v>957</v>
      </c>
      <c r="H961" s="9">
        <f t="shared" ca="1" si="29"/>
        <v>4.2647102147746804E-3</v>
      </c>
    </row>
    <row r="962" spans="2:8" x14ac:dyDescent="0.25">
      <c r="B962" s="190">
        <v>43753</v>
      </c>
      <c r="C962" s="9">
        <v>12.75</v>
      </c>
      <c r="D962" s="14">
        <f t="shared" si="28"/>
        <v>-0.9402866242038217</v>
      </c>
      <c r="E962" s="9">
        <v>1.1904761904761934E-2</v>
      </c>
      <c r="G962" s="9">
        <v>958</v>
      </c>
      <c r="H962" s="9">
        <f t="shared" ca="1" si="29"/>
        <v>3.4948403357835472E-2</v>
      </c>
    </row>
    <row r="963" spans="2:8" x14ac:dyDescent="0.25">
      <c r="B963" s="190">
        <v>45763</v>
      </c>
      <c r="C963" s="9">
        <v>213.52</v>
      </c>
      <c r="D963" s="14">
        <f t="shared" si="28"/>
        <v>7.3569471624266143</v>
      </c>
      <c r="E963" s="9">
        <v>1.1895170844983743E-2</v>
      </c>
      <c r="G963" s="9">
        <v>959</v>
      </c>
      <c r="H963" s="9">
        <f t="shared" ca="1" si="29"/>
        <v>3.6791143746078447E-2</v>
      </c>
    </row>
    <row r="964" spans="2:8" x14ac:dyDescent="0.25">
      <c r="B964" s="190">
        <v>43496</v>
      </c>
      <c r="C964" s="9">
        <v>25.55</v>
      </c>
      <c r="D964" s="14">
        <f t="shared" si="28"/>
        <v>-0.60078125000000004</v>
      </c>
      <c r="E964" s="9">
        <v>1.1881188118811909E-2</v>
      </c>
      <c r="G964" s="9">
        <v>960</v>
      </c>
      <c r="H964" s="9">
        <f t="shared" ca="1" si="29"/>
        <v>1.2999736260299894E-2</v>
      </c>
    </row>
    <row r="965" spans="2:8" x14ac:dyDescent="0.25">
      <c r="B965" s="190">
        <v>41906</v>
      </c>
      <c r="C965" s="9">
        <v>64</v>
      </c>
      <c r="D965" s="14">
        <f t="shared" ref="D965:D1028" si="30">(C965-C966)/C966</f>
        <v>-0.57204948177866932</v>
      </c>
      <c r="E965" s="9">
        <v>1.1857707509881422E-2</v>
      </c>
      <c r="G965" s="9">
        <v>961</v>
      </c>
      <c r="H965" s="9">
        <f t="shared" ca="1" si="29"/>
        <v>5.2152726301609165E-3</v>
      </c>
    </row>
    <row r="966" spans="2:8" x14ac:dyDescent="0.25">
      <c r="B966" s="190">
        <v>45358</v>
      </c>
      <c r="C966" s="9">
        <v>149.55000000000001</v>
      </c>
      <c r="D966" s="14">
        <f t="shared" si="30"/>
        <v>0.34366576819407024</v>
      </c>
      <c r="E966" s="9">
        <v>1.1840324763193504E-2</v>
      </c>
      <c r="G966" s="9">
        <v>962</v>
      </c>
      <c r="H966" s="9">
        <f t="shared" ref="H966:H1029" ca="1" si="31">_xlfn.NORM.INV(RAND(),O$7,O$8)</f>
        <v>-3.6624734467454657E-2</v>
      </c>
    </row>
    <row r="967" spans="2:8" x14ac:dyDescent="0.25">
      <c r="B967" s="190">
        <v>45212</v>
      </c>
      <c r="C967" s="9">
        <v>111.3</v>
      </c>
      <c r="D967" s="14">
        <f t="shared" si="30"/>
        <v>1.363057324840764</v>
      </c>
      <c r="E967" s="9">
        <v>1.1818181818181792E-2</v>
      </c>
      <c r="G967" s="9">
        <v>963</v>
      </c>
      <c r="H967" s="9">
        <f t="shared" ca="1" si="31"/>
        <v>-2.1934309092868479E-2</v>
      </c>
    </row>
    <row r="968" spans="2:8" x14ac:dyDescent="0.25">
      <c r="B968" s="190">
        <v>44620</v>
      </c>
      <c r="C968" s="9">
        <v>47.1</v>
      </c>
      <c r="D968" s="14">
        <f t="shared" si="30"/>
        <v>-0.71059907834101388</v>
      </c>
      <c r="E968" s="9">
        <v>1.1815252416756268E-2</v>
      </c>
      <c r="G968" s="9">
        <v>964</v>
      </c>
      <c r="H968" s="9">
        <f t="shared" ca="1" si="31"/>
        <v>5.7047301798234494E-2</v>
      </c>
    </row>
    <row r="969" spans="2:8" x14ac:dyDescent="0.25">
      <c r="B969" s="190">
        <v>45464</v>
      </c>
      <c r="C969" s="9">
        <v>162.75</v>
      </c>
      <c r="D969" s="14">
        <f t="shared" si="30"/>
        <v>2.789289871944121</v>
      </c>
      <c r="E969" s="9">
        <v>1.1812247435498947E-2</v>
      </c>
      <c r="G969" s="9">
        <v>965</v>
      </c>
      <c r="H969" s="9">
        <f t="shared" ca="1" si="31"/>
        <v>5.2481339960836086E-2</v>
      </c>
    </row>
    <row r="970" spans="2:8" x14ac:dyDescent="0.25">
      <c r="B970" s="190">
        <v>42528</v>
      </c>
      <c r="C970" s="9">
        <v>42.95</v>
      </c>
      <c r="D970" s="14">
        <f t="shared" si="30"/>
        <v>-0.2930041152263374</v>
      </c>
      <c r="E970" s="9">
        <v>1.1778563015312131E-2</v>
      </c>
      <c r="G970" s="9">
        <v>966</v>
      </c>
      <c r="H970" s="9">
        <f t="shared" ca="1" si="31"/>
        <v>2.0309605655273677E-2</v>
      </c>
    </row>
    <row r="971" spans="2:8" x14ac:dyDescent="0.25">
      <c r="B971" s="190">
        <v>44182</v>
      </c>
      <c r="C971" s="9">
        <v>60.75</v>
      </c>
      <c r="D971" s="14">
        <f t="shared" si="30"/>
        <v>-7.3529411764706341E-3</v>
      </c>
      <c r="E971" s="9">
        <v>1.1656952539550423E-2</v>
      </c>
      <c r="G971" s="9">
        <v>967</v>
      </c>
      <c r="H971" s="9">
        <f t="shared" ca="1" si="31"/>
        <v>-1.8377045929667435E-2</v>
      </c>
    </row>
    <row r="972" spans="2:8" x14ac:dyDescent="0.25">
      <c r="B972" s="190">
        <v>44916</v>
      </c>
      <c r="C972" s="9">
        <v>61.2</v>
      </c>
      <c r="D972" s="14">
        <f t="shared" si="30"/>
        <v>0.27234927234927236</v>
      </c>
      <c r="E972" s="9">
        <v>1.1570247933884344E-2</v>
      </c>
      <c r="G972" s="9">
        <v>968</v>
      </c>
      <c r="H972" s="9">
        <f t="shared" ca="1" si="31"/>
        <v>1.3838883831510194E-2</v>
      </c>
    </row>
    <row r="973" spans="2:8" x14ac:dyDescent="0.25">
      <c r="B973" s="190">
        <v>42481</v>
      </c>
      <c r="C973" s="9">
        <v>48.1</v>
      </c>
      <c r="D973" s="14">
        <f t="shared" si="30"/>
        <v>-0.54429180483183326</v>
      </c>
      <c r="E973" s="9">
        <v>1.1566771819137841E-2</v>
      </c>
      <c r="G973" s="9">
        <v>969</v>
      </c>
      <c r="H973" s="9">
        <f t="shared" ca="1" si="31"/>
        <v>3.9902566038262186E-2</v>
      </c>
    </row>
    <row r="974" spans="2:8" x14ac:dyDescent="0.25">
      <c r="B974" s="190">
        <v>45230</v>
      </c>
      <c r="C974" s="9">
        <v>105.55</v>
      </c>
      <c r="D974" s="14">
        <f t="shared" si="30"/>
        <v>1.1718106995884772</v>
      </c>
      <c r="E974" s="9">
        <v>1.1499760421657909E-2</v>
      </c>
      <c r="G974" s="9">
        <v>970</v>
      </c>
      <c r="H974" s="9">
        <f t="shared" ca="1" si="31"/>
        <v>-1.4042041343879652E-2</v>
      </c>
    </row>
    <row r="975" spans="2:8" x14ac:dyDescent="0.25">
      <c r="B975" s="190">
        <v>42559</v>
      </c>
      <c r="C975" s="9">
        <v>48.6</v>
      </c>
      <c r="D975" s="14">
        <f t="shared" si="30"/>
        <v>1.1990950226244343</v>
      </c>
      <c r="E975" s="9">
        <v>1.1446409989594262E-2</v>
      </c>
      <c r="G975" s="9">
        <v>971</v>
      </c>
      <c r="H975" s="9">
        <f t="shared" ca="1" si="31"/>
        <v>-2.3860212813142271E-2</v>
      </c>
    </row>
    <row r="976" spans="2:8" x14ac:dyDescent="0.25">
      <c r="B976" s="190">
        <v>41779</v>
      </c>
      <c r="C976" s="9">
        <v>22.1</v>
      </c>
      <c r="D976" s="14">
        <f t="shared" si="30"/>
        <v>-0.50169109357384445</v>
      </c>
      <c r="E976" s="9">
        <v>1.1441647597254004E-2</v>
      </c>
      <c r="G976" s="9">
        <v>972</v>
      </c>
      <c r="H976" s="9">
        <f t="shared" ca="1" si="31"/>
        <v>-1.8562225224683229E-2</v>
      </c>
    </row>
    <row r="977" spans="2:8" x14ac:dyDescent="0.25">
      <c r="B977" s="190">
        <v>42704</v>
      </c>
      <c r="C977" s="9">
        <v>44.35</v>
      </c>
      <c r="D977" s="14">
        <f t="shared" si="30"/>
        <v>-0.61568457538994803</v>
      </c>
      <c r="E977" s="9">
        <v>1.1402508551881414E-2</v>
      </c>
      <c r="G977" s="9">
        <v>973</v>
      </c>
      <c r="H977" s="9">
        <f t="shared" ca="1" si="31"/>
        <v>1.8991624459109381E-2</v>
      </c>
    </row>
    <row r="978" spans="2:8" x14ac:dyDescent="0.25">
      <c r="B978" s="190">
        <v>45155</v>
      </c>
      <c r="C978" s="9">
        <v>115.4</v>
      </c>
      <c r="D978" s="14">
        <f t="shared" si="30"/>
        <v>2.6987179487179489</v>
      </c>
      <c r="E978" s="9">
        <v>1.1393514460999224E-2</v>
      </c>
      <c r="G978" s="9">
        <v>974</v>
      </c>
      <c r="H978" s="9">
        <f t="shared" ca="1" si="31"/>
        <v>-4.539720286584633E-2</v>
      </c>
    </row>
    <row r="979" spans="2:8" x14ac:dyDescent="0.25">
      <c r="B979" s="190">
        <v>41827</v>
      </c>
      <c r="C979" s="9">
        <v>31.2</v>
      </c>
      <c r="D979" s="14">
        <f t="shared" si="30"/>
        <v>-0.7085474077533862</v>
      </c>
      <c r="E979" s="9">
        <v>1.1345218800648229E-2</v>
      </c>
      <c r="G979" s="9">
        <v>975</v>
      </c>
      <c r="H979" s="9">
        <f t="shared" ca="1" si="31"/>
        <v>1.0731435607433129E-2</v>
      </c>
    </row>
    <row r="980" spans="2:8" x14ac:dyDescent="0.25">
      <c r="B980" s="190">
        <v>45209</v>
      </c>
      <c r="C980" s="9">
        <v>107.05</v>
      </c>
      <c r="D980" s="14">
        <f t="shared" si="30"/>
        <v>4.9971988795518199</v>
      </c>
      <c r="E980" s="9">
        <v>1.1336797354747311E-2</v>
      </c>
      <c r="G980" s="9">
        <v>976</v>
      </c>
      <c r="H980" s="9">
        <f t="shared" ca="1" si="31"/>
        <v>6.2208401439079929E-2</v>
      </c>
    </row>
    <row r="981" spans="2:8" x14ac:dyDescent="0.25">
      <c r="B981" s="190">
        <v>43865</v>
      </c>
      <c r="C981" s="9">
        <v>17.850000000000001</v>
      </c>
      <c r="D981" s="14">
        <f t="shared" si="30"/>
        <v>-0.71462829736211031</v>
      </c>
      <c r="E981" s="9">
        <v>1.1331444759206961E-2</v>
      </c>
      <c r="G981" s="9">
        <v>977</v>
      </c>
      <c r="H981" s="9">
        <f t="shared" ca="1" si="31"/>
        <v>-2.5004884234708268E-2</v>
      </c>
    </row>
    <row r="982" spans="2:8" x14ac:dyDescent="0.25">
      <c r="B982" s="190">
        <v>44908</v>
      </c>
      <c r="C982" s="9">
        <v>62.55</v>
      </c>
      <c r="D982" s="14">
        <f t="shared" si="30"/>
        <v>-0.30150753768844224</v>
      </c>
      <c r="E982" s="9">
        <v>1.1317704122877862E-2</v>
      </c>
      <c r="G982" s="9">
        <v>978</v>
      </c>
      <c r="H982" s="9">
        <f t="shared" ca="1" si="31"/>
        <v>5.4128445618580774E-2</v>
      </c>
    </row>
    <row r="983" spans="2:8" x14ac:dyDescent="0.25">
      <c r="B983" s="190">
        <v>45083</v>
      </c>
      <c r="C983" s="9">
        <v>89.55</v>
      </c>
      <c r="D983" s="14">
        <f t="shared" si="30"/>
        <v>0.52946199829205809</v>
      </c>
      <c r="E983" s="9">
        <v>1.1293054771315642E-2</v>
      </c>
      <c r="G983" s="9">
        <v>979</v>
      </c>
      <c r="H983" s="9">
        <f t="shared" ca="1" si="31"/>
        <v>6.410138056533364E-2</v>
      </c>
    </row>
    <row r="984" spans="2:8" x14ac:dyDescent="0.25">
      <c r="B984" s="190">
        <v>42046</v>
      </c>
      <c r="C984" s="9">
        <v>58.55</v>
      </c>
      <c r="D984" s="14">
        <f t="shared" si="30"/>
        <v>0.29966703662597116</v>
      </c>
      <c r="E984" s="9">
        <v>1.1226252158894622E-2</v>
      </c>
      <c r="G984" s="9">
        <v>980</v>
      </c>
      <c r="H984" s="9">
        <f t="shared" ca="1" si="31"/>
        <v>-3.9387713057867722E-2</v>
      </c>
    </row>
    <row r="985" spans="2:8" x14ac:dyDescent="0.25">
      <c r="B985" s="190">
        <v>44727</v>
      </c>
      <c r="C985" s="9">
        <v>45.05</v>
      </c>
      <c r="D985" s="14">
        <f t="shared" si="30"/>
        <v>-0.23514431239388797</v>
      </c>
      <c r="E985" s="9">
        <v>1.1223344556677891E-2</v>
      </c>
      <c r="G985" s="9">
        <v>981</v>
      </c>
      <c r="H985" s="9">
        <f t="shared" ca="1" si="31"/>
        <v>1.8823698367471768E-2</v>
      </c>
    </row>
    <row r="986" spans="2:8" x14ac:dyDescent="0.25">
      <c r="B986" s="190">
        <v>44232</v>
      </c>
      <c r="C986" s="9">
        <v>58.9</v>
      </c>
      <c r="D986" s="14">
        <f t="shared" si="30"/>
        <v>-0.28170731707317076</v>
      </c>
      <c r="E986" s="9">
        <v>1.1158798283261778E-2</v>
      </c>
      <c r="G986" s="9">
        <v>982</v>
      </c>
      <c r="H986" s="9">
        <f t="shared" ca="1" si="31"/>
        <v>3.0969750882092108E-2</v>
      </c>
    </row>
    <row r="987" spans="2:8" x14ac:dyDescent="0.25">
      <c r="B987" s="190">
        <v>45042</v>
      </c>
      <c r="C987" s="9">
        <v>82</v>
      </c>
      <c r="D987" s="14">
        <f t="shared" si="30"/>
        <v>3.4686648501362396</v>
      </c>
      <c r="E987" s="9">
        <v>1.1097410604192426E-2</v>
      </c>
      <c r="G987" s="9">
        <v>983</v>
      </c>
      <c r="H987" s="9">
        <f t="shared" ca="1" si="31"/>
        <v>8.3684345484041217E-2</v>
      </c>
    </row>
    <row r="988" spans="2:8" x14ac:dyDescent="0.25">
      <c r="B988" s="190">
        <v>41688</v>
      </c>
      <c r="C988" s="9">
        <v>18.350000000000001</v>
      </c>
      <c r="D988" s="14">
        <f t="shared" si="30"/>
        <v>-0.82850467289719631</v>
      </c>
      <c r="E988" s="9">
        <v>1.1019283746556632E-2</v>
      </c>
      <c r="G988" s="9">
        <v>984</v>
      </c>
      <c r="H988" s="9">
        <f t="shared" ca="1" si="31"/>
        <v>4.3621621966923201E-2</v>
      </c>
    </row>
    <row r="989" spans="2:8" x14ac:dyDescent="0.25">
      <c r="B989" s="190">
        <v>42282</v>
      </c>
      <c r="C989" s="9">
        <v>107</v>
      </c>
      <c r="D989" s="14">
        <f t="shared" si="30"/>
        <v>-0.36157517899761332</v>
      </c>
      <c r="E989" s="9">
        <v>1.0864430798299535E-2</v>
      </c>
      <c r="G989" s="9">
        <v>985</v>
      </c>
      <c r="H989" s="9">
        <f t="shared" ca="1" si="31"/>
        <v>3.4587090598067818E-2</v>
      </c>
    </row>
    <row r="990" spans="2:8" x14ac:dyDescent="0.25">
      <c r="B990" s="190">
        <v>45414</v>
      </c>
      <c r="C990" s="9">
        <v>167.6</v>
      </c>
      <c r="D990" s="14">
        <f t="shared" si="30"/>
        <v>1.3994273443092342</v>
      </c>
      <c r="E990" s="9">
        <v>1.0856453558504118E-2</v>
      </c>
      <c r="G990" s="9">
        <v>986</v>
      </c>
      <c r="H990" s="9">
        <f t="shared" ca="1" si="31"/>
        <v>1.2810132381917663E-2</v>
      </c>
    </row>
    <row r="991" spans="2:8" x14ac:dyDescent="0.25">
      <c r="B991" s="190">
        <v>44356</v>
      </c>
      <c r="C991" s="9">
        <v>69.849999999999994</v>
      </c>
      <c r="D991" s="14">
        <f t="shared" si="30"/>
        <v>-0.34841417910447769</v>
      </c>
      <c r="E991" s="9">
        <v>1.0853835021707671E-2</v>
      </c>
      <c r="G991" s="9">
        <v>987</v>
      </c>
      <c r="H991" s="9">
        <f t="shared" ca="1" si="31"/>
        <v>4.8729920042007019E-3</v>
      </c>
    </row>
    <row r="992" spans="2:8" x14ac:dyDescent="0.25">
      <c r="B992" s="190">
        <v>45196</v>
      </c>
      <c r="C992" s="9">
        <v>107.2</v>
      </c>
      <c r="D992" s="14">
        <f t="shared" si="30"/>
        <v>1.5493460166468491</v>
      </c>
      <c r="E992" s="9">
        <v>1.0843941537010899E-2</v>
      </c>
      <c r="G992" s="9">
        <v>988</v>
      </c>
      <c r="H992" s="9">
        <f t="shared" ca="1" si="31"/>
        <v>-3.9570667916809028E-2</v>
      </c>
    </row>
    <row r="993" spans="2:8" x14ac:dyDescent="0.25">
      <c r="B993" s="190">
        <v>44739</v>
      </c>
      <c r="C993" s="9">
        <v>42.05</v>
      </c>
      <c r="D993" s="14">
        <f t="shared" si="30"/>
        <v>-0.55122732123799367</v>
      </c>
      <c r="E993" s="9">
        <v>1.081730769230759E-2</v>
      </c>
      <c r="G993" s="9">
        <v>989</v>
      </c>
      <c r="H993" s="9">
        <f t="shared" ca="1" si="31"/>
        <v>-7.5852574428469455E-3</v>
      </c>
    </row>
    <row r="994" spans="2:8" x14ac:dyDescent="0.25">
      <c r="B994" s="190">
        <v>45112</v>
      </c>
      <c r="C994" s="9">
        <v>93.7</v>
      </c>
      <c r="D994" s="14">
        <f t="shared" si="30"/>
        <v>0.33096590909090901</v>
      </c>
      <c r="E994" s="9">
        <v>1.0787486515641855E-2</v>
      </c>
      <c r="G994" s="9">
        <v>990</v>
      </c>
      <c r="H994" s="9">
        <f t="shared" ca="1" si="31"/>
        <v>-2.6838239444508739E-2</v>
      </c>
    </row>
    <row r="995" spans="2:8" x14ac:dyDescent="0.25">
      <c r="B995" s="190">
        <v>44309</v>
      </c>
      <c r="C995" s="9">
        <v>70.400000000000006</v>
      </c>
      <c r="D995" s="14">
        <f t="shared" si="30"/>
        <v>3.9929078014184403</v>
      </c>
      <c r="E995" s="9">
        <v>1.0768126346015792E-2</v>
      </c>
      <c r="G995" s="9">
        <v>991</v>
      </c>
      <c r="H995" s="9">
        <f t="shared" ca="1" si="31"/>
        <v>-5.4759220666273298E-2</v>
      </c>
    </row>
    <row r="996" spans="2:8" x14ac:dyDescent="0.25">
      <c r="B996" s="190">
        <v>43700</v>
      </c>
      <c r="C996" s="9">
        <v>14.1</v>
      </c>
      <c r="D996" s="14">
        <f t="shared" si="30"/>
        <v>-0.72910662824207484</v>
      </c>
      <c r="E996" s="9">
        <v>1.0752688172043038E-2</v>
      </c>
      <c r="G996" s="9">
        <v>992</v>
      </c>
      <c r="H996" s="9">
        <f t="shared" ca="1" si="31"/>
        <v>1.7786632493090006E-2</v>
      </c>
    </row>
    <row r="997" spans="2:8" x14ac:dyDescent="0.25">
      <c r="B997" s="190">
        <v>44119</v>
      </c>
      <c r="C997" s="9">
        <v>52.05</v>
      </c>
      <c r="D997" s="14">
        <f t="shared" si="30"/>
        <v>0.56777108433734913</v>
      </c>
      <c r="E997" s="9">
        <v>1.0679611650485381E-2</v>
      </c>
      <c r="G997" s="9">
        <v>993</v>
      </c>
      <c r="H997" s="9">
        <f t="shared" ca="1" si="31"/>
        <v>-6.9670620291365642E-2</v>
      </c>
    </row>
    <row r="998" spans="2:8" x14ac:dyDescent="0.25">
      <c r="B998" s="190">
        <v>41838</v>
      </c>
      <c r="C998" s="9">
        <v>33.200000000000003</v>
      </c>
      <c r="D998" s="14">
        <f t="shared" si="30"/>
        <v>-0.80089955022488768</v>
      </c>
      <c r="E998" s="9">
        <v>1.0654490106544944E-2</v>
      </c>
      <c r="G998" s="9">
        <v>994</v>
      </c>
      <c r="H998" s="9">
        <f t="shared" ca="1" si="31"/>
        <v>-4.9747117041296827E-2</v>
      </c>
    </row>
    <row r="999" spans="2:8" x14ac:dyDescent="0.25">
      <c r="B999" s="190">
        <v>45434</v>
      </c>
      <c r="C999" s="9">
        <v>166.75</v>
      </c>
      <c r="D999" s="14">
        <f t="shared" si="30"/>
        <v>1.691686844229217</v>
      </c>
      <c r="E999" s="9">
        <v>1.0606060606060607E-2</v>
      </c>
      <c r="G999" s="9">
        <v>995</v>
      </c>
      <c r="H999" s="9">
        <f t="shared" ca="1" si="31"/>
        <v>-1.001667577882471E-3</v>
      </c>
    </row>
    <row r="1000" spans="2:8" x14ac:dyDescent="0.25">
      <c r="B1000" s="190">
        <v>44566</v>
      </c>
      <c r="C1000" s="9">
        <v>61.95</v>
      </c>
      <c r="D1000" s="14">
        <f t="shared" si="30"/>
        <v>0.29874213836477986</v>
      </c>
      <c r="E1000" s="9">
        <v>1.0603588907014775E-2</v>
      </c>
      <c r="G1000" s="9">
        <v>996</v>
      </c>
      <c r="H1000" s="9">
        <f t="shared" ca="1" si="31"/>
        <v>1.0800161535009418E-2</v>
      </c>
    </row>
    <row r="1001" spans="2:8" x14ac:dyDescent="0.25">
      <c r="B1001" s="190">
        <v>42578</v>
      </c>
      <c r="C1001" s="9">
        <v>47.7</v>
      </c>
      <c r="D1001" s="14">
        <f t="shared" si="30"/>
        <v>1.4908616187989558</v>
      </c>
      <c r="E1001" s="9">
        <v>1.059322033898305E-2</v>
      </c>
      <c r="G1001" s="9">
        <v>997</v>
      </c>
      <c r="H1001" s="9">
        <f t="shared" ca="1" si="31"/>
        <v>2.861384258004734E-2</v>
      </c>
    </row>
    <row r="1002" spans="2:8" x14ac:dyDescent="0.25">
      <c r="B1002" s="190">
        <v>43658</v>
      </c>
      <c r="C1002" s="9">
        <v>19.149999999999999</v>
      </c>
      <c r="D1002" s="14">
        <f t="shared" si="30"/>
        <v>-0.81899810964083186</v>
      </c>
      <c r="E1002" s="9">
        <v>1.0554089709762496E-2</v>
      </c>
      <c r="G1002" s="9">
        <v>998</v>
      </c>
      <c r="H1002" s="9">
        <f t="shared" ca="1" si="31"/>
        <v>-2.8938551036524346E-2</v>
      </c>
    </row>
    <row r="1003" spans="2:8" x14ac:dyDescent="0.25">
      <c r="B1003" s="190">
        <v>45194</v>
      </c>
      <c r="C1003" s="9">
        <v>105.8</v>
      </c>
      <c r="D1003" s="14">
        <f t="shared" si="30"/>
        <v>3.3809523809523814</v>
      </c>
      <c r="E1003" s="9">
        <v>1.0506208213944549E-2</v>
      </c>
      <c r="G1003" s="9">
        <v>999</v>
      </c>
      <c r="H1003" s="9">
        <f t="shared" ca="1" si="31"/>
        <v>-1.8030943441078643E-2</v>
      </c>
    </row>
    <row r="1004" spans="2:8" x14ac:dyDescent="0.25">
      <c r="B1004" s="190">
        <v>43510</v>
      </c>
      <c r="C1004" s="9">
        <v>24.15</v>
      </c>
      <c r="D1004" s="14">
        <f t="shared" si="30"/>
        <v>-0.84863679097461608</v>
      </c>
      <c r="E1004" s="9">
        <v>1.0460251046025106E-2</v>
      </c>
      <c r="G1004" s="9">
        <v>1000</v>
      </c>
      <c r="H1004" s="9">
        <f t="shared" ca="1" si="31"/>
        <v>-2.0641636475296939E-2</v>
      </c>
    </row>
    <row r="1005" spans="2:8" x14ac:dyDescent="0.25">
      <c r="B1005" s="190">
        <v>45420</v>
      </c>
      <c r="C1005" s="9">
        <v>159.55000000000001</v>
      </c>
      <c r="D1005" s="14">
        <f t="shared" si="30"/>
        <v>0.43415730337078662</v>
      </c>
      <c r="E1005" s="9">
        <v>1.0449651678277426E-2</v>
      </c>
      <c r="G1005" s="9">
        <v>1001</v>
      </c>
      <c r="H1005" s="9">
        <f t="shared" ca="1" si="31"/>
        <v>1.5222980090305756E-2</v>
      </c>
    </row>
    <row r="1006" spans="2:8" x14ac:dyDescent="0.25">
      <c r="B1006" s="190">
        <v>45216</v>
      </c>
      <c r="C1006" s="9">
        <v>111.25</v>
      </c>
      <c r="D1006" s="14">
        <f t="shared" si="30"/>
        <v>3.5971074380165291</v>
      </c>
      <c r="E1006" s="9">
        <v>1.0445049954586791E-2</v>
      </c>
      <c r="G1006" s="9">
        <v>1002</v>
      </c>
      <c r="H1006" s="9">
        <f t="shared" ca="1" si="31"/>
        <v>-9.9775218009568074E-3</v>
      </c>
    </row>
    <row r="1007" spans="2:8" x14ac:dyDescent="0.25">
      <c r="B1007" s="190">
        <v>41738</v>
      </c>
      <c r="C1007" s="9">
        <v>24.2</v>
      </c>
      <c r="D1007" s="14">
        <f t="shared" si="30"/>
        <v>-0.61617763679619342</v>
      </c>
      <c r="E1007" s="9">
        <v>1.0438413361169102E-2</v>
      </c>
      <c r="G1007" s="9">
        <v>1003</v>
      </c>
      <c r="H1007" s="9">
        <f t="shared" ca="1" si="31"/>
        <v>4.1951296840530509E-3</v>
      </c>
    </row>
    <row r="1008" spans="2:8" x14ac:dyDescent="0.25">
      <c r="B1008" s="190">
        <v>41891</v>
      </c>
      <c r="C1008" s="9">
        <v>63.05</v>
      </c>
      <c r="D1008" s="14">
        <f t="shared" si="30"/>
        <v>-0.62868080094228507</v>
      </c>
      <c r="E1008" s="9">
        <v>1.0416666666666644E-2</v>
      </c>
      <c r="G1008" s="9">
        <v>1004</v>
      </c>
      <c r="H1008" s="9">
        <f t="shared" ca="1" si="31"/>
        <v>3.9381497306982725E-2</v>
      </c>
    </row>
    <row r="1009" spans="2:8" x14ac:dyDescent="0.25">
      <c r="B1009" s="190">
        <v>45405</v>
      </c>
      <c r="C1009" s="9">
        <v>169.8</v>
      </c>
      <c r="D1009" s="14">
        <f t="shared" si="30"/>
        <v>2.4723926380368102</v>
      </c>
      <c r="E1009" s="9">
        <v>1.0413567390657541E-2</v>
      </c>
      <c r="G1009" s="9">
        <v>1005</v>
      </c>
      <c r="H1009" s="9">
        <f t="shared" ca="1" si="31"/>
        <v>-3.4412159143390825E-2</v>
      </c>
    </row>
    <row r="1010" spans="2:8" x14ac:dyDescent="0.25">
      <c r="B1010" s="190">
        <v>42808</v>
      </c>
      <c r="C1010" s="9">
        <v>48.9</v>
      </c>
      <c r="D1010" s="14">
        <f t="shared" si="30"/>
        <v>0.66609880749574091</v>
      </c>
      <c r="E1010" s="9">
        <v>1.0330578512396695E-2</v>
      </c>
      <c r="G1010" s="9">
        <v>1006</v>
      </c>
      <c r="H1010" s="9">
        <f t="shared" ca="1" si="31"/>
        <v>-5.1704594526153648E-2</v>
      </c>
    </row>
    <row r="1011" spans="2:8" x14ac:dyDescent="0.25">
      <c r="B1011" s="190">
        <v>43425</v>
      </c>
      <c r="C1011" s="9">
        <v>29.35</v>
      </c>
      <c r="D1011" s="14">
        <f t="shared" si="30"/>
        <v>-0.88893093661305589</v>
      </c>
      <c r="E1011" s="9">
        <v>1.0327022375215171E-2</v>
      </c>
      <c r="G1011" s="9">
        <v>1007</v>
      </c>
      <c r="H1011" s="9">
        <f t="shared" ca="1" si="31"/>
        <v>-8.3193507107827802E-2</v>
      </c>
    </row>
    <row r="1012" spans="2:8" x14ac:dyDescent="0.25">
      <c r="B1012" s="190">
        <v>45677</v>
      </c>
      <c r="C1012" s="9">
        <v>264.25</v>
      </c>
      <c r="D1012" s="14">
        <f t="shared" si="30"/>
        <v>3.4902293967714528</v>
      </c>
      <c r="E1012" s="9">
        <v>1.0323073982030161E-2</v>
      </c>
      <c r="G1012" s="9">
        <v>1008</v>
      </c>
      <c r="H1012" s="9">
        <f t="shared" ca="1" si="31"/>
        <v>-5.9549765279500656E-2</v>
      </c>
    </row>
    <row r="1013" spans="2:8" x14ac:dyDescent="0.25">
      <c r="B1013" s="190">
        <v>44928</v>
      </c>
      <c r="C1013" s="9">
        <v>58.85</v>
      </c>
      <c r="D1013" s="14">
        <f t="shared" si="30"/>
        <v>-7.7586206896551657E-2</v>
      </c>
      <c r="E1013" s="9">
        <v>1.0300429184549381E-2</v>
      </c>
      <c r="G1013" s="9">
        <v>1009</v>
      </c>
      <c r="H1013" s="9">
        <f t="shared" ca="1" si="31"/>
        <v>1.5597029461195594E-2</v>
      </c>
    </row>
    <row r="1014" spans="2:8" x14ac:dyDescent="0.25">
      <c r="B1014" s="190">
        <v>41946</v>
      </c>
      <c r="C1014" s="9">
        <v>63.8</v>
      </c>
      <c r="D1014" s="14">
        <f t="shared" si="30"/>
        <v>-0.41007859454461404</v>
      </c>
      <c r="E1014" s="9">
        <v>1.0292953285827373E-2</v>
      </c>
      <c r="G1014" s="9">
        <v>1010</v>
      </c>
      <c r="H1014" s="9">
        <f t="shared" ca="1" si="31"/>
        <v>7.4209084366920378E-2</v>
      </c>
    </row>
    <row r="1015" spans="2:8" x14ac:dyDescent="0.25">
      <c r="B1015" s="190">
        <v>45210</v>
      </c>
      <c r="C1015" s="9">
        <v>108.15</v>
      </c>
      <c r="D1015" s="14">
        <f t="shared" si="30"/>
        <v>-0.57456433657212536</v>
      </c>
      <c r="E1015" s="9">
        <v>1.0275572162540948E-2</v>
      </c>
      <c r="G1015" s="9">
        <v>1011</v>
      </c>
      <c r="H1015" s="9">
        <f t="shared" ca="1" si="31"/>
        <v>-5.9915974622263913E-3</v>
      </c>
    </row>
    <row r="1016" spans="2:8" x14ac:dyDescent="0.25">
      <c r="B1016" s="190">
        <v>45700</v>
      </c>
      <c r="C1016" s="9">
        <v>254.21</v>
      </c>
      <c r="D1016" s="14">
        <f t="shared" si="30"/>
        <v>3.6902214022140218</v>
      </c>
      <c r="E1016" s="9">
        <v>1.0253149465485088E-2</v>
      </c>
      <c r="G1016" s="9">
        <v>1012</v>
      </c>
      <c r="H1016" s="9">
        <f t="shared" ca="1" si="31"/>
        <v>-0.10143931608059599</v>
      </c>
    </row>
    <row r="1017" spans="2:8" x14ac:dyDescent="0.25">
      <c r="B1017" s="190">
        <v>41935</v>
      </c>
      <c r="C1017" s="9">
        <v>54.2</v>
      </c>
      <c r="D1017" s="14">
        <f t="shared" si="30"/>
        <v>-0.77646719181754442</v>
      </c>
      <c r="E1017" s="9">
        <v>1.0251630941286194E-2</v>
      </c>
      <c r="G1017" s="9">
        <v>1013</v>
      </c>
      <c r="H1017" s="9">
        <f t="shared" ca="1" si="31"/>
        <v>2.3295777117993164E-2</v>
      </c>
    </row>
    <row r="1018" spans="2:8" x14ac:dyDescent="0.25">
      <c r="B1018" s="190">
        <v>45538</v>
      </c>
      <c r="C1018" s="9">
        <v>242.47</v>
      </c>
      <c r="D1018" s="14">
        <f t="shared" si="30"/>
        <v>15.383108108108107</v>
      </c>
      <c r="E1018" s="9">
        <v>1.0249572934461097E-2</v>
      </c>
      <c r="G1018" s="9">
        <v>1014</v>
      </c>
      <c r="H1018" s="9">
        <f t="shared" ca="1" si="31"/>
        <v>1.3090580411794926E-2</v>
      </c>
    </row>
    <row r="1019" spans="2:8" x14ac:dyDescent="0.25">
      <c r="B1019" s="190">
        <v>43760</v>
      </c>
      <c r="C1019" s="9">
        <v>14.8</v>
      </c>
      <c r="D1019" s="14">
        <f t="shared" si="30"/>
        <v>-0.66666666666666663</v>
      </c>
      <c r="E1019" s="9">
        <v>1.0238907849829375E-2</v>
      </c>
      <c r="G1019" s="9">
        <v>1015</v>
      </c>
      <c r="H1019" s="9">
        <f t="shared" ca="1" si="31"/>
        <v>2.6861223167305399E-2</v>
      </c>
    </row>
    <row r="1020" spans="2:8" x14ac:dyDescent="0.25">
      <c r="B1020" s="190">
        <v>43119</v>
      </c>
      <c r="C1020" s="9">
        <v>44.4</v>
      </c>
      <c r="D1020" s="14">
        <f t="shared" si="30"/>
        <v>-0.10483870967741941</v>
      </c>
      <c r="E1020" s="9">
        <v>1.0238907849829254E-2</v>
      </c>
      <c r="G1020" s="9">
        <v>1016</v>
      </c>
      <c r="H1020" s="9">
        <f t="shared" ca="1" si="31"/>
        <v>-6.1878801011868607E-2</v>
      </c>
    </row>
    <row r="1021" spans="2:8" x14ac:dyDescent="0.25">
      <c r="B1021" s="190">
        <v>44148</v>
      </c>
      <c r="C1021" s="9">
        <v>49.6</v>
      </c>
      <c r="D1021" s="14">
        <f t="shared" si="30"/>
        <v>0.24310776942355897</v>
      </c>
      <c r="E1021" s="9">
        <v>1.0183299389002037E-2</v>
      </c>
      <c r="G1021" s="9">
        <v>1017</v>
      </c>
      <c r="H1021" s="9">
        <f t="shared" ca="1" si="31"/>
        <v>5.55542960257343E-2</v>
      </c>
    </row>
    <row r="1022" spans="2:8" x14ac:dyDescent="0.25">
      <c r="B1022" s="190">
        <v>43140</v>
      </c>
      <c r="C1022" s="9">
        <v>39.9</v>
      </c>
      <c r="D1022" s="14">
        <f t="shared" si="30"/>
        <v>0.59919839679358722</v>
      </c>
      <c r="E1022" s="9">
        <v>1.0126582278480976E-2</v>
      </c>
      <c r="G1022" s="9">
        <v>1018</v>
      </c>
      <c r="H1022" s="9">
        <f t="shared" ca="1" si="31"/>
        <v>-2.9084733022056379E-2</v>
      </c>
    </row>
    <row r="1023" spans="2:8" x14ac:dyDescent="0.25">
      <c r="B1023" s="190">
        <v>43553</v>
      </c>
      <c r="C1023" s="9">
        <v>24.95</v>
      </c>
      <c r="D1023" s="14">
        <f t="shared" si="30"/>
        <v>-0.78285465622280237</v>
      </c>
      <c r="E1023" s="9">
        <v>1.0121457489878543E-2</v>
      </c>
      <c r="G1023" s="9">
        <v>1019</v>
      </c>
      <c r="H1023" s="9">
        <f t="shared" ca="1" si="31"/>
        <v>8.3120617804283625E-4</v>
      </c>
    </row>
    <row r="1024" spans="2:8" x14ac:dyDescent="0.25">
      <c r="B1024" s="190">
        <v>45142</v>
      </c>
      <c r="C1024" s="9">
        <v>114.9</v>
      </c>
      <c r="D1024" s="14">
        <f t="shared" si="30"/>
        <v>4.4070876874148193E-2</v>
      </c>
      <c r="E1024" s="9">
        <v>1.0109890109890159E-2</v>
      </c>
      <c r="G1024" s="9">
        <v>1020</v>
      </c>
      <c r="H1024" s="9">
        <f t="shared" ca="1" si="31"/>
        <v>4.1154628066286301E-2</v>
      </c>
    </row>
    <row r="1025" spans="2:8" x14ac:dyDescent="0.25">
      <c r="B1025" s="190">
        <v>45198</v>
      </c>
      <c r="C1025" s="9">
        <v>110.05</v>
      </c>
      <c r="D1025" s="14">
        <f t="shared" si="30"/>
        <v>1.7478152309612984</v>
      </c>
      <c r="E1025" s="9">
        <v>1.009637448370807E-2</v>
      </c>
      <c r="G1025" s="9">
        <v>1021</v>
      </c>
      <c r="H1025" s="9">
        <f t="shared" ca="1" si="31"/>
        <v>-7.1904827820288383E-2</v>
      </c>
    </row>
    <row r="1026" spans="2:8" x14ac:dyDescent="0.25">
      <c r="B1026" s="190">
        <v>43103</v>
      </c>
      <c r="C1026" s="9">
        <v>40.049999999999997</v>
      </c>
      <c r="D1026" s="14">
        <f t="shared" si="30"/>
        <v>-0.33416458852867836</v>
      </c>
      <c r="E1026" s="9">
        <v>1.0088272383354316E-2</v>
      </c>
      <c r="G1026" s="9">
        <v>1022</v>
      </c>
      <c r="H1026" s="9">
        <f t="shared" ca="1" si="31"/>
        <v>2.0154414176651137E-2</v>
      </c>
    </row>
    <row r="1027" spans="2:8" x14ac:dyDescent="0.25">
      <c r="B1027" s="190">
        <v>42165</v>
      </c>
      <c r="C1027" s="9">
        <v>60.15</v>
      </c>
      <c r="D1027" s="14">
        <f t="shared" si="30"/>
        <v>1.9777227722772279</v>
      </c>
      <c r="E1027" s="9">
        <v>1.0075566750629747E-2</v>
      </c>
      <c r="G1027" s="9">
        <v>1023</v>
      </c>
      <c r="H1027" s="9">
        <f t="shared" ca="1" si="31"/>
        <v>-8.1456685766316574E-3</v>
      </c>
    </row>
    <row r="1028" spans="2:8" x14ac:dyDescent="0.25">
      <c r="B1028" s="190">
        <v>43942</v>
      </c>
      <c r="C1028" s="9">
        <v>20.2</v>
      </c>
      <c r="D1028" s="14">
        <f t="shared" si="30"/>
        <v>-0.60314341846758346</v>
      </c>
      <c r="E1028" s="9">
        <v>9.9999999999999638E-3</v>
      </c>
      <c r="G1028" s="9">
        <v>1024</v>
      </c>
      <c r="H1028" s="9">
        <f t="shared" ca="1" si="31"/>
        <v>-7.3179530388852193E-2</v>
      </c>
    </row>
    <row r="1029" spans="2:8" x14ac:dyDescent="0.25">
      <c r="B1029" s="190">
        <v>44134</v>
      </c>
      <c r="C1029" s="9">
        <v>50.9</v>
      </c>
      <c r="D1029" s="14">
        <f t="shared" ref="D1029:D1092" si="32">(C1029-C1030)/C1030</f>
        <v>-0.16897959183673472</v>
      </c>
      <c r="E1029" s="9">
        <v>9.9206349206349201E-3</v>
      </c>
      <c r="G1029" s="9">
        <v>1025</v>
      </c>
      <c r="H1029" s="9">
        <f t="shared" ca="1" si="31"/>
        <v>4.1102918961203924E-2</v>
      </c>
    </row>
    <row r="1030" spans="2:8" x14ac:dyDescent="0.25">
      <c r="B1030" s="190">
        <v>44914</v>
      </c>
      <c r="C1030" s="9">
        <v>61.25</v>
      </c>
      <c r="D1030" s="14">
        <f t="shared" si="32"/>
        <v>0.49572649572649563</v>
      </c>
      <c r="E1030" s="9">
        <v>9.8928276999175838E-3</v>
      </c>
      <c r="G1030" s="9">
        <v>1026</v>
      </c>
      <c r="H1030" s="9">
        <f t="shared" ref="H1030:H1093" ca="1" si="33">_xlfn.NORM.INV(RAND(),O$7,O$8)</f>
        <v>1.9320422007397808E-2</v>
      </c>
    </row>
    <row r="1031" spans="2:8" x14ac:dyDescent="0.25">
      <c r="B1031" s="190">
        <v>42916</v>
      </c>
      <c r="C1031" s="9">
        <v>40.950000000000003</v>
      </c>
      <c r="D1031" s="14">
        <f t="shared" si="32"/>
        <v>-0.8824626865671642</v>
      </c>
      <c r="E1031" s="9">
        <v>9.8643649815044563E-3</v>
      </c>
      <c r="G1031" s="9">
        <v>1027</v>
      </c>
      <c r="H1031" s="9">
        <f t="shared" ca="1" si="33"/>
        <v>-7.3054134915526897E-2</v>
      </c>
    </row>
    <row r="1032" spans="2:8" x14ac:dyDescent="0.25">
      <c r="B1032" s="190">
        <v>45631</v>
      </c>
      <c r="C1032" s="9">
        <v>348.4</v>
      </c>
      <c r="D1032" s="14">
        <f t="shared" si="32"/>
        <v>4.2233883058470765</v>
      </c>
      <c r="E1032" s="9">
        <v>9.8550724637680494E-3</v>
      </c>
      <c r="G1032" s="9">
        <v>1028</v>
      </c>
      <c r="H1032" s="9">
        <f t="shared" ca="1" si="33"/>
        <v>1.9030585739866462E-2</v>
      </c>
    </row>
    <row r="1033" spans="2:8" x14ac:dyDescent="0.25">
      <c r="B1033" s="190">
        <v>44501</v>
      </c>
      <c r="C1033" s="9">
        <v>66.7</v>
      </c>
      <c r="D1033" s="14">
        <f t="shared" si="32"/>
        <v>0.4421621621621622</v>
      </c>
      <c r="E1033" s="9">
        <v>9.8410295230886551E-3</v>
      </c>
      <c r="G1033" s="9">
        <v>1029</v>
      </c>
      <c r="H1033" s="9">
        <f t="shared" ca="1" si="33"/>
        <v>2.6682684335394613E-2</v>
      </c>
    </row>
    <row r="1034" spans="2:8" x14ac:dyDescent="0.25">
      <c r="B1034" s="190">
        <v>42881</v>
      </c>
      <c r="C1034" s="9">
        <v>46.25</v>
      </c>
      <c r="D1034" s="14">
        <f t="shared" si="32"/>
        <v>-0.25161812297734626</v>
      </c>
      <c r="E1034" s="9">
        <v>9.8253275109170934E-3</v>
      </c>
      <c r="G1034" s="9">
        <v>1030</v>
      </c>
      <c r="H1034" s="9">
        <f t="shared" ca="1" si="33"/>
        <v>-6.6005189957016085E-3</v>
      </c>
    </row>
    <row r="1035" spans="2:8" x14ac:dyDescent="0.25">
      <c r="B1035" s="190">
        <v>44167</v>
      </c>
      <c r="C1035" s="9">
        <v>61.8</v>
      </c>
      <c r="D1035" s="14">
        <f t="shared" si="32"/>
        <v>-2.4213075060533604E-3</v>
      </c>
      <c r="E1035" s="9">
        <v>9.8039215686273572E-3</v>
      </c>
      <c r="G1035" s="9">
        <v>1031</v>
      </c>
      <c r="H1035" s="9">
        <f t="shared" ca="1" si="33"/>
        <v>1.5808307197568698E-2</v>
      </c>
    </row>
    <row r="1036" spans="2:8" x14ac:dyDescent="0.25">
      <c r="B1036" s="190">
        <v>41950</v>
      </c>
      <c r="C1036" s="9">
        <v>61.95</v>
      </c>
      <c r="D1036" s="14">
        <f t="shared" si="32"/>
        <v>-0.40632486823191177</v>
      </c>
      <c r="E1036" s="9">
        <v>9.7799511002445213E-3</v>
      </c>
      <c r="G1036" s="9">
        <v>1032</v>
      </c>
      <c r="H1036" s="9">
        <f t="shared" ca="1" si="33"/>
        <v>2.3947468789988095E-2</v>
      </c>
    </row>
    <row r="1037" spans="2:8" x14ac:dyDescent="0.25">
      <c r="B1037" s="190">
        <v>45229</v>
      </c>
      <c r="C1037" s="9">
        <v>104.35</v>
      </c>
      <c r="D1037" s="14">
        <f t="shared" si="32"/>
        <v>0.81794425087108014</v>
      </c>
      <c r="E1037" s="9">
        <v>9.6758587324625063E-3</v>
      </c>
      <c r="G1037" s="9">
        <v>1033</v>
      </c>
      <c r="H1037" s="9">
        <f t="shared" ca="1" si="33"/>
        <v>-3.3833745607376092E-2</v>
      </c>
    </row>
    <row r="1038" spans="2:8" x14ac:dyDescent="0.25">
      <c r="B1038" s="190">
        <v>44215</v>
      </c>
      <c r="C1038" s="9">
        <v>57.4</v>
      </c>
      <c r="D1038" s="14">
        <f t="shared" si="32"/>
        <v>0.21481481481481479</v>
      </c>
      <c r="E1038" s="9">
        <v>9.6745822339489376E-3</v>
      </c>
      <c r="G1038" s="9">
        <v>1034</v>
      </c>
      <c r="H1038" s="9">
        <f t="shared" ca="1" si="33"/>
        <v>4.8770847333689818E-2</v>
      </c>
    </row>
    <row r="1039" spans="2:8" x14ac:dyDescent="0.25">
      <c r="B1039" s="190">
        <v>42517</v>
      </c>
      <c r="C1039" s="9">
        <v>47.25</v>
      </c>
      <c r="D1039" s="14">
        <f t="shared" si="32"/>
        <v>0.8</v>
      </c>
      <c r="E1039" s="9">
        <v>9.6153846153846766E-3</v>
      </c>
      <c r="G1039" s="9">
        <v>1035</v>
      </c>
      <c r="H1039" s="9">
        <f t="shared" ca="1" si="33"/>
        <v>-1.7007569061941608E-2</v>
      </c>
    </row>
    <row r="1040" spans="2:8" x14ac:dyDescent="0.25">
      <c r="B1040" s="190">
        <v>43298</v>
      </c>
      <c r="C1040" s="9">
        <v>26.25</v>
      </c>
      <c r="D1040" s="14">
        <f t="shared" si="32"/>
        <v>-0.64358452138492872</v>
      </c>
      <c r="E1040" s="9">
        <v>9.6153846153846159E-3</v>
      </c>
      <c r="G1040" s="9">
        <v>1036</v>
      </c>
      <c r="H1040" s="9">
        <f t="shared" ca="1" si="33"/>
        <v>-2.0650451856720944E-2</v>
      </c>
    </row>
    <row r="1041" spans="2:8" x14ac:dyDescent="0.25">
      <c r="B1041" s="190">
        <v>44445</v>
      </c>
      <c r="C1041" s="9">
        <v>73.650000000000006</v>
      </c>
      <c r="D1041" s="14">
        <f t="shared" si="32"/>
        <v>0.3962085308056873</v>
      </c>
      <c r="E1041" s="9">
        <v>9.5956134338588458E-3</v>
      </c>
      <c r="G1041" s="9">
        <v>1037</v>
      </c>
      <c r="H1041" s="9">
        <f t="shared" ca="1" si="33"/>
        <v>-2.5279887449064523E-2</v>
      </c>
    </row>
    <row r="1042" spans="2:8" x14ac:dyDescent="0.25">
      <c r="B1042" s="190">
        <v>44805</v>
      </c>
      <c r="C1042" s="9">
        <v>52.75</v>
      </c>
      <c r="D1042" s="14">
        <f t="shared" si="32"/>
        <v>-0.80064247921390785</v>
      </c>
      <c r="E1042" s="9">
        <v>9.5693779904306216E-3</v>
      </c>
      <c r="G1042" s="9">
        <v>1038</v>
      </c>
      <c r="H1042" s="9">
        <f t="shared" ca="1" si="33"/>
        <v>-4.8386834906030109E-2</v>
      </c>
    </row>
    <row r="1043" spans="2:8" x14ac:dyDescent="0.25">
      <c r="B1043" s="190">
        <v>45673</v>
      </c>
      <c r="C1043" s="9">
        <v>264.60000000000002</v>
      </c>
      <c r="D1043" s="14">
        <f t="shared" si="32"/>
        <v>3.1636506687647525</v>
      </c>
      <c r="E1043" s="9">
        <v>9.5383441434566951E-3</v>
      </c>
      <c r="G1043" s="9">
        <v>1039</v>
      </c>
      <c r="H1043" s="9">
        <f t="shared" ca="1" si="33"/>
        <v>6.6152956940953273E-2</v>
      </c>
    </row>
    <row r="1044" spans="2:8" x14ac:dyDescent="0.25">
      <c r="B1044" s="190">
        <v>42039</v>
      </c>
      <c r="C1044" s="9">
        <v>63.55</v>
      </c>
      <c r="D1044" s="14">
        <f t="shared" si="32"/>
        <v>0.33228511530398308</v>
      </c>
      <c r="E1044" s="9">
        <v>9.5313741064335863E-3</v>
      </c>
      <c r="G1044" s="9">
        <v>1040</v>
      </c>
      <c r="H1044" s="9">
        <f t="shared" ca="1" si="33"/>
        <v>-1.5979343022945194E-2</v>
      </c>
    </row>
    <row r="1045" spans="2:8" x14ac:dyDescent="0.25">
      <c r="B1045" s="190">
        <v>42551</v>
      </c>
      <c r="C1045" s="9">
        <v>47.7</v>
      </c>
      <c r="D1045" s="14">
        <f t="shared" si="32"/>
        <v>-0.30869565217391298</v>
      </c>
      <c r="E1045" s="9">
        <v>9.5238095238095836E-3</v>
      </c>
      <c r="G1045" s="9">
        <v>1041</v>
      </c>
      <c r="H1045" s="9">
        <f t="shared" ca="1" si="33"/>
        <v>-5.1115939222341495E-3</v>
      </c>
    </row>
    <row r="1046" spans="2:8" x14ac:dyDescent="0.25">
      <c r="B1046" s="190">
        <v>44469</v>
      </c>
      <c r="C1046" s="9">
        <v>69</v>
      </c>
      <c r="D1046" s="14">
        <f t="shared" si="32"/>
        <v>0.4375</v>
      </c>
      <c r="E1046" s="9">
        <v>9.5098756400878674E-3</v>
      </c>
      <c r="G1046" s="9">
        <v>1042</v>
      </c>
      <c r="H1046" s="9">
        <f t="shared" ca="1" si="33"/>
        <v>2.2665343715152523E-3</v>
      </c>
    </row>
    <row r="1047" spans="2:8" x14ac:dyDescent="0.25">
      <c r="B1047" s="190">
        <v>44077</v>
      </c>
      <c r="C1047" s="9">
        <v>48</v>
      </c>
      <c r="D1047" s="14">
        <f t="shared" si="32"/>
        <v>0.27829560585885493</v>
      </c>
      <c r="E1047" s="9">
        <v>9.4637223974764016E-3</v>
      </c>
      <c r="G1047" s="9">
        <v>1043</v>
      </c>
      <c r="H1047" s="9">
        <f t="shared" ca="1" si="33"/>
        <v>4.8874656463336025E-2</v>
      </c>
    </row>
    <row r="1048" spans="2:8" x14ac:dyDescent="0.25">
      <c r="B1048" s="190">
        <v>42768</v>
      </c>
      <c r="C1048" s="9">
        <v>37.549999999999997</v>
      </c>
      <c r="D1048" s="14">
        <f t="shared" si="32"/>
        <v>0.74651162790697656</v>
      </c>
      <c r="E1048" s="9">
        <v>9.4086021505374803E-3</v>
      </c>
      <c r="G1048" s="9">
        <v>1044</v>
      </c>
      <c r="H1048" s="9">
        <f t="shared" ca="1" si="33"/>
        <v>1.8231480203216795E-2</v>
      </c>
    </row>
    <row r="1049" spans="2:8" x14ac:dyDescent="0.25">
      <c r="B1049" s="190">
        <v>43602</v>
      </c>
      <c r="C1049" s="9">
        <v>21.5</v>
      </c>
      <c r="D1049" s="14">
        <f t="shared" si="32"/>
        <v>-0.63743676222596968</v>
      </c>
      <c r="E1049" s="9">
        <v>9.3896713615023129E-3</v>
      </c>
      <c r="G1049" s="9">
        <v>1045</v>
      </c>
      <c r="H1049" s="9">
        <f t="shared" ca="1" si="33"/>
        <v>-1.0159891841475439E-2</v>
      </c>
    </row>
    <row r="1050" spans="2:8" x14ac:dyDescent="0.25">
      <c r="B1050" s="190">
        <v>42142</v>
      </c>
      <c r="C1050" s="9">
        <v>59.3</v>
      </c>
      <c r="D1050" s="14">
        <f t="shared" si="32"/>
        <v>9.9165894346617128E-2</v>
      </c>
      <c r="E1050" s="9">
        <v>9.3617021276595266E-3</v>
      </c>
      <c r="G1050" s="9">
        <v>1046</v>
      </c>
      <c r="H1050" s="9">
        <f t="shared" ca="1" si="33"/>
        <v>-2.3108784362788529E-2</v>
      </c>
    </row>
    <row r="1051" spans="2:8" x14ac:dyDescent="0.25">
      <c r="B1051" s="190">
        <v>41983</v>
      </c>
      <c r="C1051" s="9">
        <v>53.95</v>
      </c>
      <c r="D1051" s="14">
        <f t="shared" si="32"/>
        <v>0.99445471349353054</v>
      </c>
      <c r="E1051" s="9">
        <v>9.3545369504209538E-3</v>
      </c>
      <c r="G1051" s="9">
        <v>1047</v>
      </c>
      <c r="H1051" s="9">
        <f t="shared" ca="1" si="33"/>
        <v>6.5648414611384709E-2</v>
      </c>
    </row>
    <row r="1052" spans="2:8" x14ac:dyDescent="0.25">
      <c r="B1052" s="190">
        <v>43488</v>
      </c>
      <c r="C1052" s="9">
        <v>27.05</v>
      </c>
      <c r="D1052" s="14">
        <f t="shared" si="32"/>
        <v>0.24942263279445739</v>
      </c>
      <c r="E1052" s="9">
        <v>9.3283582089552231E-3</v>
      </c>
      <c r="G1052" s="9">
        <v>1048</v>
      </c>
      <c r="H1052" s="9">
        <f t="shared" ca="1" si="33"/>
        <v>-1.9657955522372011E-2</v>
      </c>
    </row>
    <row r="1053" spans="2:8" x14ac:dyDescent="0.25">
      <c r="B1053" s="190">
        <v>41718</v>
      </c>
      <c r="C1053" s="9">
        <v>21.65</v>
      </c>
      <c r="D1053" s="14">
        <f t="shared" si="32"/>
        <v>-0.55635245901639341</v>
      </c>
      <c r="E1053" s="9">
        <v>9.324009324009291E-3</v>
      </c>
      <c r="G1053" s="9">
        <v>1049</v>
      </c>
      <c r="H1053" s="9">
        <f t="shared" ca="1" si="33"/>
        <v>8.6942985863435671E-3</v>
      </c>
    </row>
    <row r="1054" spans="2:8" x14ac:dyDescent="0.25">
      <c r="B1054" s="190">
        <v>42590</v>
      </c>
      <c r="C1054" s="9">
        <v>48.8</v>
      </c>
      <c r="D1054" s="14">
        <f t="shared" si="32"/>
        <v>-0.1866666666666667</v>
      </c>
      <c r="E1054" s="9">
        <v>9.3071354705273161E-3</v>
      </c>
      <c r="G1054" s="9">
        <v>1050</v>
      </c>
      <c r="H1054" s="9">
        <f t="shared" ca="1" si="33"/>
        <v>3.9300897261372987E-2</v>
      </c>
    </row>
    <row r="1055" spans="2:8" x14ac:dyDescent="0.25">
      <c r="B1055" s="190">
        <v>44210</v>
      </c>
      <c r="C1055" s="9">
        <v>60</v>
      </c>
      <c r="D1055" s="14">
        <f t="shared" si="32"/>
        <v>0.37457044673539525</v>
      </c>
      <c r="E1055" s="9">
        <v>9.2514718250630307E-3</v>
      </c>
      <c r="G1055" s="9">
        <v>1051</v>
      </c>
      <c r="H1055" s="9">
        <f t="shared" ca="1" si="33"/>
        <v>2.9750740134041897E-2</v>
      </c>
    </row>
    <row r="1056" spans="2:8" x14ac:dyDescent="0.25">
      <c r="B1056" s="190">
        <v>42536</v>
      </c>
      <c r="C1056" s="9">
        <v>43.65</v>
      </c>
      <c r="D1056" s="14">
        <f t="shared" si="32"/>
        <v>-0.5806916426512968</v>
      </c>
      <c r="E1056" s="9">
        <v>9.2485549132947653E-3</v>
      </c>
      <c r="G1056" s="9">
        <v>1052</v>
      </c>
      <c r="H1056" s="9">
        <f t="shared" ca="1" si="33"/>
        <v>9.1740227598845508E-2</v>
      </c>
    </row>
    <row r="1057" spans="2:8" x14ac:dyDescent="0.25">
      <c r="B1057" s="190">
        <v>45190</v>
      </c>
      <c r="C1057" s="9">
        <v>104.1</v>
      </c>
      <c r="D1057" s="14">
        <f t="shared" si="32"/>
        <v>-0.64877357535679336</v>
      </c>
      <c r="E1057" s="9">
        <v>9.2098885118757981E-3</v>
      </c>
      <c r="G1057" s="9">
        <v>1053</v>
      </c>
      <c r="H1057" s="9">
        <f t="shared" ca="1" si="33"/>
        <v>-3.1983548848482285E-2</v>
      </c>
    </row>
    <row r="1058" spans="2:8" x14ac:dyDescent="0.25">
      <c r="B1058" s="190">
        <v>45552</v>
      </c>
      <c r="C1058" s="9">
        <v>296.39</v>
      </c>
      <c r="D1058" s="14">
        <f t="shared" si="32"/>
        <v>3.8193495934959349</v>
      </c>
      <c r="E1058" s="9">
        <v>9.1246467604099522E-3</v>
      </c>
      <c r="G1058" s="9">
        <v>1054</v>
      </c>
      <c r="H1058" s="9">
        <f t="shared" ca="1" si="33"/>
        <v>1.1738401085988573E-2</v>
      </c>
    </row>
    <row r="1059" spans="2:8" x14ac:dyDescent="0.25">
      <c r="B1059" s="190">
        <v>41962</v>
      </c>
      <c r="C1059" s="9">
        <v>61.5</v>
      </c>
      <c r="D1059" s="14">
        <f t="shared" si="32"/>
        <v>0.37430167597765363</v>
      </c>
      <c r="E1059" s="9">
        <v>9.0237899917965068E-3</v>
      </c>
      <c r="G1059" s="9">
        <v>1055</v>
      </c>
      <c r="H1059" s="9">
        <f t="shared" ca="1" si="33"/>
        <v>4.4481070885710433E-2</v>
      </c>
    </row>
    <row r="1060" spans="2:8" x14ac:dyDescent="0.25">
      <c r="B1060" s="190">
        <v>43039</v>
      </c>
      <c r="C1060" s="9">
        <v>44.75</v>
      </c>
      <c r="D1060" s="14">
        <f t="shared" si="32"/>
        <v>-0.20160570918822476</v>
      </c>
      <c r="E1060" s="9">
        <v>9.0191657271702051E-3</v>
      </c>
      <c r="G1060" s="9">
        <v>1056</v>
      </c>
      <c r="H1060" s="9">
        <f t="shared" ca="1" si="33"/>
        <v>2.1954405855791261E-2</v>
      </c>
    </row>
    <row r="1061" spans="2:8" x14ac:dyDescent="0.25">
      <c r="B1061" s="190">
        <v>44256</v>
      </c>
      <c r="C1061" s="9">
        <v>56.05</v>
      </c>
      <c r="D1061" s="14">
        <f t="shared" si="32"/>
        <v>0.98056537102473484</v>
      </c>
      <c r="E1061" s="9">
        <v>9.0009000900090012E-3</v>
      </c>
      <c r="G1061" s="9">
        <v>1057</v>
      </c>
      <c r="H1061" s="9">
        <f t="shared" ca="1" si="33"/>
        <v>3.9414703939829689E-2</v>
      </c>
    </row>
    <row r="1062" spans="2:8" x14ac:dyDescent="0.25">
      <c r="B1062" s="190">
        <v>43291</v>
      </c>
      <c r="C1062" s="9">
        <v>28.3</v>
      </c>
      <c r="D1062" s="14">
        <f t="shared" si="32"/>
        <v>-0.58443465491923641</v>
      </c>
      <c r="E1062" s="9">
        <v>8.9126559714795012E-3</v>
      </c>
      <c r="G1062" s="9">
        <v>1058</v>
      </c>
      <c r="H1062" s="9">
        <f t="shared" ca="1" si="33"/>
        <v>-7.045424949899611E-3</v>
      </c>
    </row>
    <row r="1063" spans="2:8" x14ac:dyDescent="0.25">
      <c r="B1063" s="190">
        <v>44986</v>
      </c>
      <c r="C1063" s="9">
        <v>68.099999999999994</v>
      </c>
      <c r="D1063" s="14">
        <f t="shared" si="32"/>
        <v>0.70890840652446652</v>
      </c>
      <c r="E1063" s="9">
        <v>8.8888888888888039E-3</v>
      </c>
      <c r="G1063" s="9">
        <v>1059</v>
      </c>
      <c r="H1063" s="9">
        <f t="shared" ca="1" si="33"/>
        <v>1.931021134188466E-2</v>
      </c>
    </row>
    <row r="1064" spans="2:8" x14ac:dyDescent="0.25">
      <c r="B1064" s="190">
        <v>42734</v>
      </c>
      <c r="C1064" s="9">
        <v>39.85</v>
      </c>
      <c r="D1064" s="14">
        <f t="shared" si="32"/>
        <v>-0.36494023904382467</v>
      </c>
      <c r="E1064" s="9">
        <v>8.8607594936709229E-3</v>
      </c>
      <c r="G1064" s="9">
        <v>1060</v>
      </c>
      <c r="H1064" s="9">
        <f t="shared" ca="1" si="33"/>
        <v>1.0527848718291464E-2</v>
      </c>
    </row>
    <row r="1065" spans="2:8" x14ac:dyDescent="0.25">
      <c r="B1065" s="190">
        <v>41954</v>
      </c>
      <c r="C1065" s="9">
        <v>62.75</v>
      </c>
      <c r="D1065" s="14">
        <f t="shared" si="32"/>
        <v>1.7401746724890832</v>
      </c>
      <c r="E1065" s="9">
        <v>8.8424437299034903E-3</v>
      </c>
      <c r="G1065" s="9">
        <v>1061</v>
      </c>
      <c r="H1065" s="9">
        <f t="shared" ca="1" si="33"/>
        <v>8.6579942790008579E-2</v>
      </c>
    </row>
    <row r="1066" spans="2:8" x14ac:dyDescent="0.25">
      <c r="B1066" s="190">
        <v>43623</v>
      </c>
      <c r="C1066" s="9">
        <v>22.9</v>
      </c>
      <c r="D1066" s="14">
        <f t="shared" si="32"/>
        <v>-0.20069808027923211</v>
      </c>
      <c r="E1066" s="9">
        <v>8.8105726872246392E-3</v>
      </c>
      <c r="G1066" s="9">
        <v>1062</v>
      </c>
      <c r="H1066" s="9">
        <f t="shared" ca="1" si="33"/>
        <v>-1.0882296966081596E-2</v>
      </c>
    </row>
    <row r="1067" spans="2:8" x14ac:dyDescent="0.25">
      <c r="B1067" s="190">
        <v>43453</v>
      </c>
      <c r="C1067" s="9">
        <v>28.65</v>
      </c>
      <c r="D1067" s="14">
        <f t="shared" si="32"/>
        <v>-0.82761732851985559</v>
      </c>
      <c r="E1067" s="9">
        <v>8.8028169014084511E-3</v>
      </c>
      <c r="G1067" s="9">
        <v>1063</v>
      </c>
      <c r="H1067" s="9">
        <f t="shared" ca="1" si="33"/>
        <v>4.3454745323360643E-3</v>
      </c>
    </row>
    <row r="1068" spans="2:8" x14ac:dyDescent="0.25">
      <c r="B1068" s="190">
        <v>45440</v>
      </c>
      <c r="C1068" s="9">
        <v>166.2</v>
      </c>
      <c r="D1068" s="14">
        <f t="shared" si="32"/>
        <v>1.6235201262825572</v>
      </c>
      <c r="E1068" s="9">
        <v>8.8012139605462125E-3</v>
      </c>
      <c r="G1068" s="9">
        <v>1064</v>
      </c>
      <c r="H1068" s="9">
        <f t="shared" ca="1" si="33"/>
        <v>-3.0854514629053059E-2</v>
      </c>
    </row>
    <row r="1069" spans="2:8" x14ac:dyDescent="0.25">
      <c r="B1069" s="190">
        <v>44956</v>
      </c>
      <c r="C1069" s="9">
        <v>63.35</v>
      </c>
      <c r="D1069" s="14">
        <f t="shared" si="32"/>
        <v>1.1920415224913496</v>
      </c>
      <c r="E1069" s="9">
        <v>8.7579617834395579E-3</v>
      </c>
      <c r="G1069" s="9">
        <v>1065</v>
      </c>
      <c r="H1069" s="9">
        <f t="shared" ca="1" si="33"/>
        <v>-5.3306828559605793E-2</v>
      </c>
    </row>
    <row r="1070" spans="2:8" x14ac:dyDescent="0.25">
      <c r="B1070" s="190">
        <v>43404</v>
      </c>
      <c r="C1070" s="9">
        <v>28.9</v>
      </c>
      <c r="D1070" s="14">
        <f t="shared" si="32"/>
        <v>-0.50086355785837655</v>
      </c>
      <c r="E1070" s="9">
        <v>8.7260034904013961E-3</v>
      </c>
      <c r="G1070" s="9">
        <v>1066</v>
      </c>
      <c r="H1070" s="9">
        <f t="shared" ca="1" si="33"/>
        <v>-7.094164081706876E-2</v>
      </c>
    </row>
    <row r="1071" spans="2:8" x14ac:dyDescent="0.25">
      <c r="B1071" s="190">
        <v>42124</v>
      </c>
      <c r="C1071" s="9">
        <v>57.9</v>
      </c>
      <c r="D1071" s="14">
        <f t="shared" si="32"/>
        <v>-0.6023351648351648</v>
      </c>
      <c r="E1071" s="9">
        <v>8.7108013937282226E-3</v>
      </c>
      <c r="G1071" s="9">
        <v>1067</v>
      </c>
      <c r="H1071" s="9">
        <f t="shared" ca="1" si="33"/>
        <v>-3.529684765822421E-2</v>
      </c>
    </row>
    <row r="1072" spans="2:8" x14ac:dyDescent="0.25">
      <c r="B1072" s="190">
        <v>45366</v>
      </c>
      <c r="C1072" s="9">
        <v>145.6</v>
      </c>
      <c r="D1072" s="14">
        <f t="shared" si="32"/>
        <v>1.4974271012006861</v>
      </c>
      <c r="E1072" s="9">
        <v>8.6595081399376515E-3</v>
      </c>
      <c r="G1072" s="9">
        <v>1068</v>
      </c>
      <c r="H1072" s="9">
        <f t="shared" ca="1" si="33"/>
        <v>3.7655834623446821E-2</v>
      </c>
    </row>
    <row r="1073" spans="2:8" x14ac:dyDescent="0.25">
      <c r="B1073" s="190">
        <v>42137</v>
      </c>
      <c r="C1073" s="9">
        <v>58.3</v>
      </c>
      <c r="D1073" s="14">
        <f t="shared" si="32"/>
        <v>-0.69187675070028021</v>
      </c>
      <c r="E1073" s="9">
        <v>8.6505190311418692E-3</v>
      </c>
      <c r="G1073" s="9">
        <v>1069</v>
      </c>
      <c r="H1073" s="9">
        <f t="shared" ca="1" si="33"/>
        <v>-3.1573738023859361E-3</v>
      </c>
    </row>
    <row r="1074" spans="2:8" x14ac:dyDescent="0.25">
      <c r="B1074" s="190">
        <v>45491</v>
      </c>
      <c r="C1074" s="9">
        <v>189.21</v>
      </c>
      <c r="D1074" s="14">
        <f t="shared" si="32"/>
        <v>15.102978723404256</v>
      </c>
      <c r="E1074" s="9">
        <v>8.6358547897009679E-3</v>
      </c>
      <c r="G1074" s="9">
        <v>1070</v>
      </c>
      <c r="H1074" s="9">
        <f t="shared" ca="1" si="33"/>
        <v>7.4224973120021714E-2</v>
      </c>
    </row>
    <row r="1075" spans="2:8" x14ac:dyDescent="0.25">
      <c r="B1075" s="190">
        <v>43917</v>
      </c>
      <c r="C1075" s="9">
        <v>11.75</v>
      </c>
      <c r="D1075" s="14">
        <f t="shared" si="32"/>
        <v>-0.92543943143600482</v>
      </c>
      <c r="E1075" s="9">
        <v>8.5836909871244323E-3</v>
      </c>
      <c r="G1075" s="9">
        <v>1071</v>
      </c>
      <c r="H1075" s="9">
        <f t="shared" ca="1" si="33"/>
        <v>-2.2271878189755592E-2</v>
      </c>
    </row>
    <row r="1076" spans="2:8" x14ac:dyDescent="0.25">
      <c r="B1076" s="190">
        <v>45453</v>
      </c>
      <c r="C1076" s="9">
        <v>157.59</v>
      </c>
      <c r="D1076" s="14">
        <f t="shared" si="32"/>
        <v>-4.4619581691421557E-2</v>
      </c>
      <c r="E1076" s="9">
        <v>8.5760000000000211E-3</v>
      </c>
      <c r="G1076" s="9">
        <v>1072</v>
      </c>
      <c r="H1076" s="9">
        <f t="shared" ca="1" si="33"/>
        <v>4.0915671371453081E-3</v>
      </c>
    </row>
    <row r="1077" spans="2:8" x14ac:dyDescent="0.25">
      <c r="B1077" s="190">
        <v>45266</v>
      </c>
      <c r="C1077" s="9">
        <v>164.95</v>
      </c>
      <c r="D1077" s="14">
        <f t="shared" si="32"/>
        <v>-0.46496918585793062</v>
      </c>
      <c r="E1077" s="9">
        <v>8.560073372057336E-3</v>
      </c>
      <c r="G1077" s="9">
        <v>1073</v>
      </c>
      <c r="H1077" s="9">
        <f t="shared" ca="1" si="33"/>
        <v>-1.1690178331282216E-2</v>
      </c>
    </row>
    <row r="1078" spans="2:8" x14ac:dyDescent="0.25">
      <c r="B1078" s="190">
        <v>45610</v>
      </c>
      <c r="C1078" s="9">
        <v>308.3</v>
      </c>
      <c r="D1078" s="14">
        <f t="shared" si="32"/>
        <v>3.3330990864371044</v>
      </c>
      <c r="E1078" s="9">
        <v>8.5050703303893461E-3</v>
      </c>
      <c r="G1078" s="9">
        <v>1074</v>
      </c>
      <c r="H1078" s="9">
        <f t="shared" ca="1" si="33"/>
        <v>3.3924782748118915E-2</v>
      </c>
    </row>
    <row r="1079" spans="2:8" x14ac:dyDescent="0.25">
      <c r="B1079" s="190">
        <v>45012</v>
      </c>
      <c r="C1079" s="9">
        <v>71.150000000000006</v>
      </c>
      <c r="D1079" s="14">
        <f t="shared" si="32"/>
        <v>-0.40058972198820553</v>
      </c>
      <c r="E1079" s="9">
        <v>8.504606661942006E-3</v>
      </c>
      <c r="G1079" s="9">
        <v>1075</v>
      </c>
      <c r="H1079" s="9">
        <f t="shared" ca="1" si="33"/>
        <v>-3.3692215819798317E-2</v>
      </c>
    </row>
    <row r="1080" spans="2:8" x14ac:dyDescent="0.25">
      <c r="B1080" s="190">
        <v>45148</v>
      </c>
      <c r="C1080" s="9">
        <v>118.7</v>
      </c>
      <c r="D1080" s="14">
        <f t="shared" si="32"/>
        <v>-0.45878168885646542</v>
      </c>
      <c r="E1080" s="9">
        <v>8.4961767204757861E-3</v>
      </c>
      <c r="G1080" s="9">
        <v>1076</v>
      </c>
      <c r="H1080" s="9">
        <f t="shared" ca="1" si="33"/>
        <v>-3.9765312605973803E-2</v>
      </c>
    </row>
    <row r="1081" spans="2:8" x14ac:dyDescent="0.25">
      <c r="B1081" s="190">
        <v>45776</v>
      </c>
      <c r="C1081" s="9">
        <v>219.32</v>
      </c>
      <c r="D1081" s="14">
        <f t="shared" si="32"/>
        <v>8.1574112734864297</v>
      </c>
      <c r="E1081" s="9">
        <v>8.4605480963766948E-3</v>
      </c>
      <c r="G1081" s="9">
        <v>1077</v>
      </c>
      <c r="H1081" s="9">
        <f t="shared" ca="1" si="33"/>
        <v>3.4078798298842618E-2</v>
      </c>
    </row>
    <row r="1082" spans="2:8" x14ac:dyDescent="0.25">
      <c r="B1082" s="190">
        <v>41736</v>
      </c>
      <c r="C1082" s="9">
        <v>23.95</v>
      </c>
      <c r="D1082" s="14">
        <f t="shared" si="32"/>
        <v>-0.60149750415973391</v>
      </c>
      <c r="E1082" s="9">
        <v>8.4210526315789177E-3</v>
      </c>
      <c r="G1082" s="9">
        <v>1078</v>
      </c>
      <c r="H1082" s="9">
        <f t="shared" ca="1" si="33"/>
        <v>4.7349166110912617E-2</v>
      </c>
    </row>
    <row r="1083" spans="2:8" x14ac:dyDescent="0.25">
      <c r="B1083" s="190">
        <v>42075</v>
      </c>
      <c r="C1083" s="9">
        <v>60.1</v>
      </c>
      <c r="D1083" s="14">
        <f t="shared" si="32"/>
        <v>0.24948024948024947</v>
      </c>
      <c r="E1083" s="9">
        <v>8.389261744966443E-3</v>
      </c>
      <c r="G1083" s="9">
        <v>1079</v>
      </c>
      <c r="H1083" s="9">
        <f t="shared" ca="1" si="33"/>
        <v>-6.067346239088544E-2</v>
      </c>
    </row>
    <row r="1084" spans="2:8" x14ac:dyDescent="0.25">
      <c r="B1084" s="190">
        <v>44852</v>
      </c>
      <c r="C1084" s="9">
        <v>48.1</v>
      </c>
      <c r="D1084" s="14">
        <f t="shared" si="32"/>
        <v>-0.11418047882136273</v>
      </c>
      <c r="E1084" s="9">
        <v>8.3857442348008078E-3</v>
      </c>
      <c r="G1084" s="9">
        <v>1080</v>
      </c>
      <c r="H1084" s="9">
        <f t="shared" ca="1" si="33"/>
        <v>3.5362619319788818E-2</v>
      </c>
    </row>
    <row r="1085" spans="2:8" x14ac:dyDescent="0.25">
      <c r="B1085" s="190">
        <v>44293</v>
      </c>
      <c r="C1085" s="9">
        <v>54.3</v>
      </c>
      <c r="D1085" s="14">
        <f t="shared" si="32"/>
        <v>-9.199632014720195E-4</v>
      </c>
      <c r="E1085" s="9">
        <v>8.3565459610027062E-3</v>
      </c>
      <c r="G1085" s="9">
        <v>1081</v>
      </c>
      <c r="H1085" s="9">
        <f t="shared" ca="1" si="33"/>
        <v>9.9846116444787109E-4</v>
      </c>
    </row>
    <row r="1086" spans="2:8" x14ac:dyDescent="0.25">
      <c r="B1086" s="190">
        <v>41929</v>
      </c>
      <c r="C1086" s="9">
        <v>54.35</v>
      </c>
      <c r="D1086" s="14">
        <f t="shared" si="32"/>
        <v>-0.60899280575539572</v>
      </c>
      <c r="E1086" s="9">
        <v>8.3487940630798309E-3</v>
      </c>
      <c r="G1086" s="9">
        <v>1082</v>
      </c>
      <c r="H1086" s="9">
        <f t="shared" ca="1" si="33"/>
        <v>4.1926066461876597E-2</v>
      </c>
    </row>
    <row r="1087" spans="2:8" x14ac:dyDescent="0.25">
      <c r="B1087" s="190">
        <v>45251</v>
      </c>
      <c r="C1087" s="9">
        <v>139</v>
      </c>
      <c r="D1087" s="14">
        <f t="shared" si="32"/>
        <v>2.2590855803048067</v>
      </c>
      <c r="E1087" s="9">
        <v>8.3424011606819427E-3</v>
      </c>
      <c r="G1087" s="9">
        <v>1083</v>
      </c>
      <c r="H1087" s="9">
        <f t="shared" ca="1" si="33"/>
        <v>-1.4668092315136629E-2</v>
      </c>
    </row>
    <row r="1088" spans="2:8" x14ac:dyDescent="0.25">
      <c r="B1088" s="190">
        <v>42718</v>
      </c>
      <c r="C1088" s="9">
        <v>42.65</v>
      </c>
      <c r="D1088" s="14">
        <f t="shared" si="32"/>
        <v>-3.5046728971962287E-3</v>
      </c>
      <c r="E1088" s="9">
        <v>8.2742316784870321E-3</v>
      </c>
      <c r="G1088" s="9">
        <v>1084</v>
      </c>
      <c r="H1088" s="9">
        <f t="shared" ca="1" si="33"/>
        <v>3.944985114316726E-3</v>
      </c>
    </row>
    <row r="1089" spans="2:8" x14ac:dyDescent="0.25">
      <c r="B1089" s="190">
        <v>42948</v>
      </c>
      <c r="C1089" s="9">
        <v>42.8</v>
      </c>
      <c r="D1089" s="14">
        <f t="shared" si="32"/>
        <v>0.1614654002713703</v>
      </c>
      <c r="E1089" s="9">
        <v>8.2449941107183584E-3</v>
      </c>
      <c r="G1089" s="9">
        <v>1085</v>
      </c>
      <c r="H1089" s="9">
        <f t="shared" ca="1" si="33"/>
        <v>-6.3471227580382802E-2</v>
      </c>
    </row>
    <row r="1090" spans="2:8" x14ac:dyDescent="0.25">
      <c r="B1090" s="190">
        <v>44035</v>
      </c>
      <c r="C1090" s="9">
        <v>36.85</v>
      </c>
      <c r="D1090" s="14">
        <f t="shared" si="32"/>
        <v>-0.4017857142857143</v>
      </c>
      <c r="E1090" s="9">
        <v>8.2079343365254256E-3</v>
      </c>
      <c r="G1090" s="9">
        <v>1086</v>
      </c>
      <c r="H1090" s="9">
        <f t="shared" ca="1" si="33"/>
        <v>-6.0051754163379781E-2</v>
      </c>
    </row>
    <row r="1091" spans="2:8" x14ac:dyDescent="0.25">
      <c r="B1091" s="190">
        <v>44571</v>
      </c>
      <c r="C1091" s="9">
        <v>61.6</v>
      </c>
      <c r="D1091" s="14">
        <f t="shared" si="32"/>
        <v>0.24822695035460993</v>
      </c>
      <c r="E1091" s="9">
        <v>8.1833060556464818E-3</v>
      </c>
      <c r="G1091" s="9">
        <v>1087</v>
      </c>
      <c r="H1091" s="9">
        <f t="shared" ca="1" si="33"/>
        <v>-2.5669722556739834E-2</v>
      </c>
    </row>
    <row r="1092" spans="2:8" x14ac:dyDescent="0.25">
      <c r="B1092" s="190">
        <v>41879</v>
      </c>
      <c r="C1092" s="9">
        <v>49.35</v>
      </c>
      <c r="D1092" s="14">
        <f t="shared" si="32"/>
        <v>-0.53</v>
      </c>
      <c r="E1092" s="9">
        <v>8.1716036772216255E-3</v>
      </c>
      <c r="G1092" s="9">
        <v>1088</v>
      </c>
      <c r="H1092" s="9">
        <f t="shared" ca="1" si="33"/>
        <v>-6.9489302578917722E-2</v>
      </c>
    </row>
    <row r="1093" spans="2:8" x14ac:dyDescent="0.25">
      <c r="B1093" s="190">
        <v>42361</v>
      </c>
      <c r="C1093" s="9">
        <v>105</v>
      </c>
      <c r="D1093" s="14">
        <f t="shared" ref="D1093:D1156" si="34">(C1093-C1094)/C1094</f>
        <v>-0.35304990757855825</v>
      </c>
      <c r="E1093" s="9">
        <v>8.1613058089293738E-3</v>
      </c>
      <c r="G1093" s="9">
        <v>1089</v>
      </c>
      <c r="H1093" s="9">
        <f t="shared" ca="1" si="33"/>
        <v>2.9391471501257191E-2</v>
      </c>
    </row>
    <row r="1094" spans="2:8" x14ac:dyDescent="0.25">
      <c r="B1094" s="190">
        <v>45385</v>
      </c>
      <c r="C1094" s="9">
        <v>162.30000000000001</v>
      </c>
      <c r="D1094" s="14">
        <f t="shared" si="34"/>
        <v>1.1640000000000001</v>
      </c>
      <c r="E1094" s="9">
        <v>8.0745341614907543E-3</v>
      </c>
      <c r="G1094" s="9">
        <v>1090</v>
      </c>
      <c r="H1094" s="9">
        <f t="shared" ref="H1094:H1157" ca="1" si="35">_xlfn.NORM.INV(RAND(),O$7,O$8)</f>
        <v>5.2009182477325444E-2</v>
      </c>
    </row>
    <row r="1095" spans="2:8" x14ac:dyDescent="0.25">
      <c r="B1095" s="190">
        <v>45065</v>
      </c>
      <c r="C1095" s="9">
        <v>75</v>
      </c>
      <c r="D1095" s="14">
        <f t="shared" si="34"/>
        <v>-0.7406190558533633</v>
      </c>
      <c r="E1095" s="9">
        <v>8.0645161290321815E-3</v>
      </c>
      <c r="G1095" s="9">
        <v>1091</v>
      </c>
      <c r="H1095" s="9">
        <f t="shared" ca="1" si="35"/>
        <v>4.129754102426246E-2</v>
      </c>
    </row>
    <row r="1096" spans="2:8" x14ac:dyDescent="0.25">
      <c r="B1096" s="190">
        <v>45576</v>
      </c>
      <c r="C1096" s="9">
        <v>289.14999999999998</v>
      </c>
      <c r="D1096" s="14">
        <f t="shared" si="34"/>
        <v>3.1484935437589665</v>
      </c>
      <c r="E1096" s="9">
        <v>8.0181279414326453E-3</v>
      </c>
      <c r="G1096" s="9">
        <v>1092</v>
      </c>
      <c r="H1096" s="9">
        <f t="shared" ca="1" si="35"/>
        <v>-7.4456560574806041E-2</v>
      </c>
    </row>
    <row r="1097" spans="2:8" x14ac:dyDescent="0.25">
      <c r="B1097" s="190">
        <v>44462</v>
      </c>
      <c r="C1097" s="9">
        <v>69.7</v>
      </c>
      <c r="D1097" s="14">
        <f t="shared" si="34"/>
        <v>-0.71135130658052748</v>
      </c>
      <c r="E1097" s="9">
        <v>7.9537237888647454E-3</v>
      </c>
      <c r="G1097" s="9">
        <v>1093</v>
      </c>
      <c r="H1097" s="9">
        <f t="shared" ca="1" si="35"/>
        <v>-8.1661909892803246E-3</v>
      </c>
    </row>
    <row r="1098" spans="2:8" x14ac:dyDescent="0.25">
      <c r="B1098" s="190">
        <v>45706</v>
      </c>
      <c r="C1098" s="9">
        <v>241.47</v>
      </c>
      <c r="D1098" s="14">
        <f t="shared" si="34"/>
        <v>5.3129411764705878</v>
      </c>
      <c r="E1098" s="9">
        <v>7.9308761531076757E-3</v>
      </c>
      <c r="G1098" s="9">
        <v>1094</v>
      </c>
      <c r="H1098" s="9">
        <f t="shared" ca="1" si="35"/>
        <v>-3.9699144787003766E-2</v>
      </c>
    </row>
    <row r="1099" spans="2:8" x14ac:dyDescent="0.25">
      <c r="B1099" s="190">
        <v>43164</v>
      </c>
      <c r="C1099" s="9">
        <v>38.25</v>
      </c>
      <c r="D1099" s="14">
        <f t="shared" si="34"/>
        <v>-0.25073457394711063</v>
      </c>
      <c r="E1099" s="9">
        <v>7.9051383399208735E-3</v>
      </c>
      <c r="G1099" s="9">
        <v>1095</v>
      </c>
      <c r="H1099" s="9">
        <f t="shared" ca="1" si="35"/>
        <v>-3.0660720101780899E-2</v>
      </c>
    </row>
    <row r="1100" spans="2:8" x14ac:dyDescent="0.25">
      <c r="B1100" s="190">
        <v>42669</v>
      </c>
      <c r="C1100" s="9">
        <v>51.05</v>
      </c>
      <c r="D1100" s="14">
        <f t="shared" si="34"/>
        <v>0.13950892857142858</v>
      </c>
      <c r="E1100" s="9">
        <v>7.8973346495557466E-3</v>
      </c>
      <c r="G1100" s="9">
        <v>1096</v>
      </c>
      <c r="H1100" s="9">
        <f t="shared" ca="1" si="35"/>
        <v>-6.8270942870005125E-4</v>
      </c>
    </row>
    <row r="1101" spans="2:8" x14ac:dyDescent="0.25">
      <c r="B1101" s="190">
        <v>42522</v>
      </c>
      <c r="C1101" s="9">
        <v>44.8</v>
      </c>
      <c r="D1101" s="14">
        <f t="shared" si="34"/>
        <v>0.15762273901808771</v>
      </c>
      <c r="E1101" s="9">
        <v>7.8740157480313676E-3</v>
      </c>
      <c r="G1101" s="9">
        <v>1097</v>
      </c>
      <c r="H1101" s="9">
        <f t="shared" ca="1" si="35"/>
        <v>-3.467544885023454E-2</v>
      </c>
    </row>
    <row r="1102" spans="2:8" x14ac:dyDescent="0.25">
      <c r="B1102" s="190">
        <v>43350</v>
      </c>
      <c r="C1102" s="9">
        <v>38.700000000000003</v>
      </c>
      <c r="D1102" s="14">
        <f t="shared" si="34"/>
        <v>-0.62608695652173907</v>
      </c>
      <c r="E1102" s="9">
        <v>7.812500000000111E-3</v>
      </c>
      <c r="G1102" s="9">
        <v>1098</v>
      </c>
      <c r="H1102" s="9">
        <f t="shared" ca="1" si="35"/>
        <v>-7.3678915931813778E-3</v>
      </c>
    </row>
    <row r="1103" spans="2:8" x14ac:dyDescent="0.25">
      <c r="B1103" s="190">
        <v>42275</v>
      </c>
      <c r="C1103" s="9">
        <v>103.5</v>
      </c>
      <c r="D1103" s="14">
        <f t="shared" si="34"/>
        <v>0.77377892030848328</v>
      </c>
      <c r="E1103" s="9">
        <v>7.7896786757545976E-3</v>
      </c>
      <c r="G1103" s="9">
        <v>1099</v>
      </c>
      <c r="H1103" s="9">
        <f t="shared" ca="1" si="35"/>
        <v>0.10110517496432318</v>
      </c>
    </row>
    <row r="1104" spans="2:8" x14ac:dyDescent="0.25">
      <c r="B1104" s="190">
        <v>44897</v>
      </c>
      <c r="C1104" s="9">
        <v>58.35</v>
      </c>
      <c r="D1104" s="14">
        <f t="shared" si="34"/>
        <v>-0.3086492890995261</v>
      </c>
      <c r="E1104" s="9">
        <v>7.7720207253886503E-3</v>
      </c>
      <c r="G1104" s="9">
        <v>1100</v>
      </c>
      <c r="H1104" s="9">
        <f t="shared" ca="1" si="35"/>
        <v>-2.2258942311513378E-2</v>
      </c>
    </row>
    <row r="1105" spans="2:8" x14ac:dyDescent="0.25">
      <c r="B1105" s="190">
        <v>42208</v>
      </c>
      <c r="C1105" s="9">
        <v>84.4</v>
      </c>
      <c r="D1105" s="14">
        <f t="shared" si="34"/>
        <v>-0.66823899371069184</v>
      </c>
      <c r="E1105" s="9">
        <v>7.7611940298508144E-3</v>
      </c>
      <c r="G1105" s="9">
        <v>1101</v>
      </c>
      <c r="H1105" s="9">
        <f t="shared" ca="1" si="35"/>
        <v>9.146020467347873E-4</v>
      </c>
    </row>
    <row r="1106" spans="2:8" x14ac:dyDescent="0.25">
      <c r="B1106" s="190">
        <v>45680</v>
      </c>
      <c r="C1106" s="9">
        <v>254.4</v>
      </c>
      <c r="D1106" s="14">
        <f t="shared" si="34"/>
        <v>11.913705583756347</v>
      </c>
      <c r="E1106" s="9">
        <v>7.7243018419489683E-3</v>
      </c>
      <c r="G1106" s="9">
        <v>1102</v>
      </c>
      <c r="H1106" s="9">
        <f t="shared" ca="1" si="35"/>
        <v>2.783102241890861E-2</v>
      </c>
    </row>
    <row r="1107" spans="2:8" x14ac:dyDescent="0.25">
      <c r="B1107" s="190">
        <v>43853</v>
      </c>
      <c r="C1107" s="9">
        <v>19.7</v>
      </c>
      <c r="D1107" s="14">
        <f t="shared" si="34"/>
        <v>-0.90240277433737925</v>
      </c>
      <c r="E1107" s="9">
        <v>7.6726342710996716E-3</v>
      </c>
      <c r="G1107" s="9">
        <v>1103</v>
      </c>
      <c r="H1107" s="9">
        <f t="shared" ca="1" si="35"/>
        <v>-9.2621195743632784E-3</v>
      </c>
    </row>
    <row r="1108" spans="2:8" x14ac:dyDescent="0.25">
      <c r="B1108" s="190">
        <v>45502</v>
      </c>
      <c r="C1108" s="9">
        <v>201.85</v>
      </c>
      <c r="D1108" s="14">
        <f t="shared" si="34"/>
        <v>3.3643243243243242</v>
      </c>
      <c r="E1108" s="9">
        <v>7.6377795527156605E-3</v>
      </c>
      <c r="G1108" s="9">
        <v>1104</v>
      </c>
      <c r="H1108" s="9">
        <f t="shared" ca="1" si="35"/>
        <v>1.1089433512566516E-2</v>
      </c>
    </row>
    <row r="1109" spans="2:8" x14ac:dyDescent="0.25">
      <c r="B1109" s="190">
        <v>44628</v>
      </c>
      <c r="C1109" s="9">
        <v>46.25</v>
      </c>
      <c r="D1109" s="14">
        <f t="shared" si="34"/>
        <v>-0.12982126058325491</v>
      </c>
      <c r="E1109" s="9">
        <v>7.6252723311547154E-3</v>
      </c>
      <c r="G1109" s="9">
        <v>1105</v>
      </c>
      <c r="H1109" s="9">
        <f t="shared" ca="1" si="35"/>
        <v>-1.7834102782902372E-2</v>
      </c>
    </row>
    <row r="1110" spans="2:8" x14ac:dyDescent="0.25">
      <c r="B1110" s="190">
        <v>42844</v>
      </c>
      <c r="C1110" s="9">
        <v>53.15</v>
      </c>
      <c r="D1110" s="14">
        <f t="shared" si="34"/>
        <v>-0.82292187239713477</v>
      </c>
      <c r="E1110" s="9">
        <v>7.5829383886255658E-3</v>
      </c>
      <c r="G1110" s="9">
        <v>1106</v>
      </c>
      <c r="H1110" s="9">
        <f t="shared" ca="1" si="35"/>
        <v>-4.3640208505560371E-2</v>
      </c>
    </row>
    <row r="1111" spans="2:8" x14ac:dyDescent="0.25">
      <c r="B1111" s="190">
        <v>45566</v>
      </c>
      <c r="C1111" s="9">
        <v>300.14999999999998</v>
      </c>
      <c r="D1111" s="14">
        <f t="shared" si="34"/>
        <v>5.4271948608137039</v>
      </c>
      <c r="E1111" s="9">
        <v>7.5528700906344415E-3</v>
      </c>
      <c r="G1111" s="9">
        <v>1107</v>
      </c>
      <c r="H1111" s="9">
        <f t="shared" ca="1" si="35"/>
        <v>-4.2143363514055523E-2</v>
      </c>
    </row>
    <row r="1112" spans="2:8" x14ac:dyDescent="0.25">
      <c r="B1112" s="190">
        <v>44838</v>
      </c>
      <c r="C1112" s="9">
        <v>46.7</v>
      </c>
      <c r="D1112" s="14">
        <f t="shared" si="34"/>
        <v>0.1616915422885572</v>
      </c>
      <c r="E1112" s="9">
        <v>7.5512405609493294E-3</v>
      </c>
      <c r="G1112" s="9">
        <v>1108</v>
      </c>
      <c r="H1112" s="9">
        <f t="shared" ca="1" si="35"/>
        <v>2.1513493739434751E-2</v>
      </c>
    </row>
    <row r="1113" spans="2:8" x14ac:dyDescent="0.25">
      <c r="B1113" s="190">
        <v>42979</v>
      </c>
      <c r="C1113" s="9">
        <v>40.200000000000003</v>
      </c>
      <c r="D1113" s="14">
        <f t="shared" si="34"/>
        <v>-0.33498759305210918</v>
      </c>
      <c r="E1113" s="9">
        <v>7.5187969924813101E-3</v>
      </c>
      <c r="G1113" s="9">
        <v>1109</v>
      </c>
      <c r="H1113" s="9">
        <f t="shared" ca="1" si="35"/>
        <v>-5.5443734995400902E-2</v>
      </c>
    </row>
    <row r="1114" spans="2:8" x14ac:dyDescent="0.25">
      <c r="B1114" s="190">
        <v>42163</v>
      </c>
      <c r="C1114" s="9">
        <v>60.45</v>
      </c>
      <c r="D1114" s="14">
        <f t="shared" si="34"/>
        <v>2.0000000000000004</v>
      </c>
      <c r="E1114" s="9">
        <v>7.5000000000000474E-3</v>
      </c>
      <c r="G1114" s="9">
        <v>1110</v>
      </c>
      <c r="H1114" s="9">
        <f t="shared" ca="1" si="35"/>
        <v>-2.2771404747067944E-2</v>
      </c>
    </row>
    <row r="1115" spans="2:8" x14ac:dyDescent="0.25">
      <c r="B1115" s="190">
        <v>41646</v>
      </c>
      <c r="C1115" s="9">
        <v>20.149999999999999</v>
      </c>
      <c r="D1115" s="14">
        <f t="shared" si="34"/>
        <v>-0.57264050901378583</v>
      </c>
      <c r="E1115" s="9">
        <v>7.4999999999999286E-3</v>
      </c>
      <c r="G1115" s="9">
        <v>1111</v>
      </c>
      <c r="H1115" s="9">
        <f t="shared" ca="1" si="35"/>
        <v>1.6891552275353668E-3</v>
      </c>
    </row>
    <row r="1116" spans="2:8" x14ac:dyDescent="0.25">
      <c r="B1116" s="190">
        <v>44714</v>
      </c>
      <c r="C1116" s="9">
        <v>47.15</v>
      </c>
      <c r="D1116" s="14">
        <f t="shared" si="34"/>
        <v>-0.80468102734051361</v>
      </c>
      <c r="E1116" s="9">
        <v>7.4786324786325093E-3</v>
      </c>
      <c r="G1116" s="9">
        <v>1112</v>
      </c>
      <c r="H1116" s="9">
        <f t="shared" ca="1" si="35"/>
        <v>-1.1740823015819128E-2</v>
      </c>
    </row>
    <row r="1117" spans="2:8" x14ac:dyDescent="0.25">
      <c r="B1117" s="190">
        <v>45793</v>
      </c>
      <c r="C1117" s="9">
        <v>241.4</v>
      </c>
      <c r="D1117" s="14">
        <f t="shared" si="34"/>
        <v>4.1089947089947092</v>
      </c>
      <c r="E1117" s="9">
        <v>7.4704728517173405E-3</v>
      </c>
      <c r="G1117" s="9">
        <v>1113</v>
      </c>
      <c r="H1117" s="9">
        <f t="shared" ca="1" si="35"/>
        <v>7.8682622741414687E-2</v>
      </c>
    </row>
    <row r="1118" spans="2:8" x14ac:dyDescent="0.25">
      <c r="B1118" s="190">
        <v>44841</v>
      </c>
      <c r="C1118" s="9">
        <v>47.25</v>
      </c>
      <c r="D1118" s="14">
        <f t="shared" si="34"/>
        <v>-0.12580943570767802</v>
      </c>
      <c r="E1118" s="9">
        <v>7.4626865671642093E-3</v>
      </c>
      <c r="G1118" s="9">
        <v>1114</v>
      </c>
      <c r="H1118" s="9">
        <f t="shared" ca="1" si="35"/>
        <v>-3.5578110907454719E-2</v>
      </c>
    </row>
    <row r="1119" spans="2:8" x14ac:dyDescent="0.25">
      <c r="B1119" s="190">
        <v>42842</v>
      </c>
      <c r="C1119" s="9">
        <v>54.05</v>
      </c>
      <c r="D1119" s="14">
        <f t="shared" si="34"/>
        <v>-0.3359950859950861</v>
      </c>
      <c r="E1119" s="9">
        <v>7.4557315936626019E-3</v>
      </c>
      <c r="G1119" s="9">
        <v>1115</v>
      </c>
      <c r="H1119" s="9">
        <f t="shared" ca="1" si="35"/>
        <v>1.8627818289157046E-2</v>
      </c>
    </row>
    <row r="1120" spans="2:8" x14ac:dyDescent="0.25">
      <c r="B1120" s="190">
        <v>45048</v>
      </c>
      <c r="C1120" s="9">
        <v>81.400000000000006</v>
      </c>
      <c r="D1120" s="14">
        <f t="shared" si="34"/>
        <v>3</v>
      </c>
      <c r="E1120" s="9">
        <v>7.4257425742575312E-3</v>
      </c>
      <c r="G1120" s="9">
        <v>1116</v>
      </c>
      <c r="H1120" s="9">
        <f t="shared" ca="1" si="35"/>
        <v>7.5270193439850664E-4</v>
      </c>
    </row>
    <row r="1121" spans="2:8" x14ac:dyDescent="0.25">
      <c r="B1121" s="190">
        <v>43943</v>
      </c>
      <c r="C1121" s="9">
        <v>20.350000000000001</v>
      </c>
      <c r="D1121" s="14">
        <f t="shared" si="34"/>
        <v>-0.66721177432542922</v>
      </c>
      <c r="E1121" s="9">
        <v>7.4257425742575312E-3</v>
      </c>
      <c r="G1121" s="9">
        <v>1117</v>
      </c>
      <c r="H1121" s="9">
        <f t="shared" ca="1" si="35"/>
        <v>4.7623177368260779E-2</v>
      </c>
    </row>
    <row r="1122" spans="2:8" x14ac:dyDescent="0.25">
      <c r="B1122" s="190">
        <v>42066</v>
      </c>
      <c r="C1122" s="9">
        <v>61.15</v>
      </c>
      <c r="D1122" s="14">
        <f t="shared" si="34"/>
        <v>0.48964677222898911</v>
      </c>
      <c r="E1122" s="9">
        <v>7.4135090609554486E-3</v>
      </c>
      <c r="G1122" s="9">
        <v>1118</v>
      </c>
      <c r="H1122" s="9">
        <f t="shared" ca="1" si="35"/>
        <v>3.4404918179359416E-2</v>
      </c>
    </row>
    <row r="1123" spans="2:8" x14ac:dyDescent="0.25">
      <c r="B1123" s="190">
        <v>43066</v>
      </c>
      <c r="C1123" s="9">
        <v>41.05</v>
      </c>
      <c r="D1123" s="14">
        <f t="shared" si="34"/>
        <v>0.18641618497109813</v>
      </c>
      <c r="E1123" s="9">
        <v>7.3619631901839797E-3</v>
      </c>
      <c r="G1123" s="9">
        <v>1119</v>
      </c>
      <c r="H1123" s="9">
        <f t="shared" ca="1" si="35"/>
        <v>-2.066301356252348E-2</v>
      </c>
    </row>
    <row r="1124" spans="2:8" x14ac:dyDescent="0.25">
      <c r="B1124" s="190">
        <v>43207</v>
      </c>
      <c r="C1124" s="9">
        <v>34.6</v>
      </c>
      <c r="D1124" s="14">
        <f t="shared" si="34"/>
        <v>0.2446043165467626</v>
      </c>
      <c r="E1124" s="9">
        <v>7.2780203784570596E-3</v>
      </c>
      <c r="G1124" s="9">
        <v>1120</v>
      </c>
      <c r="H1124" s="9">
        <f t="shared" ca="1" si="35"/>
        <v>-1.7140093813955183E-2</v>
      </c>
    </row>
    <row r="1125" spans="2:8" x14ac:dyDescent="0.25">
      <c r="B1125" s="190">
        <v>43462</v>
      </c>
      <c r="C1125" s="9">
        <v>27.8</v>
      </c>
      <c r="D1125" s="14">
        <f t="shared" si="34"/>
        <v>-0.43207354443309504</v>
      </c>
      <c r="E1125" s="9">
        <v>7.246376811594177E-3</v>
      </c>
      <c r="G1125" s="9">
        <v>1121</v>
      </c>
      <c r="H1125" s="9">
        <f t="shared" ca="1" si="35"/>
        <v>-7.0175151288570234E-3</v>
      </c>
    </row>
    <row r="1126" spans="2:8" x14ac:dyDescent="0.25">
      <c r="B1126" s="190">
        <v>42562</v>
      </c>
      <c r="C1126" s="9">
        <v>48.95</v>
      </c>
      <c r="D1126" s="14">
        <f t="shared" si="34"/>
        <v>-0.12511170688114387</v>
      </c>
      <c r="E1126" s="9">
        <v>7.2016460905350082E-3</v>
      </c>
      <c r="G1126" s="9">
        <v>1122</v>
      </c>
      <c r="H1126" s="9">
        <f t="shared" ca="1" si="35"/>
        <v>5.6281380252923997E-3</v>
      </c>
    </row>
    <row r="1127" spans="2:8" x14ac:dyDescent="0.25">
      <c r="B1127" s="190">
        <v>44672</v>
      </c>
      <c r="C1127" s="9">
        <v>55.95</v>
      </c>
      <c r="D1127" s="14">
        <f t="shared" si="34"/>
        <v>-0.20694542877391914</v>
      </c>
      <c r="E1127" s="9">
        <v>7.2007200720073036E-3</v>
      </c>
      <c r="G1127" s="9">
        <v>1123</v>
      </c>
      <c r="H1127" s="9">
        <f t="shared" ca="1" si="35"/>
        <v>-3.5186755829437054E-2</v>
      </c>
    </row>
    <row r="1128" spans="2:8" x14ac:dyDescent="0.25">
      <c r="B1128" s="190">
        <v>45009</v>
      </c>
      <c r="C1128" s="9">
        <v>70.55</v>
      </c>
      <c r="D1128" s="14">
        <f t="shared" si="34"/>
        <v>0.42669362992922127</v>
      </c>
      <c r="E1128" s="9">
        <v>7.1377587437544618E-3</v>
      </c>
      <c r="G1128" s="9">
        <v>1124</v>
      </c>
      <c r="H1128" s="9">
        <f t="shared" ca="1" si="35"/>
        <v>-2.3761970491737019E-2</v>
      </c>
    </row>
    <row r="1129" spans="2:8" x14ac:dyDescent="0.25">
      <c r="B1129" s="190">
        <v>44699</v>
      </c>
      <c r="C1129" s="9">
        <v>49.45</v>
      </c>
      <c r="D1129" s="14">
        <f t="shared" si="34"/>
        <v>-0.36480411046885025</v>
      </c>
      <c r="E1129" s="9">
        <v>7.1283095723014547E-3</v>
      </c>
      <c r="G1129" s="9">
        <v>1125</v>
      </c>
      <c r="H1129" s="9">
        <f t="shared" ca="1" si="35"/>
        <v>9.8728150027477229E-2</v>
      </c>
    </row>
    <row r="1130" spans="2:8" x14ac:dyDescent="0.25">
      <c r="B1130" s="190">
        <v>45037</v>
      </c>
      <c r="C1130" s="9">
        <v>77.849999999999994</v>
      </c>
      <c r="D1130" s="14">
        <f t="shared" si="34"/>
        <v>4.482394366197183</v>
      </c>
      <c r="E1130" s="9">
        <v>7.115135834411348E-3</v>
      </c>
      <c r="G1130" s="9">
        <v>1126</v>
      </c>
      <c r="H1130" s="9">
        <f t="shared" ca="1" si="35"/>
        <v>-1.9392841277671744E-2</v>
      </c>
    </row>
    <row r="1131" spans="2:8" x14ac:dyDescent="0.25">
      <c r="B1131" s="190">
        <v>43734</v>
      </c>
      <c r="C1131" s="9">
        <v>14.2</v>
      </c>
      <c r="D1131" s="14">
        <f t="shared" si="34"/>
        <v>-0.601123595505618</v>
      </c>
      <c r="E1131" s="9">
        <v>7.0921985815602584E-3</v>
      </c>
      <c r="G1131" s="9">
        <v>1127</v>
      </c>
      <c r="H1131" s="9">
        <f t="shared" ca="1" si="35"/>
        <v>-3.9429746282689734E-2</v>
      </c>
    </row>
    <row r="1132" spans="2:8" x14ac:dyDescent="0.25">
      <c r="B1132" s="190">
        <v>43087</v>
      </c>
      <c r="C1132" s="9">
        <v>35.6</v>
      </c>
      <c r="D1132" s="14">
        <f t="shared" si="34"/>
        <v>-0.37870855148342053</v>
      </c>
      <c r="E1132" s="9">
        <v>7.0721357850070717E-3</v>
      </c>
      <c r="G1132" s="9">
        <v>1128</v>
      </c>
      <c r="H1132" s="9">
        <f t="shared" ca="1" si="35"/>
        <v>2.3398707507941645E-2</v>
      </c>
    </row>
    <row r="1133" spans="2:8" x14ac:dyDescent="0.25">
      <c r="B1133" s="190">
        <v>42171</v>
      </c>
      <c r="C1133" s="9">
        <v>57.3</v>
      </c>
      <c r="D1133" s="14">
        <f t="shared" si="34"/>
        <v>-0.82246320681642138</v>
      </c>
      <c r="E1133" s="9">
        <v>7.0298769771528751E-3</v>
      </c>
      <c r="G1133" s="9">
        <v>1129</v>
      </c>
      <c r="H1133" s="9">
        <f t="shared" ca="1" si="35"/>
        <v>2.6851225810504758E-3</v>
      </c>
    </row>
    <row r="1134" spans="2:8" x14ac:dyDescent="0.25">
      <c r="B1134" s="190">
        <v>45637</v>
      </c>
      <c r="C1134" s="9">
        <v>322.75</v>
      </c>
      <c r="D1134" s="14">
        <f t="shared" si="34"/>
        <v>6.4624277456647397</v>
      </c>
      <c r="E1134" s="9">
        <v>7.0202808112324495E-3</v>
      </c>
      <c r="G1134" s="9">
        <v>1130</v>
      </c>
      <c r="H1134" s="9">
        <f t="shared" ca="1" si="35"/>
        <v>2.3662929995214955E-2</v>
      </c>
    </row>
    <row r="1135" spans="2:8" x14ac:dyDescent="0.25">
      <c r="B1135" s="190">
        <v>42529</v>
      </c>
      <c r="C1135" s="9">
        <v>43.25</v>
      </c>
      <c r="D1135" s="14">
        <f t="shared" si="34"/>
        <v>-0.85170581176067206</v>
      </c>
      <c r="E1135" s="9">
        <v>6.9848661233992346E-3</v>
      </c>
      <c r="G1135" s="9">
        <v>1131</v>
      </c>
      <c r="H1135" s="9">
        <f t="shared" ca="1" si="35"/>
        <v>-4.1486420876220027E-3</v>
      </c>
    </row>
    <row r="1136" spans="2:8" x14ac:dyDescent="0.25">
      <c r="B1136" s="190">
        <v>45597</v>
      </c>
      <c r="C1136" s="9">
        <v>291.64999999999998</v>
      </c>
      <c r="D1136" s="14">
        <f t="shared" si="34"/>
        <v>1.6334085778781036</v>
      </c>
      <c r="E1136" s="9">
        <v>6.9048852062834464E-3</v>
      </c>
      <c r="G1136" s="9">
        <v>1132</v>
      </c>
      <c r="H1136" s="9">
        <f t="shared" ca="1" si="35"/>
        <v>4.4443870547081731E-3</v>
      </c>
    </row>
    <row r="1137" spans="2:8" x14ac:dyDescent="0.25">
      <c r="B1137" s="190">
        <v>45166</v>
      </c>
      <c r="C1137" s="9">
        <v>110.75</v>
      </c>
      <c r="D1137" s="14">
        <f t="shared" si="34"/>
        <v>1.4971815107102593</v>
      </c>
      <c r="E1137" s="9">
        <v>6.8181818181818179E-3</v>
      </c>
      <c r="G1137" s="9">
        <v>1133</v>
      </c>
      <c r="H1137" s="9">
        <f t="shared" ca="1" si="35"/>
        <v>1.530156391563554E-2</v>
      </c>
    </row>
    <row r="1138" spans="2:8" x14ac:dyDescent="0.25">
      <c r="B1138" s="190">
        <v>43123</v>
      </c>
      <c r="C1138" s="9">
        <v>44.35</v>
      </c>
      <c r="D1138" s="14">
        <f t="shared" si="34"/>
        <v>-7.8299776286353782E-3</v>
      </c>
      <c r="E1138" s="9">
        <v>6.8104426787742173E-3</v>
      </c>
      <c r="G1138" s="9">
        <v>1134</v>
      </c>
      <c r="H1138" s="9">
        <f t="shared" ca="1" si="35"/>
        <v>-5.9791699072284488E-2</v>
      </c>
    </row>
    <row r="1139" spans="2:8" x14ac:dyDescent="0.25">
      <c r="B1139" s="190">
        <v>42542</v>
      </c>
      <c r="C1139" s="9">
        <v>44.7</v>
      </c>
      <c r="D1139" s="14">
        <f t="shared" si="34"/>
        <v>-0.79446385874563175</v>
      </c>
      <c r="E1139" s="9">
        <v>6.7567567567568534E-3</v>
      </c>
      <c r="G1139" s="9">
        <v>1135</v>
      </c>
      <c r="H1139" s="9">
        <f t="shared" ca="1" si="35"/>
        <v>-3.1372660661447595E-2</v>
      </c>
    </row>
    <row r="1140" spans="2:8" x14ac:dyDescent="0.25">
      <c r="B1140" s="190">
        <v>45775</v>
      </c>
      <c r="C1140" s="9">
        <v>217.48</v>
      </c>
      <c r="D1140" s="14">
        <f t="shared" si="34"/>
        <v>6.1775577557755765</v>
      </c>
      <c r="E1140" s="9">
        <v>6.7120307364717333E-3</v>
      </c>
      <c r="G1140" s="9">
        <v>1136</v>
      </c>
      <c r="H1140" s="9">
        <f t="shared" ca="1" si="35"/>
        <v>-2.4768003479001498E-2</v>
      </c>
    </row>
    <row r="1141" spans="2:8" x14ac:dyDescent="0.25">
      <c r="B1141" s="190">
        <v>43423</v>
      </c>
      <c r="C1141" s="9">
        <v>30.3</v>
      </c>
      <c r="D1141" s="14">
        <f t="shared" si="34"/>
        <v>-3.2894736842104563E-3</v>
      </c>
      <c r="E1141" s="9">
        <v>6.644518272425225E-3</v>
      </c>
      <c r="G1141" s="9">
        <v>1137</v>
      </c>
      <c r="H1141" s="9">
        <f t="shared" ca="1" si="35"/>
        <v>-2.0829014405674699E-2</v>
      </c>
    </row>
    <row r="1142" spans="2:8" x14ac:dyDescent="0.25">
      <c r="B1142" s="190">
        <v>43431</v>
      </c>
      <c r="C1142" s="9">
        <v>30.4</v>
      </c>
      <c r="D1142" s="14">
        <f t="shared" si="34"/>
        <v>-0.50041084634346755</v>
      </c>
      <c r="E1142" s="9">
        <v>6.6225165562913673E-3</v>
      </c>
      <c r="G1142" s="9">
        <v>1138</v>
      </c>
      <c r="H1142" s="9">
        <f t="shared" ca="1" si="35"/>
        <v>-1.4063884048959408E-2</v>
      </c>
    </row>
    <row r="1143" spans="2:8" x14ac:dyDescent="0.25">
      <c r="B1143" s="190">
        <v>42391</v>
      </c>
      <c r="C1143" s="9">
        <v>60.85</v>
      </c>
      <c r="D1143" s="14">
        <f t="shared" si="34"/>
        <v>-0.61909233176838818</v>
      </c>
      <c r="E1143" s="9">
        <v>6.6170388751033678E-3</v>
      </c>
      <c r="G1143" s="9">
        <v>1139</v>
      </c>
      <c r="H1143" s="9">
        <f t="shared" ca="1" si="35"/>
        <v>-4.3054765080582293E-2</v>
      </c>
    </row>
    <row r="1144" spans="2:8" x14ac:dyDescent="0.25">
      <c r="B1144" s="190">
        <v>45287</v>
      </c>
      <c r="C1144" s="9">
        <v>159.75</v>
      </c>
      <c r="D1144" s="14">
        <f t="shared" si="34"/>
        <v>3.1819371727748686</v>
      </c>
      <c r="E1144" s="9">
        <v>6.6162570888469528E-3</v>
      </c>
      <c r="G1144" s="9">
        <v>1140</v>
      </c>
      <c r="H1144" s="9">
        <f t="shared" ca="1" si="35"/>
        <v>-4.4100258677224188E-3</v>
      </c>
    </row>
    <row r="1145" spans="2:8" x14ac:dyDescent="0.25">
      <c r="B1145" s="190">
        <v>43136</v>
      </c>
      <c r="C1145" s="9">
        <v>38.200000000000003</v>
      </c>
      <c r="D1145" s="14">
        <f t="shared" si="34"/>
        <v>-0.28598130841121489</v>
      </c>
      <c r="E1145" s="9">
        <v>6.587615283267457E-3</v>
      </c>
      <c r="G1145" s="9">
        <v>1141</v>
      </c>
      <c r="H1145" s="9">
        <f t="shared" ca="1" si="35"/>
        <v>3.0231805939696991E-2</v>
      </c>
    </row>
    <row r="1146" spans="2:8" x14ac:dyDescent="0.25">
      <c r="B1146" s="190">
        <v>42845</v>
      </c>
      <c r="C1146" s="9">
        <v>53.5</v>
      </c>
      <c r="D1146" s="14">
        <f t="shared" si="34"/>
        <v>-2.7958993476234592E-3</v>
      </c>
      <c r="E1146" s="9">
        <v>6.5851364063970168E-3</v>
      </c>
      <c r="G1146" s="9">
        <v>1142</v>
      </c>
      <c r="H1146" s="9">
        <f t="shared" ca="1" si="35"/>
        <v>2.4155842103862069E-2</v>
      </c>
    </row>
    <row r="1147" spans="2:8" x14ac:dyDescent="0.25">
      <c r="B1147" s="190">
        <v>41934</v>
      </c>
      <c r="C1147" s="9">
        <v>53.65</v>
      </c>
      <c r="D1147" s="14">
        <f t="shared" si="34"/>
        <v>0.74755700325732899</v>
      </c>
      <c r="E1147" s="9">
        <v>6.5666041275797647E-3</v>
      </c>
      <c r="G1147" s="9">
        <v>1143</v>
      </c>
      <c r="H1147" s="9">
        <f t="shared" ca="1" si="35"/>
        <v>1.4047003230639645E-2</v>
      </c>
    </row>
    <row r="1148" spans="2:8" x14ac:dyDescent="0.25">
      <c r="B1148" s="190">
        <v>43326</v>
      </c>
      <c r="C1148" s="9">
        <v>30.7</v>
      </c>
      <c r="D1148" s="14">
        <f t="shared" si="34"/>
        <v>-0.80395913154533838</v>
      </c>
      <c r="E1148" s="9">
        <v>6.5573770491803044E-3</v>
      </c>
      <c r="G1148" s="9">
        <v>1144</v>
      </c>
      <c r="H1148" s="9">
        <f t="shared" ca="1" si="35"/>
        <v>-7.7222137525728802E-3</v>
      </c>
    </row>
    <row r="1149" spans="2:8" x14ac:dyDescent="0.25">
      <c r="B1149" s="190">
        <v>45455</v>
      </c>
      <c r="C1149" s="9">
        <v>156.6</v>
      </c>
      <c r="D1149" s="14">
        <f t="shared" si="34"/>
        <v>5.7939262472885025</v>
      </c>
      <c r="E1149" s="9">
        <v>6.5561126108753167E-3</v>
      </c>
      <c r="G1149" s="9">
        <v>1145</v>
      </c>
      <c r="H1149" s="9">
        <f t="shared" ca="1" si="35"/>
        <v>-6.1491561466830068E-2</v>
      </c>
    </row>
    <row r="1150" spans="2:8" x14ac:dyDescent="0.25">
      <c r="B1150" s="190">
        <v>43524</v>
      </c>
      <c r="C1150" s="9">
        <v>23.05</v>
      </c>
      <c r="D1150" s="14">
        <f t="shared" si="34"/>
        <v>-0.85775995063252075</v>
      </c>
      <c r="E1150" s="9">
        <v>6.550218340611447E-3</v>
      </c>
      <c r="G1150" s="9">
        <v>1146</v>
      </c>
      <c r="H1150" s="9">
        <f t="shared" ca="1" si="35"/>
        <v>6.8670575956264648E-2</v>
      </c>
    </row>
    <row r="1151" spans="2:8" x14ac:dyDescent="0.25">
      <c r="B1151" s="190">
        <v>45390</v>
      </c>
      <c r="C1151" s="9">
        <v>162.05000000000001</v>
      </c>
      <c r="D1151" s="14">
        <f t="shared" si="34"/>
        <v>6.0000000000000009</v>
      </c>
      <c r="E1151" s="9">
        <v>6.5217391304348534E-3</v>
      </c>
      <c r="G1151" s="9">
        <v>1147</v>
      </c>
      <c r="H1151" s="9">
        <f t="shared" ca="1" si="35"/>
        <v>-3.714197688147171E-3</v>
      </c>
    </row>
    <row r="1152" spans="2:8" x14ac:dyDescent="0.25">
      <c r="B1152" s="190">
        <v>43592</v>
      </c>
      <c r="C1152" s="9">
        <v>23.15</v>
      </c>
      <c r="D1152" s="14">
        <f t="shared" si="34"/>
        <v>-0.88206225482704159</v>
      </c>
      <c r="E1152" s="9">
        <v>6.5217391304347207E-3</v>
      </c>
      <c r="G1152" s="9">
        <v>1148</v>
      </c>
      <c r="H1152" s="9">
        <f t="shared" ca="1" si="35"/>
        <v>5.7194186443635997E-2</v>
      </c>
    </row>
    <row r="1153" spans="2:8" x14ac:dyDescent="0.25">
      <c r="B1153" s="190">
        <v>45516</v>
      </c>
      <c r="C1153" s="9">
        <v>196.29</v>
      </c>
      <c r="D1153" s="14">
        <f t="shared" si="34"/>
        <v>24.327741935483871</v>
      </c>
      <c r="E1153" s="9">
        <v>6.5121525997332667E-3</v>
      </c>
      <c r="G1153" s="9">
        <v>1149</v>
      </c>
      <c r="H1153" s="9">
        <f t="shared" ca="1" si="35"/>
        <v>-8.9566078061010732E-3</v>
      </c>
    </row>
    <row r="1154" spans="2:8" x14ac:dyDescent="0.25">
      <c r="B1154" s="190">
        <v>41541</v>
      </c>
      <c r="C1154" s="9">
        <v>7.75</v>
      </c>
      <c r="D1154" s="14">
        <f t="shared" si="34"/>
        <v>-0.66809421841541761</v>
      </c>
      <c r="E1154" s="9">
        <v>6.4935064935064705E-3</v>
      </c>
      <c r="G1154" s="9">
        <v>1150</v>
      </c>
      <c r="H1154" s="9">
        <f t="shared" ca="1" si="35"/>
        <v>2.0854989767390999E-2</v>
      </c>
    </row>
    <row r="1155" spans="2:8" x14ac:dyDescent="0.25">
      <c r="B1155" s="190">
        <v>43588</v>
      </c>
      <c r="C1155" s="9">
        <v>23.35</v>
      </c>
      <c r="D1155" s="14">
        <f t="shared" si="34"/>
        <v>-0.66666666666666663</v>
      </c>
      <c r="E1155" s="9">
        <v>6.4655172413794022E-3</v>
      </c>
      <c r="G1155" s="9">
        <v>1151</v>
      </c>
      <c r="H1155" s="9">
        <f t="shared" ca="1" si="35"/>
        <v>9.1331586180105114E-3</v>
      </c>
    </row>
    <row r="1156" spans="2:8" x14ac:dyDescent="0.25">
      <c r="B1156" s="190">
        <v>45008</v>
      </c>
      <c r="C1156" s="9">
        <v>70.05</v>
      </c>
      <c r="D1156" s="14">
        <f t="shared" si="34"/>
        <v>-0.36027397260273974</v>
      </c>
      <c r="E1156" s="9">
        <v>6.4655172413793519E-3</v>
      </c>
      <c r="G1156" s="9">
        <v>1152</v>
      </c>
      <c r="H1156" s="9">
        <f t="shared" ca="1" si="35"/>
        <v>-3.4194471452284929E-2</v>
      </c>
    </row>
    <row r="1157" spans="2:8" x14ac:dyDescent="0.25">
      <c r="B1157" s="190">
        <v>45128</v>
      </c>
      <c r="C1157" s="9">
        <v>109.5</v>
      </c>
      <c r="D1157" s="14">
        <f t="shared" ref="D1157:D1220" si="36">(C1157-C1158)/C1158</f>
        <v>0.99272065514103724</v>
      </c>
      <c r="E1157" s="9">
        <v>6.4338235294117913E-3</v>
      </c>
      <c r="G1157" s="9">
        <v>1153</v>
      </c>
      <c r="H1157" s="9">
        <f t="shared" ca="1" si="35"/>
        <v>-6.5373401049929641E-2</v>
      </c>
    </row>
    <row r="1158" spans="2:8" x14ac:dyDescent="0.25">
      <c r="B1158" s="190">
        <v>42131</v>
      </c>
      <c r="C1158" s="9">
        <v>54.95</v>
      </c>
      <c r="D1158" s="14">
        <f t="shared" si="36"/>
        <v>0.38413098236775817</v>
      </c>
      <c r="E1158" s="9">
        <v>6.4102564102564361E-3</v>
      </c>
      <c r="G1158" s="9">
        <v>1154</v>
      </c>
      <c r="H1158" s="9">
        <f t="shared" ref="H1158:H1221" ca="1" si="37">_xlfn.NORM.INV(RAND(),O$7,O$8)</f>
        <v>-4.0463629882115187E-2</v>
      </c>
    </row>
    <row r="1159" spans="2:8" x14ac:dyDescent="0.25">
      <c r="B1159" s="190">
        <v>42732</v>
      </c>
      <c r="C1159" s="9">
        <v>39.700000000000003</v>
      </c>
      <c r="D1159" s="14">
        <f t="shared" si="36"/>
        <v>-0.2967227635075288</v>
      </c>
      <c r="E1159" s="9">
        <v>6.3371356147021544E-3</v>
      </c>
      <c r="G1159" s="9">
        <v>1155</v>
      </c>
      <c r="H1159" s="9">
        <f t="shared" ca="1" si="37"/>
        <v>-8.9608429946741314E-3</v>
      </c>
    </row>
    <row r="1160" spans="2:8" x14ac:dyDescent="0.25">
      <c r="B1160" s="190">
        <v>42836</v>
      </c>
      <c r="C1160" s="9">
        <v>56.45</v>
      </c>
      <c r="D1160" s="14">
        <f t="shared" si="36"/>
        <v>1.3230452674897122</v>
      </c>
      <c r="E1160" s="9">
        <v>6.2388591800356758E-3</v>
      </c>
      <c r="G1160" s="9">
        <v>1156</v>
      </c>
      <c r="H1160" s="9">
        <f t="shared" ca="1" si="37"/>
        <v>-9.8114703440988528E-3</v>
      </c>
    </row>
    <row r="1161" spans="2:8" x14ac:dyDescent="0.25">
      <c r="B1161" s="190">
        <v>43581</v>
      </c>
      <c r="C1161" s="9">
        <v>24.3</v>
      </c>
      <c r="D1161" s="14">
        <f t="shared" si="36"/>
        <v>-0.50609756097560976</v>
      </c>
      <c r="E1161" s="9">
        <v>6.2111801242236914E-3</v>
      </c>
      <c r="G1161" s="9">
        <v>1157</v>
      </c>
      <c r="H1161" s="9">
        <f t="shared" ca="1" si="37"/>
        <v>3.9869186350081957E-2</v>
      </c>
    </row>
    <row r="1162" spans="2:8" x14ac:dyDescent="0.25">
      <c r="B1162" s="190">
        <v>44643</v>
      </c>
      <c r="C1162" s="9">
        <v>49.2</v>
      </c>
      <c r="D1162" s="14">
        <f t="shared" si="36"/>
        <v>0.19853836784409273</v>
      </c>
      <c r="E1162" s="9">
        <v>6.134969325153462E-3</v>
      </c>
      <c r="G1162" s="9">
        <v>1158</v>
      </c>
      <c r="H1162" s="9">
        <f t="shared" ca="1" si="37"/>
        <v>6.4155943209095534E-4</v>
      </c>
    </row>
    <row r="1163" spans="2:8" x14ac:dyDescent="0.25">
      <c r="B1163" s="190">
        <v>42423</v>
      </c>
      <c r="C1163" s="9">
        <v>41.05</v>
      </c>
      <c r="D1163" s="14">
        <f t="shared" si="36"/>
        <v>-0.16818642350557253</v>
      </c>
      <c r="E1163" s="9">
        <v>6.1274509803921576E-3</v>
      </c>
      <c r="G1163" s="9">
        <v>1159</v>
      </c>
      <c r="H1163" s="9">
        <f t="shared" ca="1" si="37"/>
        <v>-5.8455326801009908E-3</v>
      </c>
    </row>
    <row r="1164" spans="2:8" x14ac:dyDescent="0.25">
      <c r="B1164" s="190">
        <v>44859</v>
      </c>
      <c r="C1164" s="9">
        <v>49.35</v>
      </c>
      <c r="D1164" s="14">
        <f t="shared" si="36"/>
        <v>-0.39999999999999997</v>
      </c>
      <c r="E1164" s="9">
        <v>6.116207951070424E-3</v>
      </c>
      <c r="G1164" s="9">
        <v>1160</v>
      </c>
      <c r="H1164" s="9">
        <f t="shared" ca="1" si="37"/>
        <v>7.456916270637522E-3</v>
      </c>
    </row>
    <row r="1165" spans="2:8" x14ac:dyDescent="0.25">
      <c r="B1165" s="190">
        <v>44410</v>
      </c>
      <c r="C1165" s="9">
        <v>82.25</v>
      </c>
      <c r="D1165" s="14">
        <f t="shared" si="36"/>
        <v>0.65826612903225801</v>
      </c>
      <c r="E1165" s="9">
        <v>6.1162079510703364E-3</v>
      </c>
      <c r="G1165" s="9">
        <v>1161</v>
      </c>
      <c r="H1165" s="9">
        <f t="shared" ca="1" si="37"/>
        <v>-1.8302790735052896E-2</v>
      </c>
    </row>
    <row r="1166" spans="2:8" x14ac:dyDescent="0.25">
      <c r="B1166" s="190">
        <v>44866</v>
      </c>
      <c r="C1166" s="9">
        <v>49.6</v>
      </c>
      <c r="D1166" s="14">
        <f t="shared" si="36"/>
        <v>-1.0070493454178682E-3</v>
      </c>
      <c r="E1166" s="9">
        <v>6.0851926977688493E-3</v>
      </c>
      <c r="G1166" s="9">
        <v>1162</v>
      </c>
      <c r="H1166" s="9">
        <f t="shared" ca="1" si="37"/>
        <v>2.9852039622783461E-2</v>
      </c>
    </row>
    <row r="1167" spans="2:8" x14ac:dyDescent="0.25">
      <c r="B1167" s="190">
        <v>44861</v>
      </c>
      <c r="C1167" s="9">
        <v>49.65</v>
      </c>
      <c r="D1167" s="14">
        <f t="shared" si="36"/>
        <v>0</v>
      </c>
      <c r="E1167" s="9">
        <v>6.0790273556230422E-3</v>
      </c>
      <c r="G1167" s="9">
        <v>1163</v>
      </c>
      <c r="H1167" s="9">
        <f t="shared" ca="1" si="37"/>
        <v>4.8021718717692945E-2</v>
      </c>
    </row>
    <row r="1168" spans="2:8" x14ac:dyDescent="0.25">
      <c r="B1168" s="190">
        <v>44285</v>
      </c>
      <c r="C1168" s="9">
        <v>49.65</v>
      </c>
      <c r="D1168" s="14">
        <f t="shared" si="36"/>
        <v>-6.006006006006091E-3</v>
      </c>
      <c r="E1168" s="9">
        <v>6.0790273556230422E-3</v>
      </c>
      <c r="G1168" s="9">
        <v>1164</v>
      </c>
      <c r="H1168" s="9">
        <f t="shared" ca="1" si="37"/>
        <v>3.2156971799678614E-2</v>
      </c>
    </row>
    <row r="1169" spans="2:8" x14ac:dyDescent="0.25">
      <c r="B1169" s="190">
        <v>44286</v>
      </c>
      <c r="C1169" s="9">
        <v>49.95</v>
      </c>
      <c r="D1169" s="14">
        <f t="shared" si="36"/>
        <v>-0.50074962518740629</v>
      </c>
      <c r="E1169" s="9">
        <v>6.0422960725076387E-3</v>
      </c>
      <c r="G1169" s="9">
        <v>1165</v>
      </c>
      <c r="H1169" s="9">
        <f t="shared" ca="1" si="37"/>
        <v>1.5270638660386936E-2</v>
      </c>
    </row>
    <row r="1170" spans="2:8" x14ac:dyDescent="0.25">
      <c r="B1170" s="190">
        <v>42305</v>
      </c>
      <c r="C1170" s="9">
        <v>100.05</v>
      </c>
      <c r="D1170" s="14">
        <f t="shared" si="36"/>
        <v>0.71318493150684936</v>
      </c>
      <c r="E1170" s="9">
        <v>6.0331825037706821E-3</v>
      </c>
      <c r="G1170" s="9">
        <v>1166</v>
      </c>
      <c r="H1170" s="9">
        <f t="shared" ca="1" si="37"/>
        <v>-1.8239582735034329E-2</v>
      </c>
    </row>
    <row r="1171" spans="2:8" x14ac:dyDescent="0.25">
      <c r="B1171" s="190">
        <v>44264</v>
      </c>
      <c r="C1171" s="9">
        <v>58.4</v>
      </c>
      <c r="D1171" s="14">
        <f t="shared" si="36"/>
        <v>0.16566866267465064</v>
      </c>
      <c r="E1171" s="9">
        <v>6.0292850990525653E-3</v>
      </c>
      <c r="G1171" s="9">
        <v>1167</v>
      </c>
      <c r="H1171" s="9">
        <f t="shared" ca="1" si="37"/>
        <v>3.466575000358544E-2</v>
      </c>
    </row>
    <row r="1172" spans="2:8" x14ac:dyDescent="0.25">
      <c r="B1172" s="190">
        <v>44750</v>
      </c>
      <c r="C1172" s="9">
        <v>50.1</v>
      </c>
      <c r="D1172" s="14">
        <f t="shared" si="36"/>
        <v>0.20000000000000004</v>
      </c>
      <c r="E1172" s="9">
        <v>6.0240963855422549E-3</v>
      </c>
      <c r="G1172" s="9">
        <v>1168</v>
      </c>
      <c r="H1172" s="9">
        <f t="shared" ca="1" si="37"/>
        <v>-9.5075396261540449E-2</v>
      </c>
    </row>
    <row r="1173" spans="2:8" x14ac:dyDescent="0.25">
      <c r="B1173" s="190">
        <v>42921</v>
      </c>
      <c r="C1173" s="9">
        <v>41.75</v>
      </c>
      <c r="D1173" s="14">
        <f t="shared" si="36"/>
        <v>0.24813153961136014</v>
      </c>
      <c r="E1173" s="9">
        <v>6.024096385542169E-3</v>
      </c>
      <c r="G1173" s="9">
        <v>1169</v>
      </c>
      <c r="H1173" s="9">
        <f t="shared" ca="1" si="37"/>
        <v>4.8213699596267118E-2</v>
      </c>
    </row>
    <row r="1174" spans="2:8" x14ac:dyDescent="0.25">
      <c r="B1174" s="190">
        <v>43213</v>
      </c>
      <c r="C1174" s="9">
        <v>33.450000000000003</v>
      </c>
      <c r="D1174" s="14">
        <f t="shared" si="36"/>
        <v>-0.76559215136650316</v>
      </c>
      <c r="E1174" s="9">
        <v>6.0150375939850478E-3</v>
      </c>
      <c r="G1174" s="9">
        <v>1170</v>
      </c>
      <c r="H1174" s="9">
        <f t="shared" ca="1" si="37"/>
        <v>-2.1820237650371225E-2</v>
      </c>
    </row>
    <row r="1175" spans="2:8" x14ac:dyDescent="0.25">
      <c r="B1175" s="190">
        <v>45258</v>
      </c>
      <c r="C1175" s="9">
        <v>142.69999999999999</v>
      </c>
      <c r="D1175" s="14">
        <f t="shared" si="36"/>
        <v>-6.056616194865054E-2</v>
      </c>
      <c r="E1175" s="9">
        <v>5.9922453295734529E-3</v>
      </c>
      <c r="G1175" s="9">
        <v>1171</v>
      </c>
      <c r="H1175" s="9">
        <f t="shared" ca="1" si="37"/>
        <v>4.9440882856704883E-3</v>
      </c>
    </row>
    <row r="1176" spans="2:8" x14ac:dyDescent="0.25">
      <c r="B1176" s="190">
        <v>45379</v>
      </c>
      <c r="C1176" s="9">
        <v>151.9</v>
      </c>
      <c r="D1176" s="14">
        <f t="shared" si="36"/>
        <v>-0.19245082402977134</v>
      </c>
      <c r="E1176" s="9">
        <v>5.9602649006622894E-3</v>
      </c>
      <c r="G1176" s="9">
        <v>1172</v>
      </c>
      <c r="H1176" s="9">
        <f t="shared" ca="1" si="37"/>
        <v>2.9780688224001556E-2</v>
      </c>
    </row>
    <row r="1177" spans="2:8" x14ac:dyDescent="0.25">
      <c r="B1177" s="190">
        <v>45483</v>
      </c>
      <c r="C1177" s="9">
        <v>188.1</v>
      </c>
      <c r="D1177" s="14">
        <f t="shared" si="36"/>
        <v>6.34765625</v>
      </c>
      <c r="E1177" s="9">
        <v>5.9361463179848396E-3</v>
      </c>
      <c r="G1177" s="9">
        <v>1173</v>
      </c>
      <c r="H1177" s="9">
        <f t="shared" ca="1" si="37"/>
        <v>-1.8505697228636174E-2</v>
      </c>
    </row>
    <row r="1178" spans="2:8" x14ac:dyDescent="0.25">
      <c r="B1178" s="190">
        <v>43301</v>
      </c>
      <c r="C1178" s="9">
        <v>25.6</v>
      </c>
      <c r="D1178" s="14">
        <f t="shared" si="36"/>
        <v>-0.25364431486880457</v>
      </c>
      <c r="E1178" s="9">
        <v>5.8939096267191411E-3</v>
      </c>
      <c r="G1178" s="9">
        <v>1174</v>
      </c>
      <c r="H1178" s="9">
        <f t="shared" ca="1" si="37"/>
        <v>2.0941223890249185E-3</v>
      </c>
    </row>
    <row r="1179" spans="2:8" x14ac:dyDescent="0.25">
      <c r="B1179" s="190">
        <v>43180</v>
      </c>
      <c r="C1179" s="9">
        <v>34.299999999999997</v>
      </c>
      <c r="D1179" s="14">
        <f t="shared" si="36"/>
        <v>-0.20046620046620051</v>
      </c>
      <c r="E1179" s="9">
        <v>5.8651026392960628E-3</v>
      </c>
      <c r="G1179" s="9">
        <v>1175</v>
      </c>
      <c r="H1179" s="9">
        <f t="shared" ca="1" si="37"/>
        <v>-5.0950637798472184E-2</v>
      </c>
    </row>
    <row r="1180" spans="2:8" x14ac:dyDescent="0.25">
      <c r="B1180" s="190">
        <v>42719</v>
      </c>
      <c r="C1180" s="9">
        <v>42.9</v>
      </c>
      <c r="D1180" s="14">
        <f t="shared" si="36"/>
        <v>0.64367816091954011</v>
      </c>
      <c r="E1180" s="9">
        <v>5.8616647127784291E-3</v>
      </c>
      <c r="G1180" s="9">
        <v>1176</v>
      </c>
      <c r="H1180" s="9">
        <f t="shared" ca="1" si="37"/>
        <v>-2.1684408837352322E-2</v>
      </c>
    </row>
    <row r="1181" spans="2:8" x14ac:dyDescent="0.25">
      <c r="B1181" s="190">
        <v>43557</v>
      </c>
      <c r="C1181" s="9">
        <v>26.1</v>
      </c>
      <c r="D1181" s="14">
        <f t="shared" si="36"/>
        <v>-0.75071633237822344</v>
      </c>
      <c r="E1181" s="9">
        <v>5.7803468208093307E-3</v>
      </c>
      <c r="G1181" s="9">
        <v>1177</v>
      </c>
      <c r="H1181" s="9">
        <f t="shared" ca="1" si="37"/>
        <v>-4.5475736909159681E-2</v>
      </c>
    </row>
    <row r="1182" spans="2:8" x14ac:dyDescent="0.25">
      <c r="B1182" s="190">
        <v>45191</v>
      </c>
      <c r="C1182" s="9">
        <v>104.7</v>
      </c>
      <c r="D1182" s="14">
        <f t="shared" si="36"/>
        <v>4.9488636363636358</v>
      </c>
      <c r="E1182" s="9">
        <v>5.7636887608069984E-3</v>
      </c>
      <c r="G1182" s="9">
        <v>1178</v>
      </c>
      <c r="H1182" s="9">
        <f t="shared" ca="1" si="37"/>
        <v>1.1303396713970747E-2</v>
      </c>
    </row>
    <row r="1183" spans="2:8" x14ac:dyDescent="0.25">
      <c r="B1183" s="190">
        <v>41680</v>
      </c>
      <c r="C1183" s="9">
        <v>17.600000000000001</v>
      </c>
      <c r="D1183" s="14">
        <f t="shared" si="36"/>
        <v>-0.94319832176859764</v>
      </c>
      <c r="E1183" s="9">
        <v>5.7142857142857958E-3</v>
      </c>
      <c r="G1183" s="9">
        <v>1179</v>
      </c>
      <c r="H1183" s="9">
        <f t="shared" ca="1" si="37"/>
        <v>1.6565437435476543E-2</v>
      </c>
    </row>
    <row r="1184" spans="2:8" x14ac:dyDescent="0.25">
      <c r="B1184" s="190">
        <v>45560</v>
      </c>
      <c r="C1184" s="9">
        <v>309.85000000000002</v>
      </c>
      <c r="D1184" s="14">
        <f t="shared" si="36"/>
        <v>0.93595751327710086</v>
      </c>
      <c r="E1184" s="9">
        <v>5.7126164432472586E-3</v>
      </c>
      <c r="G1184" s="9">
        <v>1180</v>
      </c>
      <c r="H1184" s="9">
        <f t="shared" ca="1" si="37"/>
        <v>5.0507459004178967E-2</v>
      </c>
    </row>
    <row r="1185" spans="2:8" x14ac:dyDescent="0.25">
      <c r="B1185" s="190">
        <v>45282</v>
      </c>
      <c r="C1185" s="9">
        <v>160.05000000000001</v>
      </c>
      <c r="D1185" s="14">
        <f t="shared" si="36"/>
        <v>-0.48742994395516409</v>
      </c>
      <c r="E1185" s="9">
        <v>5.655042412818132E-3</v>
      </c>
      <c r="G1185" s="9">
        <v>1181</v>
      </c>
      <c r="H1185" s="9">
        <f t="shared" ca="1" si="37"/>
        <v>2.6323764017544382E-2</v>
      </c>
    </row>
    <row r="1186" spans="2:8" x14ac:dyDescent="0.25">
      <c r="B1186" s="190">
        <v>45639</v>
      </c>
      <c r="C1186" s="9">
        <v>312.25</v>
      </c>
      <c r="D1186" s="14">
        <f t="shared" si="36"/>
        <v>0.30315930053002788</v>
      </c>
      <c r="E1186" s="9">
        <v>5.6360708534621577E-3</v>
      </c>
      <c r="G1186" s="9">
        <v>1182</v>
      </c>
      <c r="H1186" s="9">
        <f t="shared" ca="1" si="37"/>
        <v>3.1032227200160991E-2</v>
      </c>
    </row>
    <row r="1187" spans="2:8" x14ac:dyDescent="0.25">
      <c r="B1187" s="190">
        <v>45792</v>
      </c>
      <c r="C1187" s="9">
        <v>239.61</v>
      </c>
      <c r="D1187" s="14">
        <f t="shared" si="36"/>
        <v>1.6787031861375072</v>
      </c>
      <c r="E1187" s="9">
        <v>5.6238720778948393E-3</v>
      </c>
      <c r="G1187" s="9">
        <v>1183</v>
      </c>
      <c r="H1187" s="9">
        <f t="shared" ca="1" si="37"/>
        <v>1.1847291956956638E-2</v>
      </c>
    </row>
    <row r="1188" spans="2:8" x14ac:dyDescent="0.25">
      <c r="B1188" s="190">
        <v>42249</v>
      </c>
      <c r="C1188" s="9">
        <v>89.45</v>
      </c>
      <c r="D1188" s="14">
        <f t="shared" si="36"/>
        <v>-0.64693112295243727</v>
      </c>
      <c r="E1188" s="9">
        <v>5.6211354693648111E-3</v>
      </c>
      <c r="G1188" s="9">
        <v>1184</v>
      </c>
      <c r="H1188" s="9">
        <f t="shared" ca="1" si="37"/>
        <v>7.4278013158606992E-2</v>
      </c>
    </row>
    <row r="1189" spans="2:8" x14ac:dyDescent="0.25">
      <c r="B1189" s="190">
        <v>45817</v>
      </c>
      <c r="C1189" s="9">
        <v>253.35</v>
      </c>
      <c r="D1189" s="14">
        <f t="shared" si="36"/>
        <v>4.5988950276243097</v>
      </c>
      <c r="E1189" s="9">
        <v>5.556658067076824E-3</v>
      </c>
      <c r="G1189" s="9">
        <v>1185</v>
      </c>
      <c r="H1189" s="9">
        <f t="shared" ca="1" si="37"/>
        <v>-4.1234763151299222E-3</v>
      </c>
    </row>
    <row r="1190" spans="2:8" x14ac:dyDescent="0.25">
      <c r="B1190" s="190">
        <v>42888</v>
      </c>
      <c r="C1190" s="9">
        <v>45.25</v>
      </c>
      <c r="D1190" s="14">
        <f t="shared" si="36"/>
        <v>-0.37629221226740178</v>
      </c>
      <c r="E1190" s="9">
        <v>5.5555555555555558E-3</v>
      </c>
      <c r="G1190" s="9">
        <v>1186</v>
      </c>
      <c r="H1190" s="9">
        <f t="shared" ca="1" si="37"/>
        <v>1.2880263219360619E-2</v>
      </c>
    </row>
    <row r="1191" spans="2:8" x14ac:dyDescent="0.25">
      <c r="B1191" s="190">
        <v>45028</v>
      </c>
      <c r="C1191" s="9">
        <v>72.55</v>
      </c>
      <c r="D1191" s="14">
        <f t="shared" si="36"/>
        <v>0.32997250229147573</v>
      </c>
      <c r="E1191" s="9">
        <v>5.5440055440054252E-3</v>
      </c>
      <c r="G1191" s="9">
        <v>1187</v>
      </c>
      <c r="H1191" s="9">
        <f t="shared" ca="1" si="37"/>
        <v>2.7878196699686303E-2</v>
      </c>
    </row>
    <row r="1192" spans="2:8" x14ac:dyDescent="0.25">
      <c r="B1192" s="190">
        <v>44110</v>
      </c>
      <c r="C1192" s="9">
        <v>54.55</v>
      </c>
      <c r="D1192" s="14">
        <f t="shared" si="36"/>
        <v>0.99451553930530145</v>
      </c>
      <c r="E1192" s="9">
        <v>5.5299539170506392E-3</v>
      </c>
      <c r="G1192" s="9">
        <v>1188</v>
      </c>
      <c r="H1192" s="9">
        <f t="shared" ca="1" si="37"/>
        <v>-9.8212545280572078E-2</v>
      </c>
    </row>
    <row r="1193" spans="2:8" x14ac:dyDescent="0.25">
      <c r="B1193" s="190">
        <v>43236</v>
      </c>
      <c r="C1193" s="9">
        <v>27.35</v>
      </c>
      <c r="D1193" s="14">
        <f t="shared" si="36"/>
        <v>-0.40928725701943836</v>
      </c>
      <c r="E1193" s="9">
        <v>5.5147058823530196E-3</v>
      </c>
      <c r="G1193" s="9">
        <v>1189</v>
      </c>
      <c r="H1193" s="9">
        <f t="shared" ca="1" si="37"/>
        <v>-3.6663857453248509E-2</v>
      </c>
    </row>
    <row r="1194" spans="2:8" x14ac:dyDescent="0.25">
      <c r="B1194" s="190">
        <v>42585</v>
      </c>
      <c r="C1194" s="9">
        <v>46.3</v>
      </c>
      <c r="D1194" s="14">
        <f t="shared" si="36"/>
        <v>1.4959568733153636</v>
      </c>
      <c r="E1194" s="9">
        <v>5.4288816503800224E-3</v>
      </c>
      <c r="G1194" s="9">
        <v>1190</v>
      </c>
      <c r="H1194" s="9">
        <f t="shared" ca="1" si="37"/>
        <v>4.1419316271018233E-2</v>
      </c>
    </row>
    <row r="1195" spans="2:8" x14ac:dyDescent="0.25">
      <c r="B1195" s="190">
        <v>41641</v>
      </c>
      <c r="C1195" s="9">
        <v>18.55</v>
      </c>
      <c r="D1195" s="14">
        <f t="shared" si="36"/>
        <v>-0.33512544802867378</v>
      </c>
      <c r="E1195" s="9">
        <v>5.4200542005420826E-3</v>
      </c>
      <c r="G1195" s="9">
        <v>1191</v>
      </c>
      <c r="H1195" s="9">
        <f t="shared" ca="1" si="37"/>
        <v>-2.6931509159346115E-2</v>
      </c>
    </row>
    <row r="1196" spans="2:8" x14ac:dyDescent="0.25">
      <c r="B1196" s="190">
        <v>43451</v>
      </c>
      <c r="C1196" s="9">
        <v>27.9</v>
      </c>
      <c r="D1196" s="14">
        <f t="shared" si="36"/>
        <v>0</v>
      </c>
      <c r="E1196" s="9">
        <v>5.4054054054053545E-3</v>
      </c>
      <c r="G1196" s="9">
        <v>1192</v>
      </c>
      <c r="H1196" s="9">
        <f t="shared" ca="1" si="37"/>
        <v>-2.0504352545284418E-2</v>
      </c>
    </row>
    <row r="1197" spans="2:8" x14ac:dyDescent="0.25">
      <c r="B1197" s="190">
        <v>43287</v>
      </c>
      <c r="C1197" s="9">
        <v>27.9</v>
      </c>
      <c r="D1197" s="14">
        <f t="shared" si="36"/>
        <v>-1.7889087656529771E-3</v>
      </c>
      <c r="E1197" s="9">
        <v>5.4054054054053545E-3</v>
      </c>
      <c r="G1197" s="9">
        <v>1193</v>
      </c>
      <c r="H1197" s="9">
        <f t="shared" ca="1" si="37"/>
        <v>3.1060694188813518E-3</v>
      </c>
    </row>
    <row r="1198" spans="2:8" x14ac:dyDescent="0.25">
      <c r="B1198" s="190">
        <v>43481</v>
      </c>
      <c r="C1198" s="9">
        <v>27.95</v>
      </c>
      <c r="D1198" s="14">
        <f t="shared" si="36"/>
        <v>-3.5650623885918509E-3</v>
      </c>
      <c r="E1198" s="9">
        <v>5.3956834532373592E-3</v>
      </c>
      <c r="G1198" s="9">
        <v>1194</v>
      </c>
      <c r="H1198" s="9">
        <f t="shared" ca="1" si="37"/>
        <v>2.0059598639075256E-2</v>
      </c>
    </row>
    <row r="1199" spans="2:8" x14ac:dyDescent="0.25">
      <c r="B1199" s="190">
        <v>43290</v>
      </c>
      <c r="C1199" s="9">
        <v>28.05</v>
      </c>
      <c r="D1199" s="14">
        <f t="shared" si="36"/>
        <v>0.49202127659574468</v>
      </c>
      <c r="E1199" s="9">
        <v>5.3763440860215821E-3</v>
      </c>
      <c r="G1199" s="9">
        <v>1195</v>
      </c>
      <c r="H1199" s="9">
        <f t="shared" ca="1" si="37"/>
        <v>9.0737466153205937E-3</v>
      </c>
    </row>
    <row r="1200" spans="2:8" x14ac:dyDescent="0.25">
      <c r="B1200" s="190">
        <v>43962</v>
      </c>
      <c r="C1200" s="9">
        <v>18.8</v>
      </c>
      <c r="D1200" s="14">
        <f t="shared" si="36"/>
        <v>-0.6</v>
      </c>
      <c r="E1200" s="9">
        <v>5.3475935828877766E-3</v>
      </c>
      <c r="G1200" s="9">
        <v>1196</v>
      </c>
      <c r="H1200" s="9">
        <f t="shared" ca="1" si="37"/>
        <v>-2.0850987498171776E-2</v>
      </c>
    </row>
    <row r="1201" spans="2:8" x14ac:dyDescent="0.25">
      <c r="B1201" s="190">
        <v>42487</v>
      </c>
      <c r="C1201" s="9">
        <v>47</v>
      </c>
      <c r="D1201" s="14">
        <f t="shared" si="36"/>
        <v>-0.16666666666666666</v>
      </c>
      <c r="E1201" s="9">
        <v>5.3475935828877002E-3</v>
      </c>
      <c r="G1201" s="9">
        <v>1197</v>
      </c>
      <c r="H1201" s="9">
        <f t="shared" ca="1" si="37"/>
        <v>3.5320296151352577E-3</v>
      </c>
    </row>
    <row r="1202" spans="2:8" x14ac:dyDescent="0.25">
      <c r="B1202" s="190">
        <v>44593</v>
      </c>
      <c r="C1202" s="9">
        <v>56.4</v>
      </c>
      <c r="D1202" s="14">
        <f t="shared" si="36"/>
        <v>-0.45690900337024554</v>
      </c>
      <c r="E1202" s="9">
        <v>5.3475935828876499E-3</v>
      </c>
      <c r="G1202" s="9">
        <v>1198</v>
      </c>
      <c r="H1202" s="9">
        <f t="shared" ca="1" si="37"/>
        <v>1.8815633629574811E-2</v>
      </c>
    </row>
    <row r="1203" spans="2:8" x14ac:dyDescent="0.25">
      <c r="B1203" s="190">
        <v>42221</v>
      </c>
      <c r="C1203" s="9">
        <v>103.85</v>
      </c>
      <c r="D1203" s="14">
        <f t="shared" si="36"/>
        <v>0.83318623124448365</v>
      </c>
      <c r="E1203" s="9">
        <v>5.3242981606969712E-3</v>
      </c>
      <c r="G1203" s="9">
        <v>1199</v>
      </c>
      <c r="H1203" s="9">
        <f t="shared" ca="1" si="37"/>
        <v>-4.140095752942303E-3</v>
      </c>
    </row>
    <row r="1204" spans="2:8" x14ac:dyDescent="0.25">
      <c r="B1204" s="190">
        <v>44589</v>
      </c>
      <c r="C1204" s="9">
        <v>56.65</v>
      </c>
      <c r="D1204" s="14">
        <f t="shared" si="36"/>
        <v>4.9947089947089953</v>
      </c>
      <c r="E1204" s="9">
        <v>5.3238686779058944E-3</v>
      </c>
      <c r="G1204" s="9">
        <v>1200</v>
      </c>
      <c r="H1204" s="9">
        <f t="shared" ca="1" si="37"/>
        <v>1.6422638683356579E-2</v>
      </c>
    </row>
    <row r="1205" spans="2:8" x14ac:dyDescent="0.25">
      <c r="B1205" s="190">
        <v>41571</v>
      </c>
      <c r="C1205" s="9">
        <v>9.4499999999999993</v>
      </c>
      <c r="D1205" s="14">
        <f t="shared" si="36"/>
        <v>-0.5078125</v>
      </c>
      <c r="E1205" s="9">
        <v>5.319148936170099E-3</v>
      </c>
      <c r="G1205" s="9">
        <v>1201</v>
      </c>
      <c r="H1205" s="9">
        <f t="shared" ca="1" si="37"/>
        <v>6.9045664968934148E-2</v>
      </c>
    </row>
    <row r="1206" spans="2:8" x14ac:dyDescent="0.25">
      <c r="B1206" s="190">
        <v>43655</v>
      </c>
      <c r="C1206" s="9">
        <v>19.2</v>
      </c>
      <c r="D1206" s="14">
        <f t="shared" si="36"/>
        <v>1</v>
      </c>
      <c r="E1206" s="9">
        <v>5.2356020942407261E-3</v>
      </c>
      <c r="G1206" s="9">
        <v>1202</v>
      </c>
      <c r="H1206" s="9">
        <f t="shared" ca="1" si="37"/>
        <v>-4.5884542377951478E-3</v>
      </c>
    </row>
    <row r="1207" spans="2:8" x14ac:dyDescent="0.25">
      <c r="B1207" s="190">
        <v>41569</v>
      </c>
      <c r="C1207" s="9">
        <v>9.6</v>
      </c>
      <c r="D1207" s="14">
        <f t="shared" si="36"/>
        <v>-0.83347788378143972</v>
      </c>
      <c r="E1207" s="9">
        <v>5.2356020942407261E-3</v>
      </c>
      <c r="G1207" s="9">
        <v>1203</v>
      </c>
      <c r="H1207" s="9">
        <f t="shared" ca="1" si="37"/>
        <v>7.5563535722709782E-2</v>
      </c>
    </row>
    <row r="1208" spans="2:8" x14ac:dyDescent="0.25">
      <c r="B1208" s="190">
        <v>42167</v>
      </c>
      <c r="C1208" s="9">
        <v>57.65</v>
      </c>
      <c r="D1208" s="14">
        <f t="shared" si="36"/>
        <v>1.9870466321243521</v>
      </c>
      <c r="E1208" s="9">
        <v>5.2310374891019551E-3</v>
      </c>
      <c r="G1208" s="9">
        <v>1204</v>
      </c>
      <c r="H1208" s="9">
        <f t="shared" ca="1" si="37"/>
        <v>2.2088553516831116E-2</v>
      </c>
    </row>
    <row r="1209" spans="2:8" x14ac:dyDescent="0.25">
      <c r="B1209" s="190">
        <v>43845</v>
      </c>
      <c r="C1209" s="9">
        <v>19.3</v>
      </c>
      <c r="D1209" s="14">
        <f t="shared" si="36"/>
        <v>-0.66666666666666663</v>
      </c>
      <c r="E1209" s="9">
        <v>5.2083333333334076E-3</v>
      </c>
      <c r="G1209" s="9">
        <v>1205</v>
      </c>
      <c r="H1209" s="9">
        <f t="shared" ca="1" si="37"/>
        <v>3.1875594774921009E-2</v>
      </c>
    </row>
    <row r="1210" spans="2:8" x14ac:dyDescent="0.25">
      <c r="B1210" s="190">
        <v>44896</v>
      </c>
      <c r="C1210" s="9">
        <v>57.9</v>
      </c>
      <c r="D1210" s="14">
        <f t="shared" si="36"/>
        <v>0.19875776397515532</v>
      </c>
      <c r="E1210" s="9">
        <v>5.2083333333332836E-3</v>
      </c>
      <c r="G1210" s="9">
        <v>1206</v>
      </c>
      <c r="H1210" s="9">
        <f t="shared" ca="1" si="37"/>
        <v>2.6700107072077709E-2</v>
      </c>
    </row>
    <row r="1211" spans="2:8" x14ac:dyDescent="0.25">
      <c r="B1211" s="190">
        <v>42576</v>
      </c>
      <c r="C1211" s="9">
        <v>48.3</v>
      </c>
      <c r="D1211" s="14">
        <f t="shared" si="36"/>
        <v>0.24484536082474229</v>
      </c>
      <c r="E1211" s="9">
        <v>5.2029136316337149E-3</v>
      </c>
      <c r="G1211" s="9">
        <v>1207</v>
      </c>
      <c r="H1211" s="9">
        <f t="shared" ca="1" si="37"/>
        <v>-4.0787897716073301E-2</v>
      </c>
    </row>
    <row r="1212" spans="2:8" x14ac:dyDescent="0.25">
      <c r="B1212" s="190">
        <v>42762</v>
      </c>
      <c r="C1212" s="9">
        <v>38.799999999999997</v>
      </c>
      <c r="D1212" s="14">
        <f t="shared" si="36"/>
        <v>-0.20246659815005141</v>
      </c>
      <c r="E1212" s="9">
        <v>5.1813471502589565E-3</v>
      </c>
      <c r="G1212" s="9">
        <v>1208</v>
      </c>
      <c r="H1212" s="9">
        <f t="shared" ca="1" si="37"/>
        <v>-5.3511652312587546E-2</v>
      </c>
    </row>
    <row r="1213" spans="2:8" x14ac:dyDescent="0.25">
      <c r="B1213" s="190">
        <v>44055</v>
      </c>
      <c r="C1213" s="9">
        <v>48.65</v>
      </c>
      <c r="D1213" s="14">
        <f t="shared" si="36"/>
        <v>-0.28822238478419893</v>
      </c>
      <c r="E1213" s="9">
        <v>5.1652892561983473E-3</v>
      </c>
      <c r="G1213" s="9">
        <v>1209</v>
      </c>
      <c r="H1213" s="9">
        <f t="shared" ca="1" si="37"/>
        <v>4.1519679019608381E-2</v>
      </c>
    </row>
    <row r="1214" spans="2:8" x14ac:dyDescent="0.25">
      <c r="B1214" s="190">
        <v>44468</v>
      </c>
      <c r="C1214" s="9">
        <v>68.349999999999994</v>
      </c>
      <c r="D1214" s="14">
        <f t="shared" si="36"/>
        <v>0.39775051124744371</v>
      </c>
      <c r="E1214" s="9">
        <v>5.1470588235293284E-3</v>
      </c>
      <c r="G1214" s="9">
        <v>1210</v>
      </c>
      <c r="H1214" s="9">
        <f t="shared" ca="1" si="37"/>
        <v>-5.2056611750148935E-3</v>
      </c>
    </row>
    <row r="1215" spans="2:8" x14ac:dyDescent="0.25">
      <c r="B1215" s="190">
        <v>44642</v>
      </c>
      <c r="C1215" s="9">
        <v>48.9</v>
      </c>
      <c r="D1215" s="14">
        <f t="shared" si="36"/>
        <v>-0.16765957446808513</v>
      </c>
      <c r="E1215" s="9">
        <v>5.1387461459403904E-3</v>
      </c>
      <c r="G1215" s="9">
        <v>1211</v>
      </c>
      <c r="H1215" s="9">
        <f t="shared" ca="1" si="37"/>
        <v>-2.7133196256942209E-2</v>
      </c>
    </row>
    <row r="1216" spans="2:8" x14ac:dyDescent="0.25">
      <c r="B1216" s="190">
        <v>42159</v>
      </c>
      <c r="C1216" s="9">
        <v>58.75</v>
      </c>
      <c r="D1216" s="14">
        <f t="shared" si="36"/>
        <v>0.49681528662420382</v>
      </c>
      <c r="E1216" s="9">
        <v>5.1325919589392151E-3</v>
      </c>
      <c r="G1216" s="9">
        <v>1212</v>
      </c>
      <c r="H1216" s="9">
        <f t="shared" ca="1" si="37"/>
        <v>2.5355092273508142E-2</v>
      </c>
    </row>
    <row r="1217" spans="2:8" x14ac:dyDescent="0.25">
      <c r="B1217" s="190">
        <v>42983</v>
      </c>
      <c r="C1217" s="9">
        <v>39.25</v>
      </c>
      <c r="D1217" s="14">
        <f t="shared" si="36"/>
        <v>-0.20304568527918782</v>
      </c>
      <c r="E1217" s="9">
        <v>5.1216389244558994E-3</v>
      </c>
      <c r="G1217" s="9">
        <v>1213</v>
      </c>
      <c r="H1217" s="9">
        <f t="shared" ca="1" si="37"/>
        <v>5.1648927222130943E-2</v>
      </c>
    </row>
    <row r="1218" spans="2:8" x14ac:dyDescent="0.25">
      <c r="B1218" s="190">
        <v>44704</v>
      </c>
      <c r="C1218" s="9">
        <v>49.25</v>
      </c>
      <c r="D1218" s="14">
        <f t="shared" si="36"/>
        <v>-1.3026052104208388E-2</v>
      </c>
      <c r="E1218" s="9">
        <v>5.1020408163265302E-3</v>
      </c>
      <c r="G1218" s="9">
        <v>1214</v>
      </c>
      <c r="H1218" s="9">
        <f t="shared" ca="1" si="37"/>
        <v>2.4475178131333538E-2</v>
      </c>
    </row>
    <row r="1219" spans="2:8" x14ac:dyDescent="0.25">
      <c r="B1219" s="190">
        <v>44826</v>
      </c>
      <c r="C1219" s="9">
        <v>49.9</v>
      </c>
      <c r="D1219" s="14">
        <f t="shared" si="36"/>
        <v>-0.73588101413221829</v>
      </c>
      <c r="E1219" s="9">
        <v>5.0352467270896274E-3</v>
      </c>
      <c r="G1219" s="9">
        <v>1215</v>
      </c>
      <c r="H1219" s="9">
        <f t="shared" ca="1" si="37"/>
        <v>-3.8500199002516618E-2</v>
      </c>
    </row>
    <row r="1220" spans="2:8" x14ac:dyDescent="0.25">
      <c r="B1220" s="190">
        <v>45481</v>
      </c>
      <c r="C1220" s="9">
        <v>188.93</v>
      </c>
      <c r="D1220" s="14">
        <f t="shared" si="36"/>
        <v>3.6939130434782612</v>
      </c>
      <c r="E1220" s="9">
        <v>5.0002659715942211E-3</v>
      </c>
      <c r="G1220" s="9">
        <v>1216</v>
      </c>
      <c r="H1220" s="9">
        <f t="shared" ca="1" si="37"/>
        <v>2.0683181615849627E-2</v>
      </c>
    </row>
    <row r="1221" spans="2:8" x14ac:dyDescent="0.25">
      <c r="B1221" s="190">
        <v>43104</v>
      </c>
      <c r="C1221" s="9">
        <v>40.25</v>
      </c>
      <c r="D1221" s="14">
        <f t="shared" ref="D1221:D1284" si="38">(C1221-C1222)/C1222</f>
        <v>0.33278145695364242</v>
      </c>
      <c r="E1221" s="9">
        <v>4.993757802746638E-3</v>
      </c>
      <c r="G1221" s="9">
        <v>1217</v>
      </c>
      <c r="H1221" s="9">
        <f t="shared" ca="1" si="37"/>
        <v>-9.0642704320286815E-2</v>
      </c>
    </row>
    <row r="1222" spans="2:8" x14ac:dyDescent="0.25">
      <c r="B1222" s="190">
        <v>43430</v>
      </c>
      <c r="C1222" s="9">
        <v>30.2</v>
      </c>
      <c r="D1222" s="14">
        <f t="shared" si="38"/>
        <v>-0.25339925834363419</v>
      </c>
      <c r="E1222" s="9">
        <v>4.9916805324458757E-3</v>
      </c>
      <c r="G1222" s="9">
        <v>1218</v>
      </c>
      <c r="H1222" s="9">
        <f t="shared" ref="H1222:H1285" ca="1" si="39">_xlfn.NORM.INV(RAND(),O$7,O$8)</f>
        <v>5.7260313028306503E-2</v>
      </c>
    </row>
    <row r="1223" spans="2:8" x14ac:dyDescent="0.25">
      <c r="B1223" s="190">
        <v>42775</v>
      </c>
      <c r="C1223" s="9">
        <v>40.450000000000003</v>
      </c>
      <c r="D1223" s="14">
        <f t="shared" si="38"/>
        <v>-0.33634126333059883</v>
      </c>
      <c r="E1223" s="9">
        <v>4.9689440993789524E-3</v>
      </c>
      <c r="G1223" s="9">
        <v>1219</v>
      </c>
      <c r="H1223" s="9">
        <f t="shared" ca="1" si="39"/>
        <v>1.1771154983241789E-2</v>
      </c>
    </row>
    <row r="1224" spans="2:8" x14ac:dyDescent="0.25">
      <c r="B1224" s="190">
        <v>44197</v>
      </c>
      <c r="C1224" s="9">
        <v>60.95</v>
      </c>
      <c r="D1224" s="14">
        <f t="shared" si="38"/>
        <v>0.97889610389610393</v>
      </c>
      <c r="E1224" s="9">
        <v>4.94641384995885E-3</v>
      </c>
      <c r="G1224" s="9">
        <v>1220</v>
      </c>
      <c r="H1224" s="9">
        <f t="shared" ca="1" si="39"/>
        <v>-5.1236491439111582E-2</v>
      </c>
    </row>
    <row r="1225" spans="2:8" x14ac:dyDescent="0.25">
      <c r="B1225" s="190">
        <v>43250</v>
      </c>
      <c r="C1225" s="9">
        <v>30.8</v>
      </c>
      <c r="D1225" s="14">
        <f t="shared" si="38"/>
        <v>-0.25242718446601947</v>
      </c>
      <c r="E1225" s="9">
        <v>4.893964110929923E-3</v>
      </c>
      <c r="G1225" s="9">
        <v>1221</v>
      </c>
      <c r="H1225" s="9">
        <f t="shared" ca="1" si="39"/>
        <v>4.5581981203599985E-2</v>
      </c>
    </row>
    <row r="1226" spans="2:8" x14ac:dyDescent="0.25">
      <c r="B1226" s="190">
        <v>42696</v>
      </c>
      <c r="C1226" s="9">
        <v>41.2</v>
      </c>
      <c r="D1226" s="14">
        <f t="shared" si="38"/>
        <v>-0.60116166505324298</v>
      </c>
      <c r="E1226" s="9">
        <v>4.8780487804878743E-3</v>
      </c>
      <c r="G1226" s="9">
        <v>1222</v>
      </c>
      <c r="H1226" s="9">
        <f t="shared" ca="1" si="39"/>
        <v>-4.2389403844364043E-2</v>
      </c>
    </row>
    <row r="1227" spans="2:8" x14ac:dyDescent="0.25">
      <c r="B1227" s="190">
        <v>42293</v>
      </c>
      <c r="C1227" s="9">
        <v>103.3</v>
      </c>
      <c r="D1227" s="14">
        <f t="shared" si="38"/>
        <v>1.4951690821256038</v>
      </c>
      <c r="E1227" s="9">
        <v>4.8638132295719845E-3</v>
      </c>
      <c r="G1227" s="9">
        <v>1223</v>
      </c>
      <c r="H1227" s="9">
        <f t="shared" ca="1" si="39"/>
        <v>3.040351375507885E-2</v>
      </c>
    </row>
    <row r="1228" spans="2:8" x14ac:dyDescent="0.25">
      <c r="B1228" s="190">
        <v>43060</v>
      </c>
      <c r="C1228" s="9">
        <v>41.4</v>
      </c>
      <c r="D1228" s="14">
        <f t="shared" si="38"/>
        <v>-0.20613614573346117</v>
      </c>
      <c r="E1228" s="9">
        <v>4.8543689320387313E-3</v>
      </c>
      <c r="G1228" s="9">
        <v>1224</v>
      </c>
      <c r="H1228" s="9">
        <f t="shared" ca="1" si="39"/>
        <v>-1.7185032365817222E-3</v>
      </c>
    </row>
    <row r="1229" spans="2:8" x14ac:dyDescent="0.25">
      <c r="B1229" s="190">
        <v>42832</v>
      </c>
      <c r="C1229" s="9">
        <v>52.15</v>
      </c>
      <c r="D1229" s="14">
        <f t="shared" si="38"/>
        <v>-0.28659370725034194</v>
      </c>
      <c r="E1229" s="9">
        <v>4.8169556840077076E-3</v>
      </c>
      <c r="G1229" s="9">
        <v>1225</v>
      </c>
      <c r="H1229" s="9">
        <f t="shared" ca="1" si="39"/>
        <v>-8.1511280698582031E-2</v>
      </c>
    </row>
    <row r="1230" spans="2:8" x14ac:dyDescent="0.25">
      <c r="B1230" s="190">
        <v>44438</v>
      </c>
      <c r="C1230" s="9">
        <v>73.099999999999994</v>
      </c>
      <c r="D1230" s="14">
        <f t="shared" si="38"/>
        <v>5.8962264150943389</v>
      </c>
      <c r="E1230" s="9">
        <v>4.8109965635738054E-3</v>
      </c>
      <c r="G1230" s="9">
        <v>1226</v>
      </c>
      <c r="H1230" s="9">
        <f t="shared" ca="1" si="39"/>
        <v>-2.9383180712510039E-3</v>
      </c>
    </row>
    <row r="1231" spans="2:8" x14ac:dyDescent="0.25">
      <c r="B1231" s="190">
        <v>41585</v>
      </c>
      <c r="C1231" s="9">
        <v>10.6</v>
      </c>
      <c r="D1231" s="14">
        <f t="shared" si="38"/>
        <v>-0.80037664783427498</v>
      </c>
      <c r="E1231" s="9">
        <v>4.7393364928908941E-3</v>
      </c>
      <c r="G1231" s="9">
        <v>1227</v>
      </c>
      <c r="H1231" s="9">
        <f t="shared" ca="1" si="39"/>
        <v>-3.7117665588632222E-3</v>
      </c>
    </row>
    <row r="1232" spans="2:8" x14ac:dyDescent="0.25">
      <c r="B1232" s="190">
        <v>44067</v>
      </c>
      <c r="C1232" s="9">
        <v>53.1</v>
      </c>
      <c r="D1232" s="14">
        <f t="shared" si="38"/>
        <v>0.24355971896955497</v>
      </c>
      <c r="E1232" s="9">
        <v>4.7303689687795648E-3</v>
      </c>
      <c r="G1232" s="9">
        <v>1228</v>
      </c>
      <c r="H1232" s="9">
        <f t="shared" ca="1" si="39"/>
        <v>4.1919971614906605E-2</v>
      </c>
    </row>
    <row r="1233" spans="2:8" x14ac:dyDescent="0.25">
      <c r="B1233" s="190">
        <v>43011</v>
      </c>
      <c r="C1233" s="9">
        <v>42.7</v>
      </c>
      <c r="D1233" s="14">
        <f t="shared" si="38"/>
        <v>-0.69423558897243109</v>
      </c>
      <c r="E1233" s="9">
        <v>4.7058823529412437E-3</v>
      </c>
      <c r="G1233" s="9">
        <v>1229</v>
      </c>
      <c r="H1233" s="9">
        <f t="shared" ca="1" si="39"/>
        <v>2.1656090885889417E-2</v>
      </c>
    </row>
    <row r="1234" spans="2:8" x14ac:dyDescent="0.25">
      <c r="B1234" s="190">
        <v>45252</v>
      </c>
      <c r="C1234" s="9">
        <v>139.65</v>
      </c>
      <c r="D1234" s="14">
        <f t="shared" si="38"/>
        <v>5.4953488372093027</v>
      </c>
      <c r="E1234" s="9">
        <v>4.6762589928057959E-3</v>
      </c>
      <c r="G1234" s="9">
        <v>1230</v>
      </c>
      <c r="H1234" s="9">
        <f t="shared" ca="1" si="39"/>
        <v>-3.3305686231687873E-3</v>
      </c>
    </row>
    <row r="1235" spans="2:8" x14ac:dyDescent="0.25">
      <c r="B1235" s="190">
        <v>43600</v>
      </c>
      <c r="C1235" s="9">
        <v>21.5</v>
      </c>
      <c r="D1235" s="14">
        <f t="shared" si="38"/>
        <v>-0.60368663594470051</v>
      </c>
      <c r="E1235" s="9">
        <v>4.6728971962617487E-3</v>
      </c>
      <c r="G1235" s="9">
        <v>1231</v>
      </c>
      <c r="H1235" s="9">
        <f t="shared" ca="1" si="39"/>
        <v>-4.1751765681891637E-2</v>
      </c>
    </row>
    <row r="1236" spans="2:8" x14ac:dyDescent="0.25">
      <c r="B1236" s="190">
        <v>44250</v>
      </c>
      <c r="C1236" s="9">
        <v>54.25</v>
      </c>
      <c r="D1236" s="14">
        <f t="shared" si="38"/>
        <v>-0.79247953484813716</v>
      </c>
      <c r="E1236" s="9">
        <v>4.6296296296296294E-3</v>
      </c>
      <c r="G1236" s="9">
        <v>1232</v>
      </c>
      <c r="H1236" s="9">
        <f t="shared" ca="1" si="39"/>
        <v>-1.7807375439147056E-2</v>
      </c>
    </row>
    <row r="1237" spans="2:8" x14ac:dyDescent="0.25">
      <c r="B1237" s="190">
        <v>45807</v>
      </c>
      <c r="C1237" s="9">
        <v>261.42</v>
      </c>
      <c r="D1237" s="14">
        <f t="shared" si="38"/>
        <v>4.8944757609921083</v>
      </c>
      <c r="E1237" s="9">
        <v>4.5342760528742964E-3</v>
      </c>
      <c r="G1237" s="9">
        <v>1233</v>
      </c>
      <c r="H1237" s="9">
        <f t="shared" ca="1" si="39"/>
        <v>-2.0005590673031936E-2</v>
      </c>
    </row>
    <row r="1238" spans="2:8" x14ac:dyDescent="0.25">
      <c r="B1238" s="190">
        <v>43038</v>
      </c>
      <c r="C1238" s="9">
        <v>44.35</v>
      </c>
      <c r="D1238" s="14">
        <f t="shared" si="38"/>
        <v>-2.2497187851518879E-3</v>
      </c>
      <c r="E1238" s="9">
        <v>4.5300113250283771E-3</v>
      </c>
      <c r="G1238" s="9">
        <v>1234</v>
      </c>
      <c r="H1238" s="9">
        <f t="shared" ca="1" si="39"/>
        <v>-2.1420375803400716E-2</v>
      </c>
    </row>
    <row r="1239" spans="2:8" x14ac:dyDescent="0.25">
      <c r="B1239" s="190">
        <v>42521</v>
      </c>
      <c r="C1239" s="9">
        <v>44.45</v>
      </c>
      <c r="D1239" s="14">
        <f t="shared" si="38"/>
        <v>0.33283358320839584</v>
      </c>
      <c r="E1239" s="9">
        <v>4.5197740112994994E-3</v>
      </c>
      <c r="G1239" s="9">
        <v>1235</v>
      </c>
      <c r="H1239" s="9">
        <f t="shared" ca="1" si="39"/>
        <v>1.345271895571739E-2</v>
      </c>
    </row>
    <row r="1240" spans="2:8" x14ac:dyDescent="0.25">
      <c r="B1240" s="190">
        <v>43220</v>
      </c>
      <c r="C1240" s="9">
        <v>33.35</v>
      </c>
      <c r="D1240" s="14">
        <f t="shared" si="38"/>
        <v>0.47566371681415925</v>
      </c>
      <c r="E1240" s="9">
        <v>4.5180722891565829E-3</v>
      </c>
      <c r="G1240" s="9">
        <v>1236</v>
      </c>
      <c r="H1240" s="9">
        <f t="shared" ca="1" si="39"/>
        <v>3.69928945630386E-2</v>
      </c>
    </row>
    <row r="1241" spans="2:8" x14ac:dyDescent="0.25">
      <c r="B1241" s="190">
        <v>43606</v>
      </c>
      <c r="C1241" s="9">
        <v>22.6</v>
      </c>
      <c r="D1241" s="14">
        <f t="shared" si="38"/>
        <v>-4.4052863436122407E-3</v>
      </c>
      <c r="E1241" s="9">
        <v>4.4444444444445078E-3</v>
      </c>
      <c r="G1241" s="9">
        <v>1237</v>
      </c>
      <c r="H1241" s="9">
        <f t="shared" ca="1" si="39"/>
        <v>3.7086749979656587E-2</v>
      </c>
    </row>
    <row r="1242" spans="2:8" x14ac:dyDescent="0.25">
      <c r="B1242" s="190">
        <v>43607</v>
      </c>
      <c r="C1242" s="9">
        <v>22.7</v>
      </c>
      <c r="D1242" s="14">
        <f t="shared" si="38"/>
        <v>-0.5032822757111598</v>
      </c>
      <c r="E1242" s="9">
        <v>4.4247787610618523E-3</v>
      </c>
      <c r="G1242" s="9">
        <v>1238</v>
      </c>
      <c r="H1242" s="9">
        <f t="shared" ca="1" si="39"/>
        <v>8.1653652963445088E-3</v>
      </c>
    </row>
    <row r="1243" spans="2:8" x14ac:dyDescent="0.25">
      <c r="B1243" s="190">
        <v>44694</v>
      </c>
      <c r="C1243" s="9">
        <v>45.7</v>
      </c>
      <c r="D1243" s="14">
        <f t="shared" si="38"/>
        <v>-0.20728534258456194</v>
      </c>
      <c r="E1243" s="9">
        <v>4.3956043956044581E-3</v>
      </c>
      <c r="G1243" s="9">
        <v>1239</v>
      </c>
      <c r="H1243" s="9">
        <f t="shared" ca="1" si="39"/>
        <v>6.5668973549205145E-2</v>
      </c>
    </row>
    <row r="1244" spans="2:8" x14ac:dyDescent="0.25">
      <c r="B1244" s="190">
        <v>44216</v>
      </c>
      <c r="C1244" s="9">
        <v>57.65</v>
      </c>
      <c r="D1244" s="14">
        <f t="shared" si="38"/>
        <v>-0.17169540229885052</v>
      </c>
      <c r="E1244" s="9">
        <v>4.3554006968641113E-3</v>
      </c>
      <c r="G1244" s="9">
        <v>1240</v>
      </c>
      <c r="H1244" s="9">
        <f t="shared" ca="1" si="39"/>
        <v>3.5136978385279405E-2</v>
      </c>
    </row>
    <row r="1245" spans="2:8" x14ac:dyDescent="0.25">
      <c r="B1245" s="190">
        <v>44460</v>
      </c>
      <c r="C1245" s="9">
        <v>69.599999999999994</v>
      </c>
      <c r="D1245" s="14">
        <f t="shared" si="38"/>
        <v>0.4919614147909967</v>
      </c>
      <c r="E1245" s="9">
        <v>4.3290043290042882E-3</v>
      </c>
      <c r="G1245" s="9">
        <v>1241</v>
      </c>
      <c r="H1245" s="9">
        <f t="shared" ca="1" si="39"/>
        <v>-3.1500995394626023E-2</v>
      </c>
    </row>
    <row r="1246" spans="2:8" x14ac:dyDescent="0.25">
      <c r="B1246" s="190">
        <v>44833</v>
      </c>
      <c r="C1246" s="9">
        <v>46.65</v>
      </c>
      <c r="D1246" s="14">
        <f t="shared" si="38"/>
        <v>-5.3304904051172707E-3</v>
      </c>
      <c r="E1246" s="9">
        <v>4.3057050592033522E-3</v>
      </c>
      <c r="G1246" s="9">
        <v>1242</v>
      </c>
      <c r="H1246" s="9">
        <f t="shared" ca="1" si="39"/>
        <v>-2.4822355101296684E-2</v>
      </c>
    </row>
    <row r="1247" spans="2:8" x14ac:dyDescent="0.25">
      <c r="B1247" s="190">
        <v>44840</v>
      </c>
      <c r="C1247" s="9">
        <v>46.9</v>
      </c>
      <c r="D1247" s="14">
        <f t="shared" si="38"/>
        <v>-0.20170212765957449</v>
      </c>
      <c r="E1247" s="9">
        <v>4.282655246252585E-3</v>
      </c>
      <c r="G1247" s="9">
        <v>1243</v>
      </c>
      <c r="H1247" s="9">
        <f t="shared" ca="1" si="39"/>
        <v>3.6816054518324641E-2</v>
      </c>
    </row>
    <row r="1248" spans="2:8" x14ac:dyDescent="0.25">
      <c r="B1248" s="190">
        <v>42139</v>
      </c>
      <c r="C1248" s="9">
        <v>58.75</v>
      </c>
      <c r="D1248" s="14">
        <f t="shared" si="38"/>
        <v>-0.44575471698113206</v>
      </c>
      <c r="E1248" s="9">
        <v>4.2735042735042739E-3</v>
      </c>
      <c r="G1248" s="9">
        <v>1244</v>
      </c>
      <c r="H1248" s="9">
        <f t="shared" ca="1" si="39"/>
        <v>-2.1547092621520034E-2</v>
      </c>
    </row>
    <row r="1249" spans="2:8" x14ac:dyDescent="0.25">
      <c r="B1249" s="190">
        <v>45180</v>
      </c>
      <c r="C1249" s="9">
        <v>106</v>
      </c>
      <c r="D1249" s="14">
        <f t="shared" si="38"/>
        <v>1.9985855728429986</v>
      </c>
      <c r="E1249" s="9">
        <v>4.2633822832780941E-3</v>
      </c>
      <c r="G1249" s="9">
        <v>1245</v>
      </c>
      <c r="H1249" s="9">
        <f t="shared" ca="1" si="39"/>
        <v>4.4164096431061868E-3</v>
      </c>
    </row>
    <row r="1250" spans="2:8" x14ac:dyDescent="0.25">
      <c r="B1250" s="190">
        <v>43084</v>
      </c>
      <c r="C1250" s="9">
        <v>35.35</v>
      </c>
      <c r="D1250" s="14">
        <f t="shared" si="38"/>
        <v>-0.40033927056827823</v>
      </c>
      <c r="E1250" s="9">
        <v>4.2613636363635953E-3</v>
      </c>
      <c r="G1250" s="9">
        <v>1246</v>
      </c>
      <c r="H1250" s="9">
        <f t="shared" ca="1" si="39"/>
        <v>-2.4213637172375665E-2</v>
      </c>
    </row>
    <row r="1251" spans="2:8" x14ac:dyDescent="0.25">
      <c r="B1251" s="190">
        <v>44162</v>
      </c>
      <c r="C1251" s="9">
        <v>58.95</v>
      </c>
      <c r="D1251" s="14">
        <f t="shared" si="38"/>
        <v>0.63977746870653684</v>
      </c>
      <c r="E1251" s="9">
        <v>4.2589437819420782E-3</v>
      </c>
      <c r="G1251" s="9">
        <v>1247</v>
      </c>
      <c r="H1251" s="9">
        <f t="shared" ca="1" si="39"/>
        <v>2.1988609000639033E-2</v>
      </c>
    </row>
    <row r="1252" spans="2:8" x14ac:dyDescent="0.25">
      <c r="B1252" s="190">
        <v>43168</v>
      </c>
      <c r="C1252" s="9">
        <v>35.950000000000003</v>
      </c>
      <c r="D1252" s="14">
        <f t="shared" si="38"/>
        <v>-0.67153951576062132</v>
      </c>
      <c r="E1252" s="9">
        <v>4.1899441340783718E-3</v>
      </c>
      <c r="G1252" s="9">
        <v>1248</v>
      </c>
      <c r="H1252" s="9">
        <f t="shared" ca="1" si="39"/>
        <v>1.485762090998144E-3</v>
      </c>
    </row>
    <row r="1253" spans="2:8" x14ac:dyDescent="0.25">
      <c r="B1253" s="190">
        <v>42226</v>
      </c>
      <c r="C1253" s="9">
        <v>109.45</v>
      </c>
      <c r="D1253" s="14">
        <f t="shared" si="38"/>
        <v>-0.30989911727616642</v>
      </c>
      <c r="E1253" s="9">
        <v>4.1284403669725033E-3</v>
      </c>
      <c r="G1253" s="9">
        <v>1249</v>
      </c>
      <c r="H1253" s="9">
        <f t="shared" ca="1" si="39"/>
        <v>-1.7507573317998518E-2</v>
      </c>
    </row>
    <row r="1254" spans="2:8" x14ac:dyDescent="0.25">
      <c r="B1254" s="190">
        <v>45336</v>
      </c>
      <c r="C1254" s="9">
        <v>158.6</v>
      </c>
      <c r="D1254" s="14">
        <f t="shared" si="38"/>
        <v>-0.38491370952103943</v>
      </c>
      <c r="E1254" s="9">
        <v>4.1152263374485956E-3</v>
      </c>
      <c r="G1254" s="9">
        <v>1250</v>
      </c>
      <c r="H1254" s="9">
        <f t="shared" ca="1" si="39"/>
        <v>5.6030349644491072E-2</v>
      </c>
    </row>
    <row r="1255" spans="2:8" x14ac:dyDescent="0.25">
      <c r="B1255" s="190">
        <v>45813</v>
      </c>
      <c r="C1255" s="9">
        <v>257.85000000000002</v>
      </c>
      <c r="D1255" s="14">
        <f t="shared" si="38"/>
        <v>9.4392712550607296</v>
      </c>
      <c r="E1255" s="9">
        <v>4.0887850467290158E-3</v>
      </c>
      <c r="G1255" s="9">
        <v>1251</v>
      </c>
      <c r="H1255" s="9">
        <f t="shared" ca="1" si="39"/>
        <v>-2.8616980827587613E-2</v>
      </c>
    </row>
    <row r="1256" spans="2:8" x14ac:dyDescent="0.25">
      <c r="B1256" s="190">
        <v>43552</v>
      </c>
      <c r="C1256" s="9">
        <v>24.7</v>
      </c>
      <c r="D1256" s="14">
        <f t="shared" si="38"/>
        <v>-0.60064672594987878</v>
      </c>
      <c r="E1256" s="9">
        <v>4.0650406504064169E-3</v>
      </c>
      <c r="G1256" s="9">
        <v>1252</v>
      </c>
      <c r="H1256" s="9">
        <f t="shared" ca="1" si="39"/>
        <v>-5.2342554004470118E-2</v>
      </c>
    </row>
    <row r="1257" spans="2:8" x14ac:dyDescent="0.25">
      <c r="B1257" s="190">
        <v>44907</v>
      </c>
      <c r="C1257" s="9">
        <v>61.85</v>
      </c>
      <c r="D1257" s="14">
        <f t="shared" si="38"/>
        <v>-5.6270096463022735E-3</v>
      </c>
      <c r="E1257" s="9">
        <v>4.0584415584415581E-3</v>
      </c>
      <c r="G1257" s="9">
        <v>1253</v>
      </c>
      <c r="H1257" s="9">
        <f t="shared" ca="1" si="39"/>
        <v>-1.6362389512738803E-3</v>
      </c>
    </row>
    <row r="1258" spans="2:8" x14ac:dyDescent="0.25">
      <c r="B1258" s="190">
        <v>41953</v>
      </c>
      <c r="C1258" s="9">
        <v>62.2</v>
      </c>
      <c r="D1258" s="14">
        <f t="shared" si="38"/>
        <v>1.4929859719438878</v>
      </c>
      <c r="E1258" s="9">
        <v>4.0355125100887809E-3</v>
      </c>
      <c r="G1258" s="9">
        <v>1254</v>
      </c>
      <c r="H1258" s="9">
        <f t="shared" ca="1" si="39"/>
        <v>3.0913874955186351E-2</v>
      </c>
    </row>
    <row r="1259" spans="2:8" x14ac:dyDescent="0.25">
      <c r="B1259" s="190">
        <v>43614</v>
      </c>
      <c r="C1259" s="9">
        <v>24.95</v>
      </c>
      <c r="D1259" s="14">
        <f t="shared" si="38"/>
        <v>-0.71791972866025999</v>
      </c>
      <c r="E1259" s="9">
        <v>4.0241448692152054E-3</v>
      </c>
      <c r="G1259" s="9">
        <v>1255</v>
      </c>
      <c r="H1259" s="9">
        <f t="shared" ca="1" si="39"/>
        <v>-4.5118109282878446E-2</v>
      </c>
    </row>
    <row r="1260" spans="2:8" x14ac:dyDescent="0.25">
      <c r="B1260" s="190">
        <v>44396</v>
      </c>
      <c r="C1260" s="9">
        <v>88.45</v>
      </c>
      <c r="D1260" s="14">
        <f t="shared" si="38"/>
        <v>-0.13538611925708693</v>
      </c>
      <c r="E1260" s="9">
        <v>3.9727582292850006E-3</v>
      </c>
      <c r="G1260" s="9">
        <v>1256</v>
      </c>
      <c r="H1260" s="9">
        <f t="shared" ca="1" si="39"/>
        <v>-3.4318745768666427E-2</v>
      </c>
    </row>
    <row r="1261" spans="2:8" x14ac:dyDescent="0.25">
      <c r="B1261" s="190">
        <v>42229</v>
      </c>
      <c r="C1261" s="9">
        <v>102.3</v>
      </c>
      <c r="D1261" s="14">
        <f t="shared" si="38"/>
        <v>6.9921875</v>
      </c>
      <c r="E1261" s="9">
        <v>3.9254170755641951E-3</v>
      </c>
      <c r="G1261" s="9">
        <v>1257</v>
      </c>
      <c r="H1261" s="9">
        <f t="shared" ca="1" si="39"/>
        <v>2.3365065899865627E-2</v>
      </c>
    </row>
    <row r="1262" spans="2:8" x14ac:dyDescent="0.25">
      <c r="B1262" s="190">
        <v>43754</v>
      </c>
      <c r="C1262" s="9">
        <v>12.8</v>
      </c>
      <c r="D1262" s="14">
        <f t="shared" si="38"/>
        <v>-0.80031201248049921</v>
      </c>
      <c r="E1262" s="9">
        <v>3.9215686274510358E-3</v>
      </c>
      <c r="G1262" s="9">
        <v>1258</v>
      </c>
      <c r="H1262" s="9">
        <f t="shared" ca="1" si="39"/>
        <v>-7.8800871133445138E-2</v>
      </c>
    </row>
    <row r="1263" spans="2:8" x14ac:dyDescent="0.25">
      <c r="B1263" s="190">
        <v>44172</v>
      </c>
      <c r="C1263" s="9">
        <v>64.099999999999994</v>
      </c>
      <c r="D1263" s="14">
        <f t="shared" si="38"/>
        <v>1.4941634241245134</v>
      </c>
      <c r="E1263" s="9">
        <v>3.9154267815190739E-3</v>
      </c>
      <c r="G1263" s="9">
        <v>1259</v>
      </c>
      <c r="H1263" s="9">
        <f t="shared" ca="1" si="39"/>
        <v>9.4862881467661538E-3</v>
      </c>
    </row>
    <row r="1264" spans="2:8" x14ac:dyDescent="0.25">
      <c r="B1264" s="190">
        <v>43304</v>
      </c>
      <c r="C1264" s="9">
        <v>25.7</v>
      </c>
      <c r="D1264" s="14">
        <f t="shared" si="38"/>
        <v>-0.90523598820059004</v>
      </c>
      <c r="E1264" s="9">
        <v>3.9062499999999167E-3</v>
      </c>
      <c r="G1264" s="9">
        <v>1260</v>
      </c>
      <c r="H1264" s="9">
        <f t="shared" ca="1" si="39"/>
        <v>4.090631806082283E-2</v>
      </c>
    </row>
    <row r="1265" spans="2:8" x14ac:dyDescent="0.25">
      <c r="B1265" s="190">
        <v>45589</v>
      </c>
      <c r="C1265" s="9">
        <v>271.2</v>
      </c>
      <c r="D1265" s="14">
        <f t="shared" si="38"/>
        <v>4.1954022988505741</v>
      </c>
      <c r="E1265" s="9">
        <v>3.8867295946696705E-3</v>
      </c>
      <c r="G1265" s="9">
        <v>1261</v>
      </c>
      <c r="H1265" s="9">
        <f t="shared" ca="1" si="39"/>
        <v>-1.377119673309634E-2</v>
      </c>
    </row>
    <row r="1266" spans="2:8" x14ac:dyDescent="0.25">
      <c r="B1266" s="190">
        <v>42673</v>
      </c>
      <c r="C1266" s="9">
        <v>52.2</v>
      </c>
      <c r="D1266" s="14">
        <f t="shared" si="38"/>
        <v>-0.76943462897526493</v>
      </c>
      <c r="E1266" s="9">
        <v>3.846153846153901E-3</v>
      </c>
      <c r="G1266" s="9">
        <v>1262</v>
      </c>
      <c r="H1266" s="9">
        <f t="shared" ca="1" si="39"/>
        <v>1.9464588442297513E-2</v>
      </c>
    </row>
    <row r="1267" spans="2:8" x14ac:dyDescent="0.25">
      <c r="B1267" s="190">
        <v>45785</v>
      </c>
      <c r="C1267" s="9">
        <v>226.4</v>
      </c>
      <c r="D1267" s="14">
        <f t="shared" si="38"/>
        <v>0.55654864214506716</v>
      </c>
      <c r="E1267" s="9">
        <v>3.8130708521770581E-3</v>
      </c>
      <c r="G1267" s="9">
        <v>1263</v>
      </c>
      <c r="H1267" s="9">
        <f t="shared" ca="1" si="39"/>
        <v>-4.5373317590114107E-2</v>
      </c>
    </row>
    <row r="1268" spans="2:8" x14ac:dyDescent="0.25">
      <c r="B1268" s="190">
        <v>45373</v>
      </c>
      <c r="C1268" s="9">
        <v>145.44999999999999</v>
      </c>
      <c r="D1268" s="14">
        <f t="shared" si="38"/>
        <v>2.6591194968553458</v>
      </c>
      <c r="E1268" s="9">
        <v>3.795721187025417E-3</v>
      </c>
      <c r="G1268" s="9">
        <v>1264</v>
      </c>
      <c r="H1268" s="9">
        <f t="shared" ca="1" si="39"/>
        <v>1.1405244338761951E-2</v>
      </c>
    </row>
    <row r="1269" spans="2:8" x14ac:dyDescent="0.25">
      <c r="B1269" s="190">
        <v>42753</v>
      </c>
      <c r="C1269" s="9">
        <v>39.75</v>
      </c>
      <c r="D1269" s="14">
        <f t="shared" si="38"/>
        <v>-0.25070688030160221</v>
      </c>
      <c r="E1269" s="9">
        <v>3.787878787878752E-3</v>
      </c>
      <c r="G1269" s="9">
        <v>1265</v>
      </c>
      <c r="H1269" s="9">
        <f t="shared" ca="1" si="39"/>
        <v>1.674205013550829E-2</v>
      </c>
    </row>
    <row r="1270" spans="2:8" x14ac:dyDescent="0.25">
      <c r="B1270" s="190">
        <v>44816</v>
      </c>
      <c r="C1270" s="9">
        <v>53.05</v>
      </c>
      <c r="D1270" s="14">
        <f t="shared" si="38"/>
        <v>-1.8814675446848809E-3</v>
      </c>
      <c r="E1270" s="9">
        <v>3.7842951750235712E-3</v>
      </c>
      <c r="G1270" s="9">
        <v>1266</v>
      </c>
      <c r="H1270" s="9">
        <f t="shared" ca="1" si="39"/>
        <v>-4.9844320963259546E-4</v>
      </c>
    </row>
    <row r="1271" spans="2:8" x14ac:dyDescent="0.25">
      <c r="B1271" s="190">
        <v>44811</v>
      </c>
      <c r="C1271" s="9">
        <v>53.15</v>
      </c>
      <c r="D1271" s="14">
        <f t="shared" si="38"/>
        <v>0.32213930348258696</v>
      </c>
      <c r="E1271" s="9">
        <v>3.777148253068852E-3</v>
      </c>
      <c r="G1271" s="9">
        <v>1267</v>
      </c>
      <c r="H1271" s="9">
        <f t="shared" ca="1" si="39"/>
        <v>8.3705407475179655E-2</v>
      </c>
    </row>
    <row r="1272" spans="2:8" x14ac:dyDescent="0.25">
      <c r="B1272" s="190">
        <v>42417</v>
      </c>
      <c r="C1272" s="9">
        <v>40.200000000000003</v>
      </c>
      <c r="D1272" s="14">
        <f t="shared" si="38"/>
        <v>2.0000000000000004</v>
      </c>
      <c r="E1272" s="9">
        <v>3.7453183520600674E-3</v>
      </c>
      <c r="G1272" s="9">
        <v>1268</v>
      </c>
      <c r="H1272" s="9">
        <f t="shared" ca="1" si="39"/>
        <v>-2.1490919660342722E-2</v>
      </c>
    </row>
    <row r="1273" spans="2:8" x14ac:dyDescent="0.25">
      <c r="B1273" s="190">
        <v>41614</v>
      </c>
      <c r="C1273" s="9">
        <v>13.4</v>
      </c>
      <c r="D1273" s="14">
        <f t="shared" si="38"/>
        <v>-0.66872682323856614</v>
      </c>
      <c r="E1273" s="9">
        <v>3.7453183520599785E-3</v>
      </c>
      <c r="G1273" s="9">
        <v>1269</v>
      </c>
      <c r="H1273" s="9">
        <f t="shared" ca="1" si="39"/>
        <v>-1.4370784528798874E-2</v>
      </c>
    </row>
    <row r="1274" spans="2:8" x14ac:dyDescent="0.25">
      <c r="B1274" s="190">
        <v>42744</v>
      </c>
      <c r="C1274" s="9">
        <v>40.450000000000003</v>
      </c>
      <c r="D1274" s="14">
        <f t="shared" si="38"/>
        <v>0.49537892791127547</v>
      </c>
      <c r="E1274" s="9">
        <v>3.7220843672457989E-3</v>
      </c>
      <c r="G1274" s="9">
        <v>1270</v>
      </c>
      <c r="H1274" s="9">
        <f t="shared" ca="1" si="39"/>
        <v>7.3050431695627915E-3</v>
      </c>
    </row>
    <row r="1275" spans="2:8" x14ac:dyDescent="0.25">
      <c r="B1275" s="190">
        <v>43536</v>
      </c>
      <c r="C1275" s="9">
        <v>27.05</v>
      </c>
      <c r="D1275" s="14">
        <f t="shared" si="38"/>
        <v>-0.50092250922509229</v>
      </c>
      <c r="E1275" s="9">
        <v>3.7105751391466207E-3</v>
      </c>
      <c r="G1275" s="9">
        <v>1271</v>
      </c>
      <c r="H1275" s="9">
        <f t="shared" ca="1" si="39"/>
        <v>-6.740849704225943E-2</v>
      </c>
    </row>
    <row r="1276" spans="2:8" x14ac:dyDescent="0.25">
      <c r="B1276" s="190">
        <v>44258</v>
      </c>
      <c r="C1276" s="9">
        <v>54.2</v>
      </c>
      <c r="D1276" s="14">
        <f t="shared" si="38"/>
        <v>0.32680538555691557</v>
      </c>
      <c r="E1276" s="9">
        <v>3.7037037037037563E-3</v>
      </c>
      <c r="G1276" s="9">
        <v>1272</v>
      </c>
      <c r="H1276" s="9">
        <f t="shared" ca="1" si="39"/>
        <v>3.7734854920261414E-2</v>
      </c>
    </row>
    <row r="1277" spans="2:8" x14ac:dyDescent="0.25">
      <c r="B1277" s="190">
        <v>42740</v>
      </c>
      <c r="C1277" s="9">
        <v>40.85</v>
      </c>
      <c r="D1277" s="14">
        <f t="shared" si="38"/>
        <v>-0.82855584001343019</v>
      </c>
      <c r="E1277" s="9">
        <v>3.6855036855036505E-3</v>
      </c>
      <c r="G1277" s="9">
        <v>1273</v>
      </c>
      <c r="H1277" s="9">
        <f t="shared" ca="1" si="39"/>
        <v>-3.9099054907849776E-2</v>
      </c>
    </row>
    <row r="1278" spans="2:8" x14ac:dyDescent="0.25">
      <c r="B1278" s="190">
        <v>45791</v>
      </c>
      <c r="C1278" s="9">
        <v>238.27</v>
      </c>
      <c r="D1278" s="14">
        <f t="shared" si="38"/>
        <v>7.6329710144927541</v>
      </c>
      <c r="E1278" s="9">
        <v>3.6647009267060005E-3</v>
      </c>
      <c r="G1278" s="9">
        <v>1274</v>
      </c>
      <c r="H1278" s="9">
        <f t="shared" ca="1" si="39"/>
        <v>-2.5769381632759622E-3</v>
      </c>
    </row>
    <row r="1279" spans="2:8" x14ac:dyDescent="0.25">
      <c r="B1279" s="190">
        <v>43461</v>
      </c>
      <c r="C1279" s="9">
        <v>27.6</v>
      </c>
      <c r="D1279" s="14">
        <f t="shared" si="38"/>
        <v>-5.4054054054053545E-3</v>
      </c>
      <c r="E1279" s="9">
        <v>3.636363636363688E-3</v>
      </c>
      <c r="G1279" s="9">
        <v>1275</v>
      </c>
      <c r="H1279" s="9">
        <f t="shared" ca="1" si="39"/>
        <v>5.8261070139164095E-2</v>
      </c>
    </row>
    <row r="1280" spans="2:8" x14ac:dyDescent="0.25">
      <c r="B1280" s="190">
        <v>43473</v>
      </c>
      <c r="C1280" s="9">
        <v>27.75</v>
      </c>
      <c r="D1280" s="14">
        <f t="shared" si="38"/>
        <v>-0.50089928057553956</v>
      </c>
      <c r="E1280" s="9">
        <v>3.6166365280289846E-3</v>
      </c>
      <c r="G1280" s="9">
        <v>1276</v>
      </c>
      <c r="H1280" s="9">
        <f t="shared" ca="1" si="39"/>
        <v>-2.9038404145443897E-2</v>
      </c>
    </row>
    <row r="1281" spans="2:8" x14ac:dyDescent="0.25">
      <c r="B1281" s="190">
        <v>44228</v>
      </c>
      <c r="C1281" s="9">
        <v>55.6</v>
      </c>
      <c r="D1281" s="14">
        <f t="shared" si="38"/>
        <v>-0.21800281293952173</v>
      </c>
      <c r="E1281" s="9">
        <v>3.6101083032491488E-3</v>
      </c>
      <c r="G1281" s="9">
        <v>1277</v>
      </c>
      <c r="H1281" s="9">
        <f t="shared" ca="1" si="39"/>
        <v>-3.0850666670913969E-2</v>
      </c>
    </row>
    <row r="1282" spans="2:8" x14ac:dyDescent="0.25">
      <c r="B1282" s="190">
        <v>44440</v>
      </c>
      <c r="C1282" s="9">
        <v>71.099999999999994</v>
      </c>
      <c r="D1282" s="14">
        <f t="shared" si="38"/>
        <v>0.23867595818815324</v>
      </c>
      <c r="E1282" s="9">
        <v>3.5285815102328866E-3</v>
      </c>
      <c r="G1282" s="9">
        <v>1278</v>
      </c>
      <c r="H1282" s="9">
        <f t="shared" ca="1" si="39"/>
        <v>1.6116973482569092E-2</v>
      </c>
    </row>
    <row r="1283" spans="2:8" x14ac:dyDescent="0.25">
      <c r="B1283" s="190">
        <v>44664</v>
      </c>
      <c r="C1283" s="9">
        <v>57.4</v>
      </c>
      <c r="D1283" s="14">
        <f t="shared" si="38"/>
        <v>3</v>
      </c>
      <c r="E1283" s="9">
        <v>3.4965034965034219E-3</v>
      </c>
      <c r="G1283" s="9">
        <v>1279</v>
      </c>
      <c r="H1283" s="9">
        <f t="shared" ca="1" si="39"/>
        <v>3.7259851938414183E-2</v>
      </c>
    </row>
    <row r="1284" spans="2:8" x14ac:dyDescent="0.25">
      <c r="B1284" s="190">
        <v>43714</v>
      </c>
      <c r="C1284" s="9">
        <v>14.35</v>
      </c>
      <c r="D1284" s="14">
        <f t="shared" si="38"/>
        <v>-0.66705336426914152</v>
      </c>
      <c r="E1284" s="9">
        <v>3.4965034965034219E-3</v>
      </c>
      <c r="G1284" s="9">
        <v>1280</v>
      </c>
      <c r="H1284" s="9">
        <f t="shared" ca="1" si="39"/>
        <v>2.7348710989329332E-2</v>
      </c>
    </row>
    <row r="1285" spans="2:8" x14ac:dyDescent="0.25">
      <c r="B1285" s="190">
        <v>42699</v>
      </c>
      <c r="C1285" s="9">
        <v>43.1</v>
      </c>
      <c r="D1285" s="14">
        <f t="shared" ref="D1285:D1348" si="40">(C1285-C1286)/C1286</f>
        <v>-4.6189376443417033E-3</v>
      </c>
      <c r="E1285" s="9">
        <v>3.4924330616996173E-3</v>
      </c>
      <c r="G1285" s="9">
        <v>1281</v>
      </c>
      <c r="H1285" s="9">
        <f t="shared" ca="1" si="39"/>
        <v>1.7590384334862513E-2</v>
      </c>
    </row>
    <row r="1286" spans="2:8" x14ac:dyDescent="0.25">
      <c r="B1286" s="190">
        <v>42712</v>
      </c>
      <c r="C1286" s="9">
        <v>43.3</v>
      </c>
      <c r="D1286" s="14">
        <f t="shared" si="40"/>
        <v>-0.57339901477832511</v>
      </c>
      <c r="E1286" s="9">
        <v>3.4762456546928986E-3</v>
      </c>
      <c r="G1286" s="9">
        <v>1282</v>
      </c>
      <c r="H1286" s="9">
        <f t="shared" ref="H1286:H1349" ca="1" si="41">_xlfn.NORM.INV(RAND(),O$7,O$8)</f>
        <v>4.9830522513813209E-2</v>
      </c>
    </row>
    <row r="1287" spans="2:8" x14ac:dyDescent="0.25">
      <c r="B1287" s="190">
        <v>45224</v>
      </c>
      <c r="C1287" s="9">
        <v>101.5</v>
      </c>
      <c r="D1287" s="14">
        <f t="shared" si="40"/>
        <v>0.74248927038626611</v>
      </c>
      <c r="E1287" s="9">
        <v>3.4602076124566911E-3</v>
      </c>
      <c r="G1287" s="9">
        <v>1283</v>
      </c>
      <c r="H1287" s="9">
        <f t="shared" ca="1" si="41"/>
        <v>-3.5222630053668297E-3</v>
      </c>
    </row>
    <row r="1288" spans="2:8" x14ac:dyDescent="0.25">
      <c r="B1288" s="190">
        <v>44193</v>
      </c>
      <c r="C1288" s="9">
        <v>58.25</v>
      </c>
      <c r="D1288" s="14">
        <f t="shared" si="40"/>
        <v>2.9897260273972601</v>
      </c>
      <c r="E1288" s="9">
        <v>3.4453057708872152E-3</v>
      </c>
      <c r="G1288" s="9">
        <v>1284</v>
      </c>
      <c r="H1288" s="9">
        <f t="shared" ca="1" si="41"/>
        <v>-7.7234798482258239E-3</v>
      </c>
    </row>
    <row r="1289" spans="2:8" x14ac:dyDescent="0.25">
      <c r="B1289" s="190">
        <v>43768</v>
      </c>
      <c r="C1289" s="9">
        <v>14.6</v>
      </c>
      <c r="D1289" s="14">
        <f t="shared" si="40"/>
        <v>-0.75042735042735043</v>
      </c>
      <c r="E1289" s="9">
        <v>3.4364261168384146E-3</v>
      </c>
      <c r="G1289" s="9">
        <v>1285</v>
      </c>
      <c r="H1289" s="9">
        <f t="shared" ca="1" si="41"/>
        <v>-2.9676134528758974E-2</v>
      </c>
    </row>
    <row r="1290" spans="2:8" x14ac:dyDescent="0.25">
      <c r="B1290" s="190">
        <v>42138</v>
      </c>
      <c r="C1290" s="9">
        <v>58.5</v>
      </c>
      <c r="D1290" s="14">
        <f t="shared" si="40"/>
        <v>-0.81089380960077584</v>
      </c>
      <c r="E1290" s="9">
        <v>3.4305317324185738E-3</v>
      </c>
      <c r="G1290" s="9">
        <v>1286</v>
      </c>
      <c r="H1290" s="9">
        <f t="shared" ca="1" si="41"/>
        <v>-1.0309621122526706E-2</v>
      </c>
    </row>
    <row r="1291" spans="2:8" x14ac:dyDescent="0.25">
      <c r="B1291" s="190">
        <v>45614</v>
      </c>
      <c r="C1291" s="9">
        <v>309.35000000000002</v>
      </c>
      <c r="D1291" s="14">
        <f t="shared" si="40"/>
        <v>19.972881355932206</v>
      </c>
      <c r="E1291" s="9">
        <v>3.405773597145674E-3</v>
      </c>
      <c r="G1291" s="9">
        <v>1287</v>
      </c>
      <c r="H1291" s="9">
        <f t="shared" ca="1" si="41"/>
        <v>3.5727699728916873E-2</v>
      </c>
    </row>
    <row r="1292" spans="2:8" x14ac:dyDescent="0.25">
      <c r="B1292" s="190">
        <v>43796</v>
      </c>
      <c r="C1292" s="9">
        <v>14.75</v>
      </c>
      <c r="D1292" s="14">
        <f t="shared" si="40"/>
        <v>-0.50084602368866327</v>
      </c>
      <c r="E1292" s="9">
        <v>3.4013605442177355E-3</v>
      </c>
      <c r="G1292" s="9">
        <v>1288</v>
      </c>
      <c r="H1292" s="9">
        <f t="shared" ca="1" si="41"/>
        <v>6.564544036497341E-3</v>
      </c>
    </row>
    <row r="1293" spans="2:8" x14ac:dyDescent="0.25">
      <c r="B1293" s="190">
        <v>43382</v>
      </c>
      <c r="C1293" s="9">
        <v>29.55</v>
      </c>
      <c r="D1293" s="14">
        <f t="shared" si="40"/>
        <v>0.97658862876254193</v>
      </c>
      <c r="E1293" s="9">
        <v>3.3955857385399467E-3</v>
      </c>
      <c r="G1293" s="9">
        <v>1289</v>
      </c>
      <c r="H1293" s="9">
        <f t="shared" ca="1" si="41"/>
        <v>-6.2161147362805709E-2</v>
      </c>
    </row>
    <row r="1294" spans="2:8" x14ac:dyDescent="0.25">
      <c r="B1294" s="190">
        <v>43794</v>
      </c>
      <c r="C1294" s="9">
        <v>14.95</v>
      </c>
      <c r="D1294" s="14">
        <f t="shared" si="40"/>
        <v>-0.85916156382477626</v>
      </c>
      <c r="E1294" s="9">
        <v>3.3557046979865056E-3</v>
      </c>
      <c r="G1294" s="9">
        <v>1290</v>
      </c>
      <c r="H1294" s="9">
        <f t="shared" ca="1" si="41"/>
        <v>-3.9483179252690806E-2</v>
      </c>
    </row>
    <row r="1295" spans="2:8" x14ac:dyDescent="0.25">
      <c r="B1295" s="190">
        <v>42285</v>
      </c>
      <c r="C1295" s="9">
        <v>106.15</v>
      </c>
      <c r="D1295" s="14">
        <f t="shared" si="40"/>
        <v>1.330406147091109</v>
      </c>
      <c r="E1295" s="9">
        <v>3.308128544423521E-3</v>
      </c>
      <c r="G1295" s="9">
        <v>1291</v>
      </c>
      <c r="H1295" s="9">
        <f t="shared" ca="1" si="41"/>
        <v>2.5240947286277026E-3</v>
      </c>
    </row>
    <row r="1296" spans="2:8" x14ac:dyDescent="0.25">
      <c r="B1296" s="190">
        <v>43117</v>
      </c>
      <c r="C1296" s="9">
        <v>45.55</v>
      </c>
      <c r="D1296" s="14">
        <f t="shared" si="40"/>
        <v>0.49344262295081959</v>
      </c>
      <c r="E1296" s="9">
        <v>3.30396475770922E-3</v>
      </c>
      <c r="G1296" s="9">
        <v>1292</v>
      </c>
      <c r="H1296" s="9">
        <f t="shared" ca="1" si="41"/>
        <v>6.4038880290567227E-4</v>
      </c>
    </row>
    <row r="1297" spans="2:8" x14ac:dyDescent="0.25">
      <c r="B1297" s="190">
        <v>43325</v>
      </c>
      <c r="C1297" s="9">
        <v>30.5</v>
      </c>
      <c r="D1297" s="14">
        <f t="shared" si="40"/>
        <v>-9.7402597402597626E-3</v>
      </c>
      <c r="E1297" s="9">
        <v>3.2894736842105734E-3</v>
      </c>
      <c r="G1297" s="9">
        <v>1293</v>
      </c>
      <c r="H1297" s="9">
        <f t="shared" ca="1" si="41"/>
        <v>-2.3546734582312691E-2</v>
      </c>
    </row>
    <row r="1298" spans="2:8" x14ac:dyDescent="0.25">
      <c r="B1298" s="190">
        <v>43328</v>
      </c>
      <c r="C1298" s="9">
        <v>30.8</v>
      </c>
      <c r="D1298" s="14">
        <f t="shared" si="40"/>
        <v>-0.33692142088266958</v>
      </c>
      <c r="E1298" s="9">
        <v>3.2573289902280596E-3</v>
      </c>
      <c r="G1298" s="9">
        <v>1294</v>
      </c>
      <c r="H1298" s="9">
        <f t="shared" ca="1" si="41"/>
        <v>-1.5438630063838346E-2</v>
      </c>
    </row>
    <row r="1299" spans="2:8" x14ac:dyDescent="0.25">
      <c r="B1299" s="190">
        <v>42586</v>
      </c>
      <c r="C1299" s="9">
        <v>46.45</v>
      </c>
      <c r="D1299" s="14">
        <f t="shared" si="40"/>
        <v>-0.50585106382978717</v>
      </c>
      <c r="E1299" s="9">
        <v>3.2397408207344644E-3</v>
      </c>
      <c r="G1299" s="9">
        <v>1295</v>
      </c>
      <c r="H1299" s="9">
        <f t="shared" ca="1" si="41"/>
        <v>-2.284752100800359E-2</v>
      </c>
    </row>
    <row r="1300" spans="2:8" x14ac:dyDescent="0.25">
      <c r="B1300" s="190">
        <v>45113</v>
      </c>
      <c r="C1300" s="9">
        <v>94</v>
      </c>
      <c r="D1300" s="14">
        <f t="shared" si="40"/>
        <v>0.46875</v>
      </c>
      <c r="E1300" s="9">
        <v>3.2017075773745694E-3</v>
      </c>
      <c r="G1300" s="9">
        <v>1296</v>
      </c>
      <c r="H1300" s="9">
        <f t="shared" ca="1" si="41"/>
        <v>-6.7306929605632088E-2</v>
      </c>
    </row>
    <row r="1301" spans="2:8" x14ac:dyDescent="0.25">
      <c r="B1301" s="190">
        <v>42103</v>
      </c>
      <c r="C1301" s="9">
        <v>64</v>
      </c>
      <c r="D1301" s="14">
        <f t="shared" si="40"/>
        <v>0.33194588969823108</v>
      </c>
      <c r="E1301" s="9">
        <v>3.1347962382445587E-3</v>
      </c>
      <c r="G1301" s="9">
        <v>1297</v>
      </c>
      <c r="H1301" s="9">
        <f t="shared" ca="1" si="41"/>
        <v>3.7528329594632669E-2</v>
      </c>
    </row>
    <row r="1302" spans="2:8" x14ac:dyDescent="0.25">
      <c r="B1302" s="190">
        <v>44635</v>
      </c>
      <c r="C1302" s="9">
        <v>48.05</v>
      </c>
      <c r="D1302" s="14">
        <f t="shared" si="40"/>
        <v>-1.738241308793459E-2</v>
      </c>
      <c r="E1302" s="9">
        <v>3.1315240083507013E-3</v>
      </c>
      <c r="G1302" s="9">
        <v>1298</v>
      </c>
      <c r="H1302" s="9">
        <f t="shared" ca="1" si="41"/>
        <v>3.1351183668664809E-2</v>
      </c>
    </row>
    <row r="1303" spans="2:8" x14ac:dyDescent="0.25">
      <c r="B1303" s="190">
        <v>44774</v>
      </c>
      <c r="C1303" s="9">
        <v>48.9</v>
      </c>
      <c r="D1303" s="14">
        <f t="shared" si="40"/>
        <v>-0.26077097505668945</v>
      </c>
      <c r="E1303" s="9">
        <v>3.0769230769230479E-3</v>
      </c>
      <c r="G1303" s="9">
        <v>1299</v>
      </c>
      <c r="H1303" s="9">
        <f t="shared" ca="1" si="41"/>
        <v>-5.4162565754147726E-2</v>
      </c>
    </row>
    <row r="1304" spans="2:8" x14ac:dyDescent="0.25">
      <c r="B1304" s="190">
        <v>44943</v>
      </c>
      <c r="C1304" s="9">
        <v>66.150000000000006</v>
      </c>
      <c r="D1304" s="14">
        <f t="shared" si="40"/>
        <v>-0.71894119646498977</v>
      </c>
      <c r="E1304" s="9">
        <v>3.0326004548901111E-3</v>
      </c>
      <c r="G1304" s="9">
        <v>1300</v>
      </c>
      <c r="H1304" s="9">
        <f t="shared" ca="1" si="41"/>
        <v>5.6105721139221E-2</v>
      </c>
    </row>
    <row r="1305" spans="2:8" x14ac:dyDescent="0.25">
      <c r="B1305" s="190">
        <v>45531</v>
      </c>
      <c r="C1305" s="9">
        <v>235.36</v>
      </c>
      <c r="D1305" s="14">
        <f t="shared" si="40"/>
        <v>3.7119119119119124</v>
      </c>
      <c r="E1305" s="9">
        <v>3.025783081184777E-3</v>
      </c>
      <c r="G1305" s="9">
        <v>1301</v>
      </c>
      <c r="H1305" s="9">
        <f t="shared" ca="1" si="41"/>
        <v>-3.0091322496444368E-2</v>
      </c>
    </row>
    <row r="1306" spans="2:8" x14ac:dyDescent="0.25">
      <c r="B1306" s="190">
        <v>44783</v>
      </c>
      <c r="C1306" s="9">
        <v>49.95</v>
      </c>
      <c r="D1306" s="14">
        <f t="shared" si="40"/>
        <v>0.48219584569732932</v>
      </c>
      <c r="E1306" s="9">
        <v>3.0120481927711986E-3</v>
      </c>
      <c r="G1306" s="9">
        <v>1302</v>
      </c>
      <c r="H1306" s="9">
        <f t="shared" ca="1" si="41"/>
        <v>-8.0224714519026019E-3</v>
      </c>
    </row>
    <row r="1307" spans="2:8" x14ac:dyDescent="0.25">
      <c r="B1307" s="190">
        <v>44022</v>
      </c>
      <c r="C1307" s="9">
        <v>33.700000000000003</v>
      </c>
      <c r="D1307" s="14">
        <f t="shared" si="40"/>
        <v>0.98235294117647076</v>
      </c>
      <c r="E1307" s="9">
        <v>2.9761904761905185E-3</v>
      </c>
      <c r="G1307" s="9">
        <v>1303</v>
      </c>
      <c r="H1307" s="9">
        <f t="shared" ca="1" si="41"/>
        <v>5.8393175807443737E-3</v>
      </c>
    </row>
    <row r="1308" spans="2:8" x14ac:dyDescent="0.25">
      <c r="B1308" s="190">
        <v>43686</v>
      </c>
      <c r="C1308" s="9">
        <v>17</v>
      </c>
      <c r="D1308" s="14">
        <f t="shared" si="40"/>
        <v>-5.8479532163743519E-3</v>
      </c>
      <c r="E1308" s="9">
        <v>2.9498525073746733E-3</v>
      </c>
      <c r="G1308" s="9">
        <v>1304</v>
      </c>
      <c r="H1308" s="9">
        <f t="shared" ca="1" si="41"/>
        <v>2.7768575871058095E-3</v>
      </c>
    </row>
    <row r="1309" spans="2:8" x14ac:dyDescent="0.25">
      <c r="B1309" s="190">
        <v>41628</v>
      </c>
      <c r="C1309" s="9">
        <v>17.100000000000001</v>
      </c>
      <c r="D1309" s="14">
        <f t="shared" si="40"/>
        <v>-0.67644276253547775</v>
      </c>
      <c r="E1309" s="9">
        <v>2.9325513196481355E-3</v>
      </c>
      <c r="G1309" s="9">
        <v>1305</v>
      </c>
      <c r="H1309" s="9">
        <f t="shared" ca="1" si="41"/>
        <v>3.5992592668016146E-2</v>
      </c>
    </row>
    <row r="1310" spans="2:8" x14ac:dyDescent="0.25">
      <c r="B1310" s="190">
        <v>44064</v>
      </c>
      <c r="C1310" s="9">
        <v>52.85</v>
      </c>
      <c r="D1310" s="14">
        <f t="shared" si="40"/>
        <v>1.9774647887323944</v>
      </c>
      <c r="E1310" s="9">
        <v>2.8462998102466524E-3</v>
      </c>
      <c r="G1310" s="9">
        <v>1306</v>
      </c>
      <c r="H1310" s="9">
        <f t="shared" ca="1" si="41"/>
        <v>-7.3178786216207242E-2</v>
      </c>
    </row>
    <row r="1311" spans="2:8" x14ac:dyDescent="0.25">
      <c r="B1311" s="190">
        <v>41691</v>
      </c>
      <c r="C1311" s="9">
        <v>17.75</v>
      </c>
      <c r="D1311" s="14">
        <f t="shared" si="40"/>
        <v>-0.66666666666666663</v>
      </c>
      <c r="E1311" s="9">
        <v>2.8248587570621872E-3</v>
      </c>
      <c r="G1311" s="9">
        <v>1307</v>
      </c>
      <c r="H1311" s="9">
        <f t="shared" ca="1" si="41"/>
        <v>-5.1141181639073011E-2</v>
      </c>
    </row>
    <row r="1312" spans="2:8" x14ac:dyDescent="0.25">
      <c r="B1312" s="190">
        <v>44068</v>
      </c>
      <c r="C1312" s="9">
        <v>53.25</v>
      </c>
      <c r="D1312" s="14">
        <f t="shared" si="40"/>
        <v>-2.0239190432382731E-2</v>
      </c>
      <c r="E1312" s="9">
        <v>2.82485875706212E-3</v>
      </c>
      <c r="G1312" s="9">
        <v>1308</v>
      </c>
      <c r="H1312" s="9">
        <f t="shared" ca="1" si="41"/>
        <v>8.9988842016538746E-3</v>
      </c>
    </row>
    <row r="1313" spans="2:8" x14ac:dyDescent="0.25">
      <c r="B1313" s="190">
        <v>44223</v>
      </c>
      <c r="C1313" s="9">
        <v>54.35</v>
      </c>
      <c r="D1313" s="14">
        <f t="shared" si="40"/>
        <v>-0.26554054054054055</v>
      </c>
      <c r="E1313" s="9">
        <v>2.7675276752767266E-3</v>
      </c>
      <c r="G1313" s="9">
        <v>1309</v>
      </c>
      <c r="H1313" s="9">
        <f t="shared" ca="1" si="41"/>
        <v>1.8057470443065661E-3</v>
      </c>
    </row>
    <row r="1314" spans="2:8" x14ac:dyDescent="0.25">
      <c r="B1314" s="190">
        <v>44323</v>
      </c>
      <c r="C1314" s="9">
        <v>74</v>
      </c>
      <c r="D1314" s="14">
        <f t="shared" si="40"/>
        <v>2.9466666666666668</v>
      </c>
      <c r="E1314" s="9">
        <v>2.7100271002710413E-3</v>
      </c>
      <c r="G1314" s="9">
        <v>1310</v>
      </c>
      <c r="H1314" s="9">
        <f t="shared" ca="1" si="41"/>
        <v>-1.5683448569783778E-2</v>
      </c>
    </row>
    <row r="1315" spans="2:8" x14ac:dyDescent="0.25">
      <c r="B1315" s="190">
        <v>41662</v>
      </c>
      <c r="C1315" s="9">
        <v>18.75</v>
      </c>
      <c r="D1315" s="14">
        <f t="shared" si="40"/>
        <v>-0.67447916666666663</v>
      </c>
      <c r="E1315" s="9">
        <v>2.6737967914438883E-3</v>
      </c>
      <c r="G1315" s="9">
        <v>1311</v>
      </c>
      <c r="H1315" s="9">
        <f t="shared" ca="1" si="41"/>
        <v>-8.4921109986063441E-3</v>
      </c>
    </row>
    <row r="1316" spans="2:8" x14ac:dyDescent="0.25">
      <c r="B1316" s="190">
        <v>44595</v>
      </c>
      <c r="C1316" s="9">
        <v>57.6</v>
      </c>
      <c r="D1316" s="14">
        <f t="shared" si="40"/>
        <v>-0.25146198830409355</v>
      </c>
      <c r="E1316" s="9">
        <v>2.6109660574412286E-3</v>
      </c>
      <c r="G1316" s="9">
        <v>1312</v>
      </c>
      <c r="H1316" s="9">
        <f t="shared" ca="1" si="41"/>
        <v>-5.9083592334212016E-2</v>
      </c>
    </row>
    <row r="1317" spans="2:8" x14ac:dyDescent="0.25">
      <c r="B1317" s="190">
        <v>45054</v>
      </c>
      <c r="C1317" s="9">
        <v>76.95</v>
      </c>
      <c r="D1317" s="14">
        <f t="shared" si="40"/>
        <v>0.33246753246753252</v>
      </c>
      <c r="E1317" s="9">
        <v>2.6058631921824474E-3</v>
      </c>
      <c r="G1317" s="9">
        <v>1313</v>
      </c>
      <c r="H1317" s="9">
        <f t="shared" ca="1" si="41"/>
        <v>-1.7182879079761001E-2</v>
      </c>
    </row>
    <row r="1318" spans="2:8" x14ac:dyDescent="0.25">
      <c r="B1318" s="190">
        <v>41975</v>
      </c>
      <c r="C1318" s="9">
        <v>57.75</v>
      </c>
      <c r="D1318" s="14">
        <f t="shared" si="40"/>
        <v>0.49611398963730563</v>
      </c>
      <c r="E1318" s="9">
        <v>2.6041666666666418E-3</v>
      </c>
      <c r="G1318" s="9">
        <v>1314</v>
      </c>
      <c r="H1318" s="9">
        <f t="shared" ca="1" si="41"/>
        <v>3.9208472674363568E-3</v>
      </c>
    </row>
    <row r="1319" spans="2:8" x14ac:dyDescent="0.25">
      <c r="B1319" s="190">
        <v>42760</v>
      </c>
      <c r="C1319" s="9">
        <v>38.6</v>
      </c>
      <c r="D1319" s="14">
        <f t="shared" si="40"/>
        <v>-0.33448275862068966</v>
      </c>
      <c r="E1319" s="9">
        <v>2.5974025974026343E-3</v>
      </c>
      <c r="G1319" s="9">
        <v>1315</v>
      </c>
      <c r="H1319" s="9">
        <f t="shared" ca="1" si="41"/>
        <v>3.0321594511245237E-2</v>
      </c>
    </row>
    <row r="1320" spans="2:8" x14ac:dyDescent="0.25">
      <c r="B1320" s="190">
        <v>44553</v>
      </c>
      <c r="C1320" s="9">
        <v>58</v>
      </c>
      <c r="D1320" s="14">
        <f t="shared" si="40"/>
        <v>-3.4364261168385365E-3</v>
      </c>
      <c r="E1320" s="9">
        <v>2.5929127052722314E-3</v>
      </c>
      <c r="G1320" s="9">
        <v>1316</v>
      </c>
      <c r="H1320" s="9">
        <f t="shared" ca="1" si="41"/>
        <v>-2.3954105969015416E-2</v>
      </c>
    </row>
    <row r="1321" spans="2:8" x14ac:dyDescent="0.25">
      <c r="B1321" s="190">
        <v>44658</v>
      </c>
      <c r="C1321" s="9">
        <v>58.2</v>
      </c>
      <c r="D1321" s="14">
        <f t="shared" si="40"/>
        <v>-1.3559322033898256E-2</v>
      </c>
      <c r="E1321" s="9">
        <v>2.5839793281654728E-3</v>
      </c>
      <c r="G1321" s="9">
        <v>1317</v>
      </c>
      <c r="H1321" s="9">
        <f t="shared" ca="1" si="41"/>
        <v>2.980847731654061E-2</v>
      </c>
    </row>
    <row r="1322" spans="2:8" x14ac:dyDescent="0.25">
      <c r="B1322" s="190">
        <v>44929</v>
      </c>
      <c r="C1322" s="9">
        <v>59</v>
      </c>
      <c r="D1322" s="14">
        <f t="shared" si="40"/>
        <v>-0.57292797683677166</v>
      </c>
      <c r="E1322" s="9">
        <v>2.5488530161427115E-3</v>
      </c>
      <c r="G1322" s="9">
        <v>1318</v>
      </c>
      <c r="H1322" s="9">
        <f t="shared" ca="1" si="41"/>
        <v>4.9638894840911656E-2</v>
      </c>
    </row>
    <row r="1323" spans="2:8" x14ac:dyDescent="0.25">
      <c r="B1323" s="190">
        <v>45243</v>
      </c>
      <c r="C1323" s="9">
        <v>138.15</v>
      </c>
      <c r="D1323" s="14">
        <f t="shared" si="40"/>
        <v>5.942211055276382</v>
      </c>
      <c r="E1323" s="9">
        <v>2.5399129172713666E-3</v>
      </c>
      <c r="G1323" s="9">
        <v>1319</v>
      </c>
      <c r="H1323" s="9">
        <f t="shared" ca="1" si="41"/>
        <v>4.4545687653716325E-2</v>
      </c>
    </row>
    <row r="1324" spans="2:8" x14ac:dyDescent="0.25">
      <c r="B1324" s="190">
        <v>43971</v>
      </c>
      <c r="C1324" s="9">
        <v>19.899999999999999</v>
      </c>
      <c r="D1324" s="14">
        <f t="shared" si="40"/>
        <v>-0.50250000000000006</v>
      </c>
      <c r="E1324" s="9">
        <v>2.5188916876572875E-3</v>
      </c>
      <c r="G1324" s="9">
        <v>1320</v>
      </c>
      <c r="H1324" s="9">
        <f t="shared" ca="1" si="41"/>
        <v>5.2757177872825738E-2</v>
      </c>
    </row>
    <row r="1325" spans="2:8" x14ac:dyDescent="0.25">
      <c r="B1325" s="190">
        <v>42751</v>
      </c>
      <c r="C1325" s="9">
        <v>40</v>
      </c>
      <c r="D1325" s="14">
        <f t="shared" si="40"/>
        <v>-2.0807833537331736E-2</v>
      </c>
      <c r="E1325" s="9">
        <v>2.5062656641604369E-3</v>
      </c>
      <c r="G1325" s="9">
        <v>1321</v>
      </c>
      <c r="H1325" s="9">
        <f t="shared" ca="1" si="41"/>
        <v>-1.5415365612935676E-3</v>
      </c>
    </row>
    <row r="1326" spans="2:8" x14ac:dyDescent="0.25">
      <c r="B1326" s="190">
        <v>42608</v>
      </c>
      <c r="C1326" s="9">
        <v>40.85</v>
      </c>
      <c r="D1326" s="14">
        <f t="shared" si="40"/>
        <v>-0.85904071773636992</v>
      </c>
      <c r="E1326" s="9">
        <v>2.4539877300613845E-3</v>
      </c>
      <c r="G1326" s="9">
        <v>1322</v>
      </c>
      <c r="H1326" s="9">
        <f t="shared" ca="1" si="41"/>
        <v>-1.5930310838686391E-2</v>
      </c>
    </row>
    <row r="1327" spans="2:8" x14ac:dyDescent="0.25">
      <c r="B1327" s="190">
        <v>45569</v>
      </c>
      <c r="C1327" s="9">
        <v>289.8</v>
      </c>
      <c r="D1327" s="14">
        <f t="shared" si="40"/>
        <v>1.7326732673267327</v>
      </c>
      <c r="E1327" s="9">
        <v>2.4213075060532294E-3</v>
      </c>
      <c r="G1327" s="9">
        <v>1323</v>
      </c>
      <c r="H1327" s="9">
        <f t="shared" ca="1" si="41"/>
        <v>2.0046597378491154E-2</v>
      </c>
    </row>
    <row r="1328" spans="2:8" x14ac:dyDescent="0.25">
      <c r="B1328" s="190">
        <v>45195</v>
      </c>
      <c r="C1328" s="9">
        <v>106.05</v>
      </c>
      <c r="D1328" s="14">
        <f t="shared" si="40"/>
        <v>0.23170731707317077</v>
      </c>
      <c r="E1328" s="9">
        <v>2.3629489603024575E-3</v>
      </c>
      <c r="G1328" s="9">
        <v>1324</v>
      </c>
      <c r="H1328" s="9">
        <f t="shared" ca="1" si="41"/>
        <v>-5.1547021727380966E-2</v>
      </c>
    </row>
    <row r="1329" spans="2:8" x14ac:dyDescent="0.25">
      <c r="B1329" s="190">
        <v>44379</v>
      </c>
      <c r="C1329" s="9">
        <v>86.1</v>
      </c>
      <c r="D1329" s="14">
        <f t="shared" si="40"/>
        <v>-1.4310246136233544E-2</v>
      </c>
      <c r="E1329" s="9">
        <v>2.3282887077996348E-3</v>
      </c>
      <c r="G1329" s="9">
        <v>1325</v>
      </c>
      <c r="H1329" s="9">
        <f t="shared" ca="1" si="41"/>
        <v>-6.9520278901077058E-4</v>
      </c>
    </row>
    <row r="1330" spans="2:8" x14ac:dyDescent="0.25">
      <c r="B1330" s="190">
        <v>44375</v>
      </c>
      <c r="C1330" s="9">
        <v>87.35</v>
      </c>
      <c r="D1330" s="14">
        <f t="shared" si="40"/>
        <v>-0.63770219825798424</v>
      </c>
      <c r="E1330" s="9">
        <v>2.2948938611587907E-3</v>
      </c>
      <c r="G1330" s="9">
        <v>1326</v>
      </c>
      <c r="H1330" s="9">
        <f t="shared" ca="1" si="41"/>
        <v>-4.0990712276806486E-2</v>
      </c>
    </row>
    <row r="1331" spans="2:8" x14ac:dyDescent="0.25">
      <c r="B1331" s="190">
        <v>45688</v>
      </c>
      <c r="C1331" s="9">
        <v>241.1</v>
      </c>
      <c r="D1331" s="14">
        <f t="shared" si="40"/>
        <v>2.6282919488337093</v>
      </c>
      <c r="E1331" s="9">
        <v>2.2864269382664015E-3</v>
      </c>
      <c r="G1331" s="9">
        <v>1327</v>
      </c>
      <c r="H1331" s="9">
        <f t="shared" ca="1" si="41"/>
        <v>-2.0369032991470158E-2</v>
      </c>
    </row>
    <row r="1332" spans="2:8" x14ac:dyDescent="0.25">
      <c r="B1332" s="190">
        <v>44503</v>
      </c>
      <c r="C1332" s="9">
        <v>66.45</v>
      </c>
      <c r="D1332" s="14">
        <f t="shared" si="40"/>
        <v>-1.6284233900814127E-2</v>
      </c>
      <c r="E1332" s="9">
        <v>2.2624434389141128E-3</v>
      </c>
      <c r="G1332" s="9">
        <v>1328</v>
      </c>
      <c r="H1332" s="9">
        <f t="shared" ca="1" si="41"/>
        <v>1.2653210853932541E-2</v>
      </c>
    </row>
    <row r="1333" spans="2:8" x14ac:dyDescent="0.25">
      <c r="B1333" s="190">
        <v>44984</v>
      </c>
      <c r="C1333" s="9">
        <v>67.55</v>
      </c>
      <c r="D1333" s="14">
        <f t="shared" si="40"/>
        <v>0.47811816192560158</v>
      </c>
      <c r="E1333" s="9">
        <v>2.2255192878337013E-3</v>
      </c>
      <c r="G1333" s="9">
        <v>1329</v>
      </c>
      <c r="H1333" s="9">
        <f t="shared" ca="1" si="41"/>
        <v>8.937143626770153E-3</v>
      </c>
    </row>
    <row r="1334" spans="2:8" x14ac:dyDescent="0.25">
      <c r="B1334" s="190">
        <v>44085</v>
      </c>
      <c r="C1334" s="9">
        <v>45.7</v>
      </c>
      <c r="D1334" s="14">
        <f t="shared" si="40"/>
        <v>1</v>
      </c>
      <c r="E1334" s="9">
        <v>2.192982456140382E-3</v>
      </c>
      <c r="G1334" s="9">
        <v>1330</v>
      </c>
      <c r="H1334" s="9">
        <f t="shared" ca="1" si="41"/>
        <v>3.6301903222627788E-2</v>
      </c>
    </row>
    <row r="1335" spans="2:8" x14ac:dyDescent="0.25">
      <c r="B1335" s="190">
        <v>43595</v>
      </c>
      <c r="C1335" s="9">
        <v>22.85</v>
      </c>
      <c r="D1335" s="14">
        <f t="shared" si="40"/>
        <v>-0.66715222141296426</v>
      </c>
      <c r="E1335" s="9">
        <v>2.192982456140382E-3</v>
      </c>
      <c r="G1335" s="9">
        <v>1331</v>
      </c>
      <c r="H1335" s="9">
        <f t="shared" ca="1" si="41"/>
        <v>-8.2483881714405724E-2</v>
      </c>
    </row>
    <row r="1336" spans="2:8" x14ac:dyDescent="0.25">
      <c r="B1336" s="190">
        <v>44991</v>
      </c>
      <c r="C1336" s="9">
        <v>68.650000000000006</v>
      </c>
      <c r="D1336" s="14">
        <f t="shared" si="40"/>
        <v>-2.1802325581394113E-3</v>
      </c>
      <c r="E1336" s="9">
        <v>2.1897810218978932E-3</v>
      </c>
      <c r="G1336" s="9">
        <v>1332</v>
      </c>
      <c r="H1336" s="9">
        <f t="shared" ca="1" si="41"/>
        <v>1.817718121429884E-2</v>
      </c>
    </row>
    <row r="1337" spans="2:8" x14ac:dyDescent="0.25">
      <c r="B1337" s="190">
        <v>44972</v>
      </c>
      <c r="C1337" s="9">
        <v>68.8</v>
      </c>
      <c r="D1337" s="14">
        <f t="shared" si="40"/>
        <v>-4.3415340086830276E-3</v>
      </c>
      <c r="E1337" s="9">
        <v>2.1849963583392782E-3</v>
      </c>
      <c r="G1337" s="9">
        <v>1333</v>
      </c>
      <c r="H1337" s="9">
        <f t="shared" ca="1" si="41"/>
        <v>2.594533913495254E-2</v>
      </c>
    </row>
    <row r="1338" spans="2:8" x14ac:dyDescent="0.25">
      <c r="B1338" s="190">
        <v>44355</v>
      </c>
      <c r="C1338" s="9">
        <v>69.099999999999994</v>
      </c>
      <c r="D1338" s="14">
        <f t="shared" si="40"/>
        <v>-1.2857142857142938E-2</v>
      </c>
      <c r="E1338" s="9">
        <v>2.1754894851340315E-3</v>
      </c>
      <c r="G1338" s="9">
        <v>1334</v>
      </c>
      <c r="H1338" s="9">
        <f t="shared" ca="1" si="41"/>
        <v>-3.9183281947675695E-2</v>
      </c>
    </row>
    <row r="1339" spans="2:8" x14ac:dyDescent="0.25">
      <c r="B1339" s="190">
        <v>44483</v>
      </c>
      <c r="C1339" s="9">
        <v>70</v>
      </c>
      <c r="D1339" s="14">
        <f t="shared" si="40"/>
        <v>0.49732620320855614</v>
      </c>
      <c r="E1339" s="9">
        <v>2.1474588403723079E-3</v>
      </c>
      <c r="G1339" s="9">
        <v>1335</v>
      </c>
      <c r="H1339" s="9">
        <f t="shared" ca="1" si="41"/>
        <v>-4.5199081317075694E-2</v>
      </c>
    </row>
    <row r="1340" spans="2:8" x14ac:dyDescent="0.25">
      <c r="B1340" s="190">
        <v>42822</v>
      </c>
      <c r="C1340" s="9">
        <v>46.75</v>
      </c>
      <c r="D1340" s="14">
        <f t="shared" si="40"/>
        <v>-3.1982942430703321E-3</v>
      </c>
      <c r="E1340" s="9">
        <v>2.1436227224008878E-3</v>
      </c>
      <c r="G1340" s="9">
        <v>1336</v>
      </c>
      <c r="H1340" s="9">
        <f t="shared" ca="1" si="41"/>
        <v>3.9576398218787855E-2</v>
      </c>
    </row>
    <row r="1341" spans="2:8" x14ac:dyDescent="0.25">
      <c r="B1341" s="190">
        <v>42472</v>
      </c>
      <c r="C1341" s="9">
        <v>46.9</v>
      </c>
      <c r="D1341" s="14">
        <f t="shared" si="40"/>
        <v>-6.3559322033899203E-3</v>
      </c>
      <c r="E1341" s="9">
        <v>2.1367521367521673E-3</v>
      </c>
      <c r="G1341" s="9">
        <v>1337</v>
      </c>
      <c r="H1341" s="9">
        <f t="shared" ca="1" si="41"/>
        <v>-3.6703712311985957E-2</v>
      </c>
    </row>
    <row r="1342" spans="2:8" x14ac:dyDescent="0.25">
      <c r="B1342" s="190">
        <v>44622</v>
      </c>
      <c r="C1342" s="9">
        <v>47.2</v>
      </c>
      <c r="D1342" s="14">
        <f t="shared" si="40"/>
        <v>-1.058201058200998E-3</v>
      </c>
      <c r="E1342" s="9">
        <v>2.1231422505308159E-3</v>
      </c>
      <c r="G1342" s="9">
        <v>1338</v>
      </c>
      <c r="H1342" s="9">
        <f t="shared" ca="1" si="41"/>
        <v>3.8789582418727798E-2</v>
      </c>
    </row>
    <row r="1343" spans="2:8" x14ac:dyDescent="0.25">
      <c r="B1343" s="190">
        <v>42495</v>
      </c>
      <c r="C1343" s="9">
        <v>47.25</v>
      </c>
      <c r="D1343" s="14">
        <f t="shared" si="40"/>
        <v>-0.33497536945812806</v>
      </c>
      <c r="E1343" s="9">
        <v>2.1208907741251627E-3</v>
      </c>
      <c r="G1343" s="9">
        <v>1339</v>
      </c>
      <c r="H1343" s="9">
        <f t="shared" ca="1" si="41"/>
        <v>-4.0786137313912472E-2</v>
      </c>
    </row>
    <row r="1344" spans="2:8" x14ac:dyDescent="0.25">
      <c r="B1344" s="190">
        <v>44455</v>
      </c>
      <c r="C1344" s="9">
        <v>71.05</v>
      </c>
      <c r="D1344" s="14">
        <f t="shared" si="40"/>
        <v>-0.66901145998322942</v>
      </c>
      <c r="E1344" s="9">
        <v>2.1156558533144071E-3</v>
      </c>
      <c r="G1344" s="9">
        <v>1340</v>
      </c>
      <c r="H1344" s="9">
        <f t="shared" ca="1" si="41"/>
        <v>-3.4206336150341014E-2</v>
      </c>
    </row>
    <row r="1345" spans="2:8" x14ac:dyDescent="0.25">
      <c r="B1345" s="190">
        <v>45770</v>
      </c>
      <c r="C1345" s="9">
        <v>214.66</v>
      </c>
      <c r="D1345" s="14">
        <f t="shared" si="40"/>
        <v>3.4351239669421485</v>
      </c>
      <c r="E1345" s="9">
        <v>2.1007422622659473E-3</v>
      </c>
      <c r="G1345" s="9">
        <v>1341</v>
      </c>
      <c r="H1345" s="9">
        <f t="shared" ca="1" si="41"/>
        <v>9.3245727961998939E-3</v>
      </c>
    </row>
    <row r="1346" spans="2:8" x14ac:dyDescent="0.25">
      <c r="B1346" s="190">
        <v>44615</v>
      </c>
      <c r="C1346" s="9">
        <v>48.4</v>
      </c>
      <c r="D1346" s="14">
        <f t="shared" si="40"/>
        <v>0.99176954732510281</v>
      </c>
      <c r="E1346" s="9">
        <v>2.0703933747412305E-3</v>
      </c>
      <c r="G1346" s="9">
        <v>1342</v>
      </c>
      <c r="H1346" s="9">
        <f t="shared" ca="1" si="41"/>
        <v>4.452313229367658E-3</v>
      </c>
    </row>
    <row r="1347" spans="2:8" x14ac:dyDescent="0.25">
      <c r="B1347" s="190">
        <v>43578</v>
      </c>
      <c r="C1347" s="9">
        <v>24.3</v>
      </c>
      <c r="D1347" s="14">
        <f t="shared" si="40"/>
        <v>-0.89875421857422599</v>
      </c>
      <c r="E1347" s="9">
        <v>2.0618556701031219E-3</v>
      </c>
      <c r="G1347" s="9">
        <v>1343</v>
      </c>
      <c r="H1347" s="9">
        <f t="shared" ca="1" si="41"/>
        <v>1.2703465019462839E-3</v>
      </c>
    </row>
    <row r="1348" spans="2:8" x14ac:dyDescent="0.25">
      <c r="B1348" s="190">
        <v>45537</v>
      </c>
      <c r="C1348" s="9">
        <v>240.01</v>
      </c>
      <c r="D1348" s="14">
        <f t="shared" si="40"/>
        <v>3.8683569979716022</v>
      </c>
      <c r="E1348" s="9">
        <v>2.0457581830326515E-3</v>
      </c>
      <c r="G1348" s="9">
        <v>1344</v>
      </c>
      <c r="H1348" s="9">
        <f t="shared" ca="1" si="41"/>
        <v>1.9543536748784295E-2</v>
      </c>
    </row>
    <row r="1349" spans="2:8" x14ac:dyDescent="0.25">
      <c r="B1349" s="190">
        <v>44761</v>
      </c>
      <c r="C1349" s="9">
        <v>49.3</v>
      </c>
      <c r="D1349" s="14">
        <f t="shared" ref="D1349:D1412" si="42">(C1349-C1350)/C1350</f>
        <v>0.96414342629482053</v>
      </c>
      <c r="E1349" s="9">
        <v>2.0325203252031365E-3</v>
      </c>
      <c r="G1349" s="9">
        <v>1345</v>
      </c>
      <c r="H1349" s="9">
        <f t="shared" ca="1" si="41"/>
        <v>-4.0369725541036613E-2</v>
      </c>
    </row>
    <row r="1350" spans="2:8" x14ac:dyDescent="0.25">
      <c r="B1350" s="190">
        <v>43560</v>
      </c>
      <c r="C1350" s="9">
        <v>25.1</v>
      </c>
      <c r="D1350" s="14">
        <f t="shared" si="42"/>
        <v>-0.50784313725490193</v>
      </c>
      <c r="E1350" s="9">
        <v>1.9960079840319646E-3</v>
      </c>
      <c r="G1350" s="9">
        <v>1346</v>
      </c>
      <c r="H1350" s="9">
        <f t="shared" ref="H1350:H1413" ca="1" si="43">_xlfn.NORM.INV(RAND(),O$7,O$8)</f>
        <v>6.1783945624618751E-3</v>
      </c>
    </row>
    <row r="1351" spans="2:8" x14ac:dyDescent="0.25">
      <c r="B1351" s="190">
        <v>44872</v>
      </c>
      <c r="C1351" s="9">
        <v>51</v>
      </c>
      <c r="D1351" s="14">
        <f t="shared" si="42"/>
        <v>0</v>
      </c>
      <c r="E1351" s="9">
        <v>1.9646365422397137E-3</v>
      </c>
      <c r="G1351" s="9">
        <v>1347</v>
      </c>
      <c r="H1351" s="9">
        <f t="shared" ca="1" si="43"/>
        <v>5.604277381021561E-3</v>
      </c>
    </row>
    <row r="1352" spans="2:8" x14ac:dyDescent="0.25">
      <c r="B1352" s="190">
        <v>44137</v>
      </c>
      <c r="C1352" s="9">
        <v>51</v>
      </c>
      <c r="D1352" s="14">
        <f t="shared" si="42"/>
        <v>-0.76878088588656657</v>
      </c>
      <c r="E1352" s="9">
        <v>1.9646365422397137E-3</v>
      </c>
      <c r="G1352" s="9">
        <v>1348</v>
      </c>
      <c r="H1352" s="9">
        <f t="shared" ca="1" si="43"/>
        <v>-7.6061542476344749E-3</v>
      </c>
    </row>
    <row r="1353" spans="2:8" x14ac:dyDescent="0.25">
      <c r="B1353" s="190">
        <v>45524</v>
      </c>
      <c r="C1353" s="9">
        <v>220.57</v>
      </c>
      <c r="D1353" s="14">
        <f t="shared" si="42"/>
        <v>3.2829126213592232</v>
      </c>
      <c r="E1353" s="9">
        <v>1.9533024438993679E-3</v>
      </c>
      <c r="G1353" s="9">
        <v>1349</v>
      </c>
      <c r="H1353" s="9">
        <f t="shared" ca="1" si="43"/>
        <v>-5.1363312727147364E-2</v>
      </c>
    </row>
    <row r="1354" spans="2:8" x14ac:dyDescent="0.25">
      <c r="B1354" s="190">
        <v>44118</v>
      </c>
      <c r="C1354" s="9">
        <v>51.5</v>
      </c>
      <c r="D1354" s="14">
        <f t="shared" si="42"/>
        <v>-9.6153846153846159E-3</v>
      </c>
      <c r="E1354" s="9">
        <v>1.9455252918288216E-3</v>
      </c>
      <c r="G1354" s="9">
        <v>1350</v>
      </c>
      <c r="H1354" s="9">
        <f t="shared" ca="1" si="43"/>
        <v>2.2911951237088068E-2</v>
      </c>
    </row>
    <row r="1355" spans="2:8" x14ac:dyDescent="0.25">
      <c r="B1355" s="190">
        <v>42671</v>
      </c>
      <c r="C1355" s="9">
        <v>52</v>
      </c>
      <c r="D1355" s="14">
        <f t="shared" si="42"/>
        <v>-0.50850661625708882</v>
      </c>
      <c r="E1355" s="9">
        <v>1.9267822736031104E-3</v>
      </c>
      <c r="G1355" s="9">
        <v>1351</v>
      </c>
      <c r="H1355" s="9">
        <f t="shared" ca="1" si="43"/>
        <v>8.0317225459788685E-2</v>
      </c>
    </row>
    <row r="1356" spans="2:8" x14ac:dyDescent="0.25">
      <c r="B1356" s="190">
        <v>45132</v>
      </c>
      <c r="C1356" s="9">
        <v>105.8</v>
      </c>
      <c r="D1356" s="14">
        <f t="shared" si="42"/>
        <v>2.9040590405904054</v>
      </c>
      <c r="E1356" s="9">
        <v>1.8939393939394209E-3</v>
      </c>
      <c r="G1356" s="9">
        <v>1352</v>
      </c>
      <c r="H1356" s="9">
        <f t="shared" ca="1" si="43"/>
        <v>2.7394796716175569E-2</v>
      </c>
    </row>
    <row r="1357" spans="2:8" x14ac:dyDescent="0.25">
      <c r="B1357" s="190">
        <v>43489</v>
      </c>
      <c r="C1357" s="9">
        <v>27.1</v>
      </c>
      <c r="D1357" s="14">
        <f t="shared" si="42"/>
        <v>-0.5</v>
      </c>
      <c r="E1357" s="9">
        <v>1.8484288354898599E-3</v>
      </c>
      <c r="G1357" s="9">
        <v>1353</v>
      </c>
      <c r="H1357" s="9">
        <f t="shared" ca="1" si="43"/>
        <v>1.2713146337813723E-2</v>
      </c>
    </row>
    <row r="1358" spans="2:8" x14ac:dyDescent="0.25">
      <c r="B1358" s="190">
        <v>42653</v>
      </c>
      <c r="C1358" s="9">
        <v>54.2</v>
      </c>
      <c r="D1358" s="14">
        <f t="shared" si="42"/>
        <v>-9.2165898617506284E-4</v>
      </c>
      <c r="E1358" s="9">
        <v>1.8484288354898599E-3</v>
      </c>
      <c r="G1358" s="9">
        <v>1354</v>
      </c>
      <c r="H1358" s="9">
        <f t="shared" ca="1" si="43"/>
        <v>3.0983350462720886E-2</v>
      </c>
    </row>
    <row r="1359" spans="2:8" x14ac:dyDescent="0.25">
      <c r="B1359" s="190">
        <v>44882</v>
      </c>
      <c r="C1359" s="9">
        <v>54.25</v>
      </c>
      <c r="D1359" s="14">
        <f t="shared" si="42"/>
        <v>-0.51104100946372244</v>
      </c>
      <c r="E1359" s="9">
        <v>1.8467220683287429E-3</v>
      </c>
      <c r="G1359" s="9">
        <v>1355</v>
      </c>
      <c r="H1359" s="9">
        <f t="shared" ca="1" si="43"/>
        <v>-2.0536586031522735E-2</v>
      </c>
    </row>
    <row r="1360" spans="2:8" x14ac:dyDescent="0.25">
      <c r="B1360" s="190">
        <v>45167</v>
      </c>
      <c r="C1360" s="9">
        <v>110.95</v>
      </c>
      <c r="D1360" s="14">
        <f t="shared" si="42"/>
        <v>2.9838420107719923</v>
      </c>
      <c r="E1360" s="9">
        <v>1.805869074492125E-3</v>
      </c>
      <c r="G1360" s="9">
        <v>1356</v>
      </c>
      <c r="H1360" s="9">
        <f t="shared" ca="1" si="43"/>
        <v>-4.1229701744298743E-3</v>
      </c>
    </row>
    <row r="1361" spans="2:8" x14ac:dyDescent="0.25">
      <c r="B1361" s="190">
        <v>43465</v>
      </c>
      <c r="C1361" s="9">
        <v>27.85</v>
      </c>
      <c r="D1361" s="14">
        <f t="shared" si="42"/>
        <v>-0.50488888888888883</v>
      </c>
      <c r="E1361" s="9">
        <v>1.7985611510791622E-3</v>
      </c>
      <c r="G1361" s="9">
        <v>1357</v>
      </c>
      <c r="H1361" s="9">
        <f t="shared" ca="1" si="43"/>
        <v>3.8128684004638508E-2</v>
      </c>
    </row>
    <row r="1362" spans="2:8" x14ac:dyDescent="0.25">
      <c r="B1362" s="190">
        <v>44889</v>
      </c>
      <c r="C1362" s="9">
        <v>56.25</v>
      </c>
      <c r="D1362" s="14">
        <f t="shared" si="42"/>
        <v>-0.50418686646099609</v>
      </c>
      <c r="E1362" s="9">
        <v>1.7809439002671669E-3</v>
      </c>
      <c r="G1362" s="9">
        <v>1358</v>
      </c>
      <c r="H1362" s="9">
        <f t="shared" ca="1" si="43"/>
        <v>5.9591640756673905E-2</v>
      </c>
    </row>
    <row r="1363" spans="2:8" x14ac:dyDescent="0.25">
      <c r="B1363" s="190">
        <v>45161</v>
      </c>
      <c r="C1363" s="9">
        <v>113.45</v>
      </c>
      <c r="D1363" s="14">
        <f t="shared" si="42"/>
        <v>0.96110630942091613</v>
      </c>
      <c r="E1363" s="9">
        <v>1.7660044150110627E-3</v>
      </c>
      <c r="G1363" s="9">
        <v>1359</v>
      </c>
      <c r="H1363" s="9">
        <f t="shared" ca="1" si="43"/>
        <v>7.2360920793562114E-2</v>
      </c>
    </row>
    <row r="1364" spans="2:8" x14ac:dyDescent="0.25">
      <c r="B1364" s="190">
        <v>41976</v>
      </c>
      <c r="C1364" s="9">
        <v>57.85</v>
      </c>
      <c r="D1364" s="14">
        <f t="shared" si="42"/>
        <v>0.98456260720411681</v>
      </c>
      <c r="E1364" s="9">
        <v>1.7316017316017561E-3</v>
      </c>
      <c r="G1364" s="9">
        <v>1360</v>
      </c>
      <c r="H1364" s="9">
        <f t="shared" ca="1" si="43"/>
        <v>-2.5267720650198739E-2</v>
      </c>
    </row>
    <row r="1365" spans="2:8" x14ac:dyDescent="0.25">
      <c r="B1365" s="190">
        <v>41822</v>
      </c>
      <c r="C1365" s="9">
        <v>29.15</v>
      </c>
      <c r="D1365" s="14">
        <f t="shared" si="42"/>
        <v>-1.7123287671233121E-3</v>
      </c>
      <c r="E1365" s="9">
        <v>1.7182130584191462E-3</v>
      </c>
      <c r="G1365" s="9">
        <v>1361</v>
      </c>
      <c r="H1365" s="9">
        <f t="shared" ca="1" si="43"/>
        <v>-4.0204957922134826E-2</v>
      </c>
    </row>
    <row r="1366" spans="2:8" x14ac:dyDescent="0.25">
      <c r="B1366" s="190">
        <v>43993</v>
      </c>
      <c r="C1366" s="9">
        <v>29.2</v>
      </c>
      <c r="D1366" s="14">
        <f t="shared" si="42"/>
        <v>-0.5050847457627119</v>
      </c>
      <c r="E1366" s="9">
        <v>1.7152658662092869E-3</v>
      </c>
      <c r="G1366" s="9">
        <v>1362</v>
      </c>
      <c r="H1366" s="9">
        <f t="shared" ca="1" si="43"/>
        <v>-3.9248116536228304E-2</v>
      </c>
    </row>
    <row r="1367" spans="2:8" x14ac:dyDescent="0.25">
      <c r="B1367" s="190">
        <v>44662</v>
      </c>
      <c r="C1367" s="9">
        <v>59</v>
      </c>
      <c r="D1367" s="14">
        <f t="shared" si="42"/>
        <v>-0.35307017543859653</v>
      </c>
      <c r="E1367" s="9">
        <v>1.6977928692699733E-3</v>
      </c>
      <c r="G1367" s="9">
        <v>1363</v>
      </c>
      <c r="H1367" s="9">
        <f t="shared" ca="1" si="43"/>
        <v>9.1427910735924808E-2</v>
      </c>
    </row>
    <row r="1368" spans="2:8" x14ac:dyDescent="0.25">
      <c r="B1368" s="190">
        <v>45104</v>
      </c>
      <c r="C1368" s="9">
        <v>91.2</v>
      </c>
      <c r="D1368" s="14">
        <f t="shared" si="42"/>
        <v>-0.69084745762711863</v>
      </c>
      <c r="E1368" s="9">
        <v>1.6474464579901778E-3</v>
      </c>
      <c r="G1368" s="9">
        <v>1364</v>
      </c>
      <c r="H1368" s="9">
        <f t="shared" ca="1" si="43"/>
        <v>-4.0741673739992615E-2</v>
      </c>
    </row>
    <row r="1369" spans="2:8" x14ac:dyDescent="0.25">
      <c r="B1369" s="190">
        <v>45581</v>
      </c>
      <c r="C1369" s="9">
        <v>295</v>
      </c>
      <c r="D1369" s="14">
        <f t="shared" si="42"/>
        <v>3.4528301886792452</v>
      </c>
      <c r="E1369" s="9">
        <v>1.5277542013240151E-3</v>
      </c>
      <c r="G1369" s="9">
        <v>1365</v>
      </c>
      <c r="H1369" s="9">
        <f t="shared" ca="1" si="43"/>
        <v>9.2680408932533064E-3</v>
      </c>
    </row>
    <row r="1370" spans="2:8" x14ac:dyDescent="0.25">
      <c r="B1370" s="190">
        <v>44944</v>
      </c>
      <c r="C1370" s="9">
        <v>66.25</v>
      </c>
      <c r="D1370" s="14">
        <f t="shared" si="42"/>
        <v>-6.8868587491215813E-2</v>
      </c>
      <c r="E1370" s="9">
        <v>1.5117157974299971E-3</v>
      </c>
      <c r="G1370" s="9">
        <v>1366</v>
      </c>
      <c r="H1370" s="9">
        <f t="shared" ca="1" si="43"/>
        <v>5.5659433623357945E-3</v>
      </c>
    </row>
    <row r="1371" spans="2:8" x14ac:dyDescent="0.25">
      <c r="B1371" s="190">
        <v>44456</v>
      </c>
      <c r="C1371" s="9">
        <v>71.150000000000006</v>
      </c>
      <c r="D1371" s="14">
        <f t="shared" si="42"/>
        <v>-0.3418131359851988</v>
      </c>
      <c r="E1371" s="9">
        <v>1.4074595355384734E-3</v>
      </c>
      <c r="G1371" s="9">
        <v>1367</v>
      </c>
      <c r="H1371" s="9">
        <f t="shared" ca="1" si="43"/>
        <v>-4.0659879971070663E-3</v>
      </c>
    </row>
    <row r="1372" spans="2:8" x14ac:dyDescent="0.25">
      <c r="B1372" s="190">
        <v>45175</v>
      </c>
      <c r="C1372" s="9">
        <v>108.1</v>
      </c>
      <c r="D1372" s="14">
        <f t="shared" si="42"/>
        <v>0.45295698924731165</v>
      </c>
      <c r="E1372" s="9">
        <v>1.3895321908290086E-3</v>
      </c>
      <c r="G1372" s="9">
        <v>1368</v>
      </c>
      <c r="H1372" s="9">
        <f t="shared" ca="1" si="43"/>
        <v>2.8559134955792931E-2</v>
      </c>
    </row>
    <row r="1373" spans="2:8" x14ac:dyDescent="0.25">
      <c r="B1373" s="190">
        <v>45064</v>
      </c>
      <c r="C1373" s="9">
        <v>74.400000000000006</v>
      </c>
      <c r="D1373" s="14">
        <f t="shared" si="42"/>
        <v>1</v>
      </c>
      <c r="E1373" s="9">
        <v>1.34589502018854E-3</v>
      </c>
      <c r="G1373" s="9">
        <v>1369</v>
      </c>
      <c r="H1373" s="9">
        <f t="shared" ca="1" si="43"/>
        <v>1.813614442963574E-2</v>
      </c>
    </row>
    <row r="1374" spans="2:8" x14ac:dyDescent="0.25">
      <c r="B1374" s="190">
        <v>43339</v>
      </c>
      <c r="C1374" s="9">
        <v>37.200000000000003</v>
      </c>
      <c r="D1374" s="14">
        <f t="shared" si="42"/>
        <v>-1.5873015873015723E-2</v>
      </c>
      <c r="E1374" s="9">
        <v>1.34589502018854E-3</v>
      </c>
      <c r="G1374" s="9">
        <v>1370</v>
      </c>
      <c r="H1374" s="9">
        <f t="shared" ca="1" si="43"/>
        <v>2.7856173071682665E-2</v>
      </c>
    </row>
    <row r="1375" spans="2:8" x14ac:dyDescent="0.25">
      <c r="B1375" s="190">
        <v>43138</v>
      </c>
      <c r="C1375" s="9">
        <v>37.799999999999997</v>
      </c>
      <c r="D1375" s="14">
        <f t="shared" si="42"/>
        <v>-0.66871165644171782</v>
      </c>
      <c r="E1375" s="9">
        <v>1.3245033112582029E-3</v>
      </c>
      <c r="G1375" s="9">
        <v>1371</v>
      </c>
      <c r="H1375" s="9">
        <f t="shared" ca="1" si="43"/>
        <v>3.2033859987263991E-2</v>
      </c>
    </row>
    <row r="1376" spans="2:8" x14ac:dyDescent="0.25">
      <c r="B1376" s="190">
        <v>45154</v>
      </c>
      <c r="C1376" s="9">
        <v>114.1</v>
      </c>
      <c r="D1376" s="14">
        <f t="shared" si="42"/>
        <v>1.8922686945500631</v>
      </c>
      <c r="E1376" s="9">
        <v>1.3163668275558706E-3</v>
      </c>
      <c r="G1376" s="9">
        <v>1372</v>
      </c>
      <c r="H1376" s="9">
        <f t="shared" ca="1" si="43"/>
        <v>-7.5001404298104474E-3</v>
      </c>
    </row>
    <row r="1377" spans="2:8" x14ac:dyDescent="0.25">
      <c r="B1377" s="190">
        <v>42731</v>
      </c>
      <c r="C1377" s="9">
        <v>39.450000000000003</v>
      </c>
      <c r="D1377" s="14">
        <f t="shared" si="42"/>
        <v>-1.2515644555694618E-2</v>
      </c>
      <c r="E1377" s="9">
        <v>1.2690355329950322E-3</v>
      </c>
      <c r="G1377" s="9">
        <v>1373</v>
      </c>
      <c r="H1377" s="9">
        <f t="shared" ca="1" si="43"/>
        <v>1.7211070020674533E-2</v>
      </c>
    </row>
    <row r="1378" spans="2:8" x14ac:dyDescent="0.25">
      <c r="B1378" s="190">
        <v>43055</v>
      </c>
      <c r="C1378" s="9">
        <v>39.950000000000003</v>
      </c>
      <c r="D1378" s="14">
        <f t="shared" si="42"/>
        <v>-2.5609756097560905E-2</v>
      </c>
      <c r="E1378" s="9">
        <v>1.2531328320803073E-3</v>
      </c>
      <c r="G1378" s="9">
        <v>1374</v>
      </c>
      <c r="H1378" s="9">
        <f t="shared" ca="1" si="43"/>
        <v>6.2529298326329502E-2</v>
      </c>
    </row>
    <row r="1379" spans="2:8" x14ac:dyDescent="0.25">
      <c r="B1379" s="190">
        <v>42725</v>
      </c>
      <c r="C1379" s="9">
        <v>41</v>
      </c>
      <c r="D1379" s="14">
        <f t="shared" si="42"/>
        <v>-3.0732860520094496E-2</v>
      </c>
      <c r="E1379" s="9">
        <v>1.2210012210011516E-3</v>
      </c>
      <c r="G1379" s="9">
        <v>1375</v>
      </c>
      <c r="H1379" s="9">
        <f t="shared" ca="1" si="43"/>
        <v>-1.628167857117092E-3</v>
      </c>
    </row>
    <row r="1380" spans="2:8" x14ac:dyDescent="0.25">
      <c r="B1380" s="190">
        <v>42934</v>
      </c>
      <c r="C1380" s="9">
        <v>42.3</v>
      </c>
      <c r="D1380" s="14">
        <f t="shared" si="42"/>
        <v>-2.0833333333333464E-2</v>
      </c>
      <c r="E1380" s="9">
        <v>1.1834319526626547E-3</v>
      </c>
      <c r="G1380" s="9">
        <v>1376</v>
      </c>
      <c r="H1380" s="9">
        <f t="shared" ca="1" si="43"/>
        <v>1.1871550854282941E-2</v>
      </c>
    </row>
    <row r="1381" spans="2:8" x14ac:dyDescent="0.25">
      <c r="B1381" s="190">
        <v>43034</v>
      </c>
      <c r="C1381" s="9">
        <v>43.2</v>
      </c>
      <c r="D1381" s="14">
        <f t="shared" si="42"/>
        <v>-0.50287686996547754</v>
      </c>
      <c r="E1381" s="9">
        <v>1.1587485515644094E-3</v>
      </c>
      <c r="G1381" s="9">
        <v>1377</v>
      </c>
      <c r="H1381" s="9">
        <f t="shared" ca="1" si="43"/>
        <v>-3.4052720138216259E-2</v>
      </c>
    </row>
    <row r="1382" spans="2:8" x14ac:dyDescent="0.25">
      <c r="B1382" s="190">
        <v>42212</v>
      </c>
      <c r="C1382" s="9">
        <v>86.9</v>
      </c>
      <c r="D1382" s="14">
        <f t="shared" si="42"/>
        <v>0.98175598631698979</v>
      </c>
      <c r="E1382" s="9">
        <v>1.1520737327189922E-3</v>
      </c>
      <c r="G1382" s="9">
        <v>1378</v>
      </c>
      <c r="H1382" s="9">
        <f t="shared" ca="1" si="43"/>
        <v>-2.3306746552880096E-2</v>
      </c>
    </row>
    <row r="1383" spans="2:8" x14ac:dyDescent="0.25">
      <c r="B1383" s="190">
        <v>42703</v>
      </c>
      <c r="C1383" s="9">
        <v>43.85</v>
      </c>
      <c r="D1383" s="14">
        <f t="shared" si="42"/>
        <v>-4.3620501635768812E-2</v>
      </c>
      <c r="E1383" s="9">
        <v>1.1415525114156226E-3</v>
      </c>
      <c r="G1383" s="9">
        <v>1379</v>
      </c>
      <c r="H1383" s="9">
        <f t="shared" ca="1" si="43"/>
        <v>2.42537800307247E-2</v>
      </c>
    </row>
    <row r="1384" spans="2:8" x14ac:dyDescent="0.25">
      <c r="B1384" s="190">
        <v>42489</v>
      </c>
      <c r="C1384" s="9">
        <v>45.85</v>
      </c>
      <c r="D1384" s="14">
        <f t="shared" si="42"/>
        <v>-1.3978494623655883E-2</v>
      </c>
      <c r="E1384" s="9">
        <v>1.0917030567686521E-3</v>
      </c>
      <c r="G1384" s="9">
        <v>1380</v>
      </c>
      <c r="H1384" s="9">
        <f t="shared" ca="1" si="43"/>
        <v>-5.8085274211501448E-2</v>
      </c>
    </row>
    <row r="1385" spans="2:8" x14ac:dyDescent="0.25">
      <c r="B1385" s="190">
        <v>44650</v>
      </c>
      <c r="C1385" s="9">
        <v>46.5</v>
      </c>
      <c r="D1385" s="14">
        <f t="shared" si="42"/>
        <v>-1.0741138560686823E-3</v>
      </c>
      <c r="E1385" s="9">
        <v>1.0764262648007999E-3</v>
      </c>
      <c r="G1385" s="9">
        <v>1381</v>
      </c>
      <c r="H1385" s="9">
        <f t="shared" ca="1" si="43"/>
        <v>4.9751916331963304E-2</v>
      </c>
    </row>
    <row r="1386" spans="2:8" x14ac:dyDescent="0.25">
      <c r="B1386" s="190">
        <v>44845</v>
      </c>
      <c r="C1386" s="9">
        <v>46.55</v>
      </c>
      <c r="D1386" s="14">
        <f t="shared" si="42"/>
        <v>-4.2780748663102212E-3</v>
      </c>
      <c r="E1386" s="9">
        <v>1.0752688172042399E-3</v>
      </c>
      <c r="G1386" s="9">
        <v>1382</v>
      </c>
      <c r="H1386" s="9">
        <f t="shared" ca="1" si="43"/>
        <v>4.7470843708095768E-2</v>
      </c>
    </row>
    <row r="1387" spans="2:8" x14ac:dyDescent="0.25">
      <c r="B1387" s="190">
        <v>42486</v>
      </c>
      <c r="C1387" s="9">
        <v>46.75</v>
      </c>
      <c r="D1387" s="14">
        <f t="shared" si="42"/>
        <v>-2.0942408376963352E-2</v>
      </c>
      <c r="E1387" s="9">
        <v>1.0706638115631083E-3</v>
      </c>
      <c r="G1387" s="9">
        <v>1383</v>
      </c>
      <c r="H1387" s="9">
        <f t="shared" ca="1" si="43"/>
        <v>2.1987362539536034E-2</v>
      </c>
    </row>
    <row r="1388" spans="2:8" x14ac:dyDescent="0.25">
      <c r="B1388" s="190">
        <v>42579</v>
      </c>
      <c r="C1388" s="9">
        <v>47.75</v>
      </c>
      <c r="D1388" s="14">
        <f t="shared" si="42"/>
        <v>-1.2409513960703234E-2</v>
      </c>
      <c r="E1388" s="9">
        <v>1.0482180293500452E-3</v>
      </c>
      <c r="G1388" s="9">
        <v>1384</v>
      </c>
      <c r="H1388" s="9">
        <f t="shared" ca="1" si="43"/>
        <v>4.5068944073058032E-2</v>
      </c>
    </row>
    <row r="1389" spans="2:8" x14ac:dyDescent="0.25">
      <c r="B1389" s="190">
        <v>44756</v>
      </c>
      <c r="C1389" s="9">
        <v>48.35</v>
      </c>
      <c r="D1389" s="14">
        <f t="shared" si="42"/>
        <v>-1.8274111675126874E-2</v>
      </c>
      <c r="E1389" s="9">
        <v>1.0351966873706887E-3</v>
      </c>
      <c r="G1389" s="9">
        <v>1385</v>
      </c>
      <c r="H1389" s="9">
        <f t="shared" ca="1" si="43"/>
        <v>-4.9773687711303083E-2</v>
      </c>
    </row>
    <row r="1390" spans="2:8" x14ac:dyDescent="0.25">
      <c r="B1390" s="190">
        <v>44777</v>
      </c>
      <c r="C1390" s="9">
        <v>49.25</v>
      </c>
      <c r="D1390" s="14">
        <f t="shared" si="42"/>
        <v>-5.7416267942583733E-2</v>
      </c>
      <c r="E1390" s="9">
        <v>1.0162601626015682E-3</v>
      </c>
      <c r="G1390" s="9">
        <v>1386</v>
      </c>
      <c r="H1390" s="9">
        <f t="shared" ca="1" si="43"/>
        <v>1.9047155509265435E-2</v>
      </c>
    </row>
    <row r="1391" spans="2:8" x14ac:dyDescent="0.25">
      <c r="B1391" s="190">
        <v>44803</v>
      </c>
      <c r="C1391" s="9">
        <v>52.25</v>
      </c>
      <c r="D1391" s="14">
        <f t="shared" si="42"/>
        <v>-0.67465753424657537</v>
      </c>
      <c r="E1391" s="9">
        <v>9.5785440613021372E-4</v>
      </c>
      <c r="G1391" s="9">
        <v>1387</v>
      </c>
      <c r="H1391" s="9">
        <f t="shared" ca="1" si="43"/>
        <v>-2.1334121286913331E-3</v>
      </c>
    </row>
    <row r="1392" spans="2:8" x14ac:dyDescent="0.25">
      <c r="B1392" s="190">
        <v>45279</v>
      </c>
      <c r="C1392" s="9">
        <v>160.6</v>
      </c>
      <c r="D1392" s="14">
        <f t="shared" si="42"/>
        <v>-1.5629788538155141E-2</v>
      </c>
      <c r="E1392" s="9">
        <v>9.3487067622315795E-4</v>
      </c>
      <c r="G1392" s="9">
        <v>1388</v>
      </c>
      <c r="H1392" s="9">
        <f t="shared" ca="1" si="43"/>
        <v>1.0079812413206619E-2</v>
      </c>
    </row>
    <row r="1393" spans="2:8" x14ac:dyDescent="0.25">
      <c r="B1393" s="190">
        <v>45303</v>
      </c>
      <c r="C1393" s="9">
        <v>163.15</v>
      </c>
      <c r="D1393" s="14">
        <f t="shared" si="42"/>
        <v>1.8547681539807523</v>
      </c>
      <c r="E1393" s="9">
        <v>9.2024539877304105E-4</v>
      </c>
      <c r="G1393" s="9">
        <v>1389</v>
      </c>
      <c r="H1393" s="9">
        <f t="shared" ca="1" si="43"/>
        <v>-3.250729731059649E-2</v>
      </c>
    </row>
    <row r="1394" spans="2:8" x14ac:dyDescent="0.25">
      <c r="B1394" s="190">
        <v>44525</v>
      </c>
      <c r="C1394" s="9">
        <v>57.15</v>
      </c>
      <c r="D1394" s="14">
        <f t="shared" si="42"/>
        <v>-1.8884120171673843E-2</v>
      </c>
      <c r="E1394" s="9">
        <v>8.7565674255686793E-4</v>
      </c>
      <c r="G1394" s="9">
        <v>1390</v>
      </c>
      <c r="H1394" s="9">
        <f t="shared" ca="1" si="43"/>
        <v>-2.3258252659566332E-2</v>
      </c>
    </row>
    <row r="1395" spans="2:8" x14ac:dyDescent="0.25">
      <c r="B1395" s="190">
        <v>44231</v>
      </c>
      <c r="C1395" s="9">
        <v>58.25</v>
      </c>
      <c r="D1395" s="14">
        <f t="shared" si="42"/>
        <v>-1.3547840812870401E-2</v>
      </c>
      <c r="E1395" s="9">
        <v>8.5910652920957308E-4</v>
      </c>
      <c r="G1395" s="9">
        <v>1391</v>
      </c>
      <c r="H1395" s="9">
        <f t="shared" ca="1" si="43"/>
        <v>5.2954300828085966E-4</v>
      </c>
    </row>
    <row r="1396" spans="2:8" x14ac:dyDescent="0.25">
      <c r="B1396" s="190">
        <v>44930</v>
      </c>
      <c r="C1396" s="9">
        <v>59.05</v>
      </c>
      <c r="D1396" s="14">
        <f t="shared" si="42"/>
        <v>-1.665278934221482E-2</v>
      </c>
      <c r="E1396" s="9">
        <v>8.474576271185959E-4</v>
      </c>
      <c r="G1396" s="9">
        <v>1392</v>
      </c>
      <c r="H1396" s="9">
        <f t="shared" ca="1" si="43"/>
        <v>1.3987320347461352E-2</v>
      </c>
    </row>
    <row r="1397" spans="2:8" x14ac:dyDescent="0.25">
      <c r="B1397" s="190">
        <v>44181</v>
      </c>
      <c r="C1397" s="9">
        <v>60.05</v>
      </c>
      <c r="D1397" s="14">
        <f t="shared" si="42"/>
        <v>-4.9710024855013132E-3</v>
      </c>
      <c r="E1397" s="9">
        <v>8.3333333333328601E-4</v>
      </c>
      <c r="G1397" s="9">
        <v>1393</v>
      </c>
      <c r="H1397" s="9">
        <f t="shared" ca="1" si="43"/>
        <v>2.598794329488649E-2</v>
      </c>
    </row>
    <row r="1398" spans="2:8" x14ac:dyDescent="0.25">
      <c r="B1398" s="190">
        <v>42059</v>
      </c>
      <c r="C1398" s="9">
        <v>60.35</v>
      </c>
      <c r="D1398" s="14">
        <f t="shared" si="42"/>
        <v>-7.4013157894736144E-3</v>
      </c>
      <c r="E1398" s="9">
        <v>8.2918739635164617E-4</v>
      </c>
      <c r="G1398" s="9">
        <v>1394</v>
      </c>
      <c r="H1398" s="9">
        <f t="shared" ca="1" si="43"/>
        <v>-1.1913568915208009E-2</v>
      </c>
    </row>
    <row r="1399" spans="2:8" x14ac:dyDescent="0.25">
      <c r="B1399" s="190">
        <v>42072</v>
      </c>
      <c r="C1399" s="9">
        <v>60.8</v>
      </c>
      <c r="D1399" s="14">
        <f t="shared" si="42"/>
        <v>-2.4610336341264263E-3</v>
      </c>
      <c r="E1399" s="9">
        <v>8.2304526748966519E-4</v>
      </c>
      <c r="G1399" s="9">
        <v>1395</v>
      </c>
      <c r="H1399" s="9">
        <f t="shared" ca="1" si="43"/>
        <v>-2.9459463123131829E-2</v>
      </c>
    </row>
    <row r="1400" spans="2:8" x14ac:dyDescent="0.25">
      <c r="B1400" s="190">
        <v>41961</v>
      </c>
      <c r="C1400" s="9">
        <v>60.95</v>
      </c>
      <c r="D1400" s="14">
        <f t="shared" si="42"/>
        <v>-7.3289902280129597E-3</v>
      </c>
      <c r="E1400" s="9">
        <v>8.2101806239744275E-4</v>
      </c>
      <c r="G1400" s="9">
        <v>1396</v>
      </c>
      <c r="H1400" s="9">
        <f t="shared" ca="1" si="43"/>
        <v>4.5731532086599545E-2</v>
      </c>
    </row>
    <row r="1401" spans="2:8" x14ac:dyDescent="0.25">
      <c r="B1401" s="190">
        <v>44544</v>
      </c>
      <c r="C1401" s="9">
        <v>61.4</v>
      </c>
      <c r="D1401" s="14">
        <f t="shared" si="42"/>
        <v>-1.4446227929373974E-2</v>
      </c>
      <c r="E1401" s="9">
        <v>8.1499592502032856E-4</v>
      </c>
      <c r="G1401" s="9">
        <v>1397</v>
      </c>
      <c r="H1401" s="9">
        <f t="shared" ca="1" si="43"/>
        <v>1.0284225509549012E-2</v>
      </c>
    </row>
    <row r="1402" spans="2:8" x14ac:dyDescent="0.25">
      <c r="B1402" s="190">
        <v>42034</v>
      </c>
      <c r="C1402" s="9">
        <v>62.3</v>
      </c>
      <c r="D1402" s="14">
        <f t="shared" si="42"/>
        <v>-1.6025641025641253E-3</v>
      </c>
      <c r="E1402" s="9">
        <v>8.0321285140557688E-4</v>
      </c>
      <c r="G1402" s="9">
        <v>1398</v>
      </c>
      <c r="H1402" s="9">
        <f t="shared" ca="1" si="43"/>
        <v>1.7397023973170535E-3</v>
      </c>
    </row>
    <row r="1403" spans="2:8" x14ac:dyDescent="0.25">
      <c r="B1403" s="190">
        <v>44963</v>
      </c>
      <c r="C1403" s="9">
        <v>62.4</v>
      </c>
      <c r="D1403" s="14">
        <f t="shared" si="42"/>
        <v>-8.7370929308976056E-3</v>
      </c>
      <c r="E1403" s="9">
        <v>8.0192461908576028E-4</v>
      </c>
      <c r="G1403" s="9">
        <v>1399</v>
      </c>
      <c r="H1403" s="9">
        <f t="shared" ca="1" si="43"/>
        <v>-9.7026064793000466E-3</v>
      </c>
    </row>
    <row r="1404" spans="2:8" x14ac:dyDescent="0.25">
      <c r="B1404" s="190">
        <v>42020</v>
      </c>
      <c r="C1404" s="9">
        <v>62.95</v>
      </c>
      <c r="D1404" s="14">
        <f t="shared" si="42"/>
        <v>-4.5489006823351025E-2</v>
      </c>
      <c r="E1404" s="9">
        <v>7.9491255961850978E-4</v>
      </c>
      <c r="G1404" s="9">
        <v>1400</v>
      </c>
      <c r="H1404" s="9">
        <f t="shared" ca="1" si="43"/>
        <v>-1.9973384560146468E-2</v>
      </c>
    </row>
    <row r="1405" spans="2:8" x14ac:dyDescent="0.25">
      <c r="B1405" s="190">
        <v>44942</v>
      </c>
      <c r="C1405" s="9">
        <v>65.95</v>
      </c>
      <c r="D1405" s="14">
        <f t="shared" si="42"/>
        <v>-0.73828326520893695</v>
      </c>
      <c r="E1405" s="9">
        <v>7.5872534142636041E-4</v>
      </c>
      <c r="G1405" s="9">
        <v>1401</v>
      </c>
      <c r="H1405" s="9">
        <f t="shared" ca="1" si="43"/>
        <v>2.5738049771727198E-2</v>
      </c>
    </row>
    <row r="1406" spans="2:8" x14ac:dyDescent="0.25">
      <c r="B1406" s="190">
        <v>45804</v>
      </c>
      <c r="C1406" s="9">
        <v>251.99</v>
      </c>
      <c r="D1406" s="14">
        <f t="shared" si="42"/>
        <v>1.5173826173826177</v>
      </c>
      <c r="E1406" s="9">
        <v>6.3534924353729331E-4</v>
      </c>
      <c r="G1406" s="9">
        <v>1402</v>
      </c>
      <c r="H1406" s="9">
        <f t="shared" ca="1" si="43"/>
        <v>4.6203899709417177E-2</v>
      </c>
    </row>
    <row r="1407" spans="2:8" x14ac:dyDescent="0.25">
      <c r="B1407" s="190">
        <v>42306</v>
      </c>
      <c r="C1407" s="9">
        <v>100.1</v>
      </c>
      <c r="D1407" s="14">
        <f t="shared" si="42"/>
        <v>-8.3333333333333412E-2</v>
      </c>
      <c r="E1407" s="9">
        <v>4.9975012493750281E-4</v>
      </c>
      <c r="G1407" s="9">
        <v>1403</v>
      </c>
      <c r="H1407" s="9">
        <f t="shared" ca="1" si="43"/>
        <v>7.4594577478775556E-2</v>
      </c>
    </row>
    <row r="1408" spans="2:8" x14ac:dyDescent="0.25">
      <c r="B1408" s="190">
        <v>45232</v>
      </c>
      <c r="C1408" s="9">
        <v>109.2</v>
      </c>
      <c r="D1408" s="14">
        <f t="shared" si="42"/>
        <v>-0.49021987769011716</v>
      </c>
      <c r="E1408" s="9">
        <v>4.5808520384788963E-4</v>
      </c>
      <c r="G1408" s="9">
        <v>1404</v>
      </c>
      <c r="H1408" s="9">
        <f t="shared" ca="1" si="43"/>
        <v>2.7011496016533035E-2</v>
      </c>
    </row>
    <row r="1409" spans="2:8" x14ac:dyDescent="0.25">
      <c r="B1409" s="190">
        <v>45769</v>
      </c>
      <c r="C1409" s="9">
        <v>214.21</v>
      </c>
      <c r="D1409" s="14">
        <f t="shared" si="42"/>
        <v>0.39778140293637854</v>
      </c>
      <c r="E1409" s="9">
        <v>3.7360481950223E-4</v>
      </c>
      <c r="G1409" s="9">
        <v>1405</v>
      </c>
      <c r="H1409" s="9">
        <f t="shared" ca="1" si="43"/>
        <v>4.8314858419156927E-2</v>
      </c>
    </row>
    <row r="1410" spans="2:8" x14ac:dyDescent="0.25">
      <c r="B1410" s="190">
        <v>45329</v>
      </c>
      <c r="C1410" s="9">
        <v>153.25</v>
      </c>
      <c r="D1410" s="14">
        <f t="shared" si="42"/>
        <v>-0.30147226400474036</v>
      </c>
      <c r="E1410" s="9">
        <v>3.2637075718023088E-4</v>
      </c>
      <c r="G1410" s="9">
        <v>1406</v>
      </c>
      <c r="H1410" s="9">
        <f t="shared" ca="1" si="43"/>
        <v>-1.0705419484477604E-3</v>
      </c>
    </row>
    <row r="1411" spans="2:8" x14ac:dyDescent="0.25">
      <c r="B1411" s="190">
        <v>45777</v>
      </c>
      <c r="C1411" s="9">
        <v>219.39</v>
      </c>
      <c r="D1411" s="14">
        <f t="shared" si="42"/>
        <v>0.38898385565052235</v>
      </c>
      <c r="E1411" s="9">
        <v>3.1916833850078962E-4</v>
      </c>
      <c r="G1411" s="9">
        <v>1407</v>
      </c>
      <c r="H1411" s="9">
        <f t="shared" ca="1" si="43"/>
        <v>1.2562036760222318E-2</v>
      </c>
    </row>
    <row r="1412" spans="2:8" x14ac:dyDescent="0.25">
      <c r="B1412" s="190">
        <v>45310</v>
      </c>
      <c r="C1412" s="9">
        <v>157.94999999999999</v>
      </c>
      <c r="D1412" s="14">
        <f t="shared" si="42"/>
        <v>-0.49423631123919315</v>
      </c>
      <c r="E1412" s="9">
        <v>3.166561114628432E-4</v>
      </c>
      <c r="G1412" s="9">
        <v>1408</v>
      </c>
      <c r="H1412" s="9">
        <f t="shared" ca="1" si="43"/>
        <v>4.1075326242833013E-2</v>
      </c>
    </row>
    <row r="1413" spans="2:8" x14ac:dyDescent="0.25">
      <c r="B1413" s="190">
        <v>45642</v>
      </c>
      <c r="C1413" s="9">
        <v>312.3</v>
      </c>
      <c r="D1413" s="14">
        <f t="shared" ref="D1413:D1476" si="44">(C1413-C1414)/C1414</f>
        <v>0.89444949954504105</v>
      </c>
      <c r="E1413" s="9">
        <v>1.60128102482022E-4</v>
      </c>
      <c r="G1413" s="9">
        <v>1409</v>
      </c>
      <c r="H1413" s="9">
        <f t="shared" ca="1" si="43"/>
        <v>1.5464598908865614E-2</v>
      </c>
    </row>
    <row r="1414" spans="2:8" x14ac:dyDescent="0.25">
      <c r="B1414" s="190">
        <v>45428</v>
      </c>
      <c r="C1414" s="9">
        <v>164.85</v>
      </c>
      <c r="D1414" s="14">
        <f t="shared" si="44"/>
        <v>1.4696629213483146</v>
      </c>
      <c r="E1414" s="9">
        <v>0</v>
      </c>
      <c r="G1414" s="9">
        <v>1410</v>
      </c>
      <c r="H1414" s="9">
        <f t="shared" ref="H1414:H1477" ca="1" si="45">_xlfn.NORM.INV(RAND(),O$7,O$8)</f>
        <v>-2.7675132416576344E-2</v>
      </c>
    </row>
    <row r="1415" spans="2:8" x14ac:dyDescent="0.25">
      <c r="B1415" s="190">
        <v>44999</v>
      </c>
      <c r="C1415" s="9">
        <v>66.75</v>
      </c>
      <c r="D1415" s="14">
        <f t="shared" si="44"/>
        <v>0.33901705115346037</v>
      </c>
      <c r="E1415" s="9">
        <v>0</v>
      </c>
      <c r="G1415" s="9">
        <v>1411</v>
      </c>
      <c r="H1415" s="9">
        <f t="shared" ca="1" si="45"/>
        <v>5.3039160485347125E-2</v>
      </c>
    </row>
    <row r="1416" spans="2:8" x14ac:dyDescent="0.25">
      <c r="B1416" s="190">
        <v>44876</v>
      </c>
      <c r="C1416" s="9">
        <v>49.85</v>
      </c>
      <c r="D1416" s="14">
        <f t="shared" si="44"/>
        <v>-2.0628683693516645E-2</v>
      </c>
      <c r="E1416" s="9">
        <v>0</v>
      </c>
      <c r="G1416" s="9">
        <v>1412</v>
      </c>
      <c r="H1416" s="9">
        <f t="shared" ca="1" si="45"/>
        <v>3.1028417991617898E-2</v>
      </c>
    </row>
    <row r="1417" spans="2:8" x14ac:dyDescent="0.25">
      <c r="B1417" s="190">
        <v>44796</v>
      </c>
      <c r="C1417" s="9">
        <v>50.9</v>
      </c>
      <c r="D1417" s="14">
        <f t="shared" si="44"/>
        <v>2.1063189568706061E-2</v>
      </c>
      <c r="E1417" s="9">
        <v>0</v>
      </c>
      <c r="G1417" s="9">
        <v>1413</v>
      </c>
      <c r="H1417" s="9">
        <f t="shared" ca="1" si="45"/>
        <v>-2.350634254711929E-2</v>
      </c>
    </row>
    <row r="1418" spans="2:8" x14ac:dyDescent="0.25">
      <c r="B1418" s="190">
        <v>44785</v>
      </c>
      <c r="C1418" s="9">
        <v>49.85</v>
      </c>
      <c r="D1418" s="14">
        <f t="shared" si="44"/>
        <v>2.2564102564102594E-2</v>
      </c>
      <c r="E1418" s="9">
        <v>0</v>
      </c>
      <c r="G1418" s="9">
        <v>1414</v>
      </c>
      <c r="H1418" s="9">
        <f t="shared" ca="1" si="45"/>
        <v>-6.0213539312348923E-3</v>
      </c>
    </row>
    <row r="1419" spans="2:8" x14ac:dyDescent="0.25">
      <c r="B1419" s="190">
        <v>44771</v>
      </c>
      <c r="C1419" s="9">
        <v>48.75</v>
      </c>
      <c r="D1419" s="14">
        <f t="shared" si="44"/>
        <v>-9.1463414634146908E-3</v>
      </c>
      <c r="E1419" s="9">
        <v>0</v>
      </c>
      <c r="G1419" s="9">
        <v>1415</v>
      </c>
      <c r="H1419" s="9">
        <f t="shared" ca="1" si="45"/>
        <v>2.5932304738744166E-2</v>
      </c>
    </row>
    <row r="1420" spans="2:8" x14ac:dyDescent="0.25">
      <c r="B1420" s="190">
        <v>44760</v>
      </c>
      <c r="C1420" s="9">
        <v>49.2</v>
      </c>
      <c r="D1420" s="14">
        <f t="shared" si="44"/>
        <v>5.1282051282051405E-2</v>
      </c>
      <c r="E1420" s="9">
        <v>0</v>
      </c>
      <c r="G1420" s="9">
        <v>1416</v>
      </c>
      <c r="H1420" s="9">
        <f t="shared" ca="1" si="45"/>
        <v>4.2718151315181363E-2</v>
      </c>
    </row>
    <row r="1421" spans="2:8" x14ac:dyDescent="0.25">
      <c r="B1421" s="190">
        <v>44713</v>
      </c>
      <c r="C1421" s="9">
        <v>46.8</v>
      </c>
      <c r="D1421" s="14">
        <f t="shared" si="44"/>
        <v>-0.17094774136403906</v>
      </c>
      <c r="E1421" s="9">
        <v>0</v>
      </c>
      <c r="G1421" s="9">
        <v>1417</v>
      </c>
      <c r="H1421" s="9">
        <f t="shared" ca="1" si="45"/>
        <v>2.5252492665515276E-3</v>
      </c>
    </row>
    <row r="1422" spans="2:8" x14ac:dyDescent="0.25">
      <c r="B1422" s="190">
        <v>44602</v>
      </c>
      <c r="C1422" s="9">
        <v>56.45</v>
      </c>
      <c r="D1422" s="14">
        <f t="shared" si="44"/>
        <v>-7.0781893004115179E-2</v>
      </c>
      <c r="E1422" s="9">
        <v>0</v>
      </c>
      <c r="G1422" s="9">
        <v>1418</v>
      </c>
      <c r="H1422" s="9">
        <f t="shared" ca="1" si="45"/>
        <v>3.9163776634996469E-2</v>
      </c>
    </row>
    <row r="1423" spans="2:8" x14ac:dyDescent="0.25">
      <c r="B1423" s="190">
        <v>44578</v>
      </c>
      <c r="C1423" s="9">
        <v>60.75</v>
      </c>
      <c r="D1423" s="14">
        <f t="shared" si="44"/>
        <v>-1.0586319218241019E-2</v>
      </c>
      <c r="E1423" s="9">
        <v>0</v>
      </c>
      <c r="G1423" s="9">
        <v>1419</v>
      </c>
      <c r="H1423" s="9">
        <f t="shared" ca="1" si="45"/>
        <v>2.3042141018729416E-2</v>
      </c>
    </row>
    <row r="1424" spans="2:8" x14ac:dyDescent="0.25">
      <c r="B1424" s="190">
        <v>44545</v>
      </c>
      <c r="C1424" s="9">
        <v>61.4</v>
      </c>
      <c r="D1424" s="14">
        <f t="shared" si="44"/>
        <v>-0.12097351467430202</v>
      </c>
      <c r="E1424" s="9">
        <v>0</v>
      </c>
      <c r="G1424" s="9">
        <v>1420</v>
      </c>
      <c r="H1424" s="9">
        <f t="shared" ca="1" si="45"/>
        <v>3.3552265816175417E-2</v>
      </c>
    </row>
    <row r="1425" spans="2:8" x14ac:dyDescent="0.25">
      <c r="B1425" s="190">
        <v>44482</v>
      </c>
      <c r="C1425" s="9">
        <v>69.849999999999994</v>
      </c>
      <c r="D1425" s="14">
        <f t="shared" si="44"/>
        <v>-2.3076923076923158E-2</v>
      </c>
      <c r="E1425" s="9">
        <v>0</v>
      </c>
      <c r="G1425" s="9">
        <v>1421</v>
      </c>
      <c r="H1425" s="9">
        <f t="shared" ca="1" si="45"/>
        <v>-2.8252619683799725E-2</v>
      </c>
    </row>
    <row r="1426" spans="2:8" x14ac:dyDescent="0.25">
      <c r="B1426" s="190">
        <v>44316</v>
      </c>
      <c r="C1426" s="9">
        <v>71.5</v>
      </c>
      <c r="D1426" s="14">
        <f t="shared" si="44"/>
        <v>0.18869492934330842</v>
      </c>
      <c r="E1426" s="9">
        <v>0</v>
      </c>
      <c r="G1426" s="9">
        <v>1422</v>
      </c>
      <c r="H1426" s="9">
        <f t="shared" ca="1" si="45"/>
        <v>6.2028238719364663E-3</v>
      </c>
    </row>
    <row r="1427" spans="2:8" x14ac:dyDescent="0.25">
      <c r="B1427" s="190">
        <v>44202</v>
      </c>
      <c r="C1427" s="9">
        <v>60.15</v>
      </c>
      <c r="D1427" s="14">
        <f t="shared" si="44"/>
        <v>-8.2440230832646327E-3</v>
      </c>
      <c r="E1427" s="9">
        <v>0</v>
      </c>
      <c r="G1427" s="9">
        <v>1423</v>
      </c>
      <c r="H1427" s="9">
        <f t="shared" ca="1" si="45"/>
        <v>-6.5194863482518989E-2</v>
      </c>
    </row>
    <row r="1428" spans="2:8" x14ac:dyDescent="0.25">
      <c r="B1428" s="190">
        <v>44196</v>
      </c>
      <c r="C1428" s="9">
        <v>60.65</v>
      </c>
      <c r="D1428" s="14">
        <f t="shared" si="44"/>
        <v>0.23523421588594698</v>
      </c>
      <c r="E1428" s="9">
        <v>0</v>
      </c>
      <c r="G1428" s="9">
        <v>1424</v>
      </c>
      <c r="H1428" s="9">
        <f t="shared" ca="1" si="45"/>
        <v>6.1705431101786924E-2</v>
      </c>
    </row>
    <row r="1429" spans="2:8" x14ac:dyDescent="0.25">
      <c r="B1429" s="190">
        <v>44147</v>
      </c>
      <c r="C1429" s="9">
        <v>49.1</v>
      </c>
      <c r="D1429" s="14">
        <f t="shared" si="44"/>
        <v>0</v>
      </c>
      <c r="E1429" s="9">
        <v>0</v>
      </c>
      <c r="G1429" s="9">
        <v>1425</v>
      </c>
      <c r="H1429" s="9">
        <f t="shared" ca="1" si="45"/>
        <v>8.2634897233153336E-3</v>
      </c>
    </row>
    <row r="1430" spans="2:8" x14ac:dyDescent="0.25">
      <c r="B1430" s="190">
        <v>44146</v>
      </c>
      <c r="C1430" s="9">
        <v>49.1</v>
      </c>
      <c r="D1430" s="14">
        <f t="shared" si="44"/>
        <v>0.46130952380952378</v>
      </c>
      <c r="E1430" s="9">
        <v>0</v>
      </c>
      <c r="G1430" s="9">
        <v>1426</v>
      </c>
      <c r="H1430" s="9">
        <f t="shared" ca="1" si="45"/>
        <v>-8.3168628847588147E-2</v>
      </c>
    </row>
    <row r="1431" spans="2:8" x14ac:dyDescent="0.25">
      <c r="B1431" s="190">
        <v>44021</v>
      </c>
      <c r="C1431" s="9">
        <v>33.6</v>
      </c>
      <c r="D1431" s="14">
        <f t="shared" si="44"/>
        <v>-1.321585903083688E-2</v>
      </c>
      <c r="E1431" s="9">
        <v>0</v>
      </c>
      <c r="G1431" s="9">
        <v>1427</v>
      </c>
      <c r="H1431" s="9">
        <f t="shared" ca="1" si="45"/>
        <v>2.6470143441276225E-2</v>
      </c>
    </row>
    <row r="1432" spans="2:8" x14ac:dyDescent="0.25">
      <c r="B1432" s="190">
        <v>44018</v>
      </c>
      <c r="C1432" s="9">
        <v>34.049999999999997</v>
      </c>
      <c r="D1432" s="14">
        <f t="shared" si="44"/>
        <v>0.71105527638190957</v>
      </c>
      <c r="E1432" s="9">
        <v>0</v>
      </c>
      <c r="G1432" s="9">
        <v>1428</v>
      </c>
      <c r="H1432" s="9">
        <f t="shared" ca="1" si="45"/>
        <v>2.3419570981376394E-2</v>
      </c>
    </row>
    <row r="1433" spans="2:8" x14ac:dyDescent="0.25">
      <c r="B1433" s="190">
        <v>43972</v>
      </c>
      <c r="C1433" s="9">
        <v>19.899999999999999</v>
      </c>
      <c r="D1433" s="14">
        <f t="shared" si="44"/>
        <v>2.5188916876572875E-3</v>
      </c>
      <c r="E1433" s="9">
        <v>0</v>
      </c>
      <c r="G1433" s="9">
        <v>1429</v>
      </c>
      <c r="H1433" s="9">
        <f t="shared" ca="1" si="45"/>
        <v>-2.8029592888396536E-2</v>
      </c>
    </row>
    <row r="1434" spans="2:8" x14ac:dyDescent="0.25">
      <c r="B1434" s="190">
        <v>43970</v>
      </c>
      <c r="C1434" s="9">
        <v>19.850000000000001</v>
      </c>
      <c r="D1434" s="14">
        <f t="shared" si="44"/>
        <v>-3.4063260340632569E-2</v>
      </c>
      <c r="E1434" s="9">
        <v>0</v>
      </c>
      <c r="G1434" s="9">
        <v>1430</v>
      </c>
      <c r="H1434" s="9">
        <f t="shared" ca="1" si="45"/>
        <v>3.0684621354864574E-2</v>
      </c>
    </row>
    <row r="1435" spans="2:8" x14ac:dyDescent="0.25">
      <c r="B1435" s="190">
        <v>43950</v>
      </c>
      <c r="C1435" s="9">
        <v>20.55</v>
      </c>
      <c r="D1435" s="14">
        <f t="shared" si="44"/>
        <v>0.624505928853755</v>
      </c>
      <c r="E1435" s="9">
        <v>0</v>
      </c>
      <c r="G1435" s="9">
        <v>1431</v>
      </c>
      <c r="H1435" s="9">
        <f t="shared" ca="1" si="45"/>
        <v>-2.5224594725924372E-2</v>
      </c>
    </row>
    <row r="1436" spans="2:8" x14ac:dyDescent="0.25">
      <c r="B1436" s="190">
        <v>43907</v>
      </c>
      <c r="C1436" s="9">
        <v>12.65</v>
      </c>
      <c r="D1436" s="14">
        <f t="shared" si="44"/>
        <v>-0.37064676616915426</v>
      </c>
      <c r="E1436" s="9">
        <v>0</v>
      </c>
      <c r="G1436" s="9">
        <v>1432</v>
      </c>
      <c r="H1436" s="9">
        <f t="shared" ca="1" si="45"/>
        <v>-2.4091885255414149E-2</v>
      </c>
    </row>
    <row r="1437" spans="2:8" x14ac:dyDescent="0.25">
      <c r="B1437" s="190">
        <v>43881</v>
      </c>
      <c r="C1437" s="9">
        <v>20.100000000000001</v>
      </c>
      <c r="D1437" s="14">
        <f t="shared" si="44"/>
        <v>0.10743801652892579</v>
      </c>
      <c r="E1437" s="9">
        <v>0</v>
      </c>
      <c r="G1437" s="9">
        <v>1433</v>
      </c>
      <c r="H1437" s="9">
        <f t="shared" ca="1" si="45"/>
        <v>2.384302298262889E-2</v>
      </c>
    </row>
    <row r="1438" spans="2:8" x14ac:dyDescent="0.25">
      <c r="B1438" s="190">
        <v>43840</v>
      </c>
      <c r="C1438" s="9">
        <v>18.149999999999999</v>
      </c>
      <c r="D1438" s="14">
        <f t="shared" si="44"/>
        <v>0.2389078498293514</v>
      </c>
      <c r="E1438" s="9">
        <v>0</v>
      </c>
      <c r="G1438" s="9">
        <v>1434</v>
      </c>
      <c r="H1438" s="9">
        <f t="shared" ca="1" si="45"/>
        <v>-6.1898049035125448E-2</v>
      </c>
    </row>
    <row r="1439" spans="2:8" x14ac:dyDescent="0.25">
      <c r="B1439" s="190">
        <v>43798</v>
      </c>
      <c r="C1439" s="9">
        <v>14.65</v>
      </c>
      <c r="D1439" s="14">
        <f t="shared" si="44"/>
        <v>2.8070175438596516E-2</v>
      </c>
      <c r="E1439" s="9">
        <v>0</v>
      </c>
      <c r="G1439" s="9">
        <v>1435</v>
      </c>
      <c r="H1439" s="9">
        <f t="shared" ca="1" si="45"/>
        <v>-4.8907981594653004E-3</v>
      </c>
    </row>
    <row r="1440" spans="2:8" x14ac:dyDescent="0.25">
      <c r="B1440" s="190">
        <v>43784</v>
      </c>
      <c r="C1440" s="9">
        <v>14.25</v>
      </c>
      <c r="D1440" s="14">
        <f t="shared" si="44"/>
        <v>0.11764705882352941</v>
      </c>
      <c r="E1440" s="9">
        <v>0</v>
      </c>
      <c r="G1440" s="9">
        <v>1436</v>
      </c>
      <c r="H1440" s="9">
        <f t="shared" ca="1" si="45"/>
        <v>-7.8629190347393366E-2</v>
      </c>
    </row>
    <row r="1441" spans="2:8" x14ac:dyDescent="0.25">
      <c r="B1441" s="190">
        <v>43749</v>
      </c>
      <c r="C1441" s="9">
        <v>12.75</v>
      </c>
      <c r="D1441" s="14">
        <f t="shared" si="44"/>
        <v>-6.5934065934065963E-2</v>
      </c>
      <c r="E1441" s="9">
        <v>0</v>
      </c>
      <c r="G1441" s="9">
        <v>1437</v>
      </c>
      <c r="H1441" s="9">
        <f t="shared" ca="1" si="45"/>
        <v>1.0506004730874145E-2</v>
      </c>
    </row>
    <row r="1442" spans="2:8" x14ac:dyDescent="0.25">
      <c r="B1442" s="190">
        <v>43707</v>
      </c>
      <c r="C1442" s="9">
        <v>13.65</v>
      </c>
      <c r="D1442" s="14">
        <f t="shared" si="44"/>
        <v>-0.11935483870967739</v>
      </c>
      <c r="E1442" s="9">
        <v>0</v>
      </c>
      <c r="G1442" s="9">
        <v>1438</v>
      </c>
      <c r="H1442" s="9">
        <f t="shared" ca="1" si="45"/>
        <v>-6.6952982372523742E-2</v>
      </c>
    </row>
    <row r="1443" spans="2:8" x14ac:dyDescent="0.25">
      <c r="B1443" s="190">
        <v>43691</v>
      </c>
      <c r="C1443" s="9">
        <v>15.5</v>
      </c>
      <c r="D1443" s="14">
        <f t="shared" si="44"/>
        <v>-0.12181303116147302</v>
      </c>
      <c r="E1443" s="9">
        <v>0</v>
      </c>
      <c r="G1443" s="9">
        <v>1439</v>
      </c>
      <c r="H1443" s="9">
        <f t="shared" ca="1" si="45"/>
        <v>-6.1405439299580663E-3</v>
      </c>
    </row>
    <row r="1444" spans="2:8" x14ac:dyDescent="0.25">
      <c r="B1444" s="190">
        <v>43669</v>
      </c>
      <c r="C1444" s="9">
        <v>17.649999999999999</v>
      </c>
      <c r="D1444" s="14">
        <f t="shared" si="44"/>
        <v>-0.16152019002375306</v>
      </c>
      <c r="E1444" s="9">
        <v>0</v>
      </c>
      <c r="G1444" s="9">
        <v>1440</v>
      </c>
      <c r="H1444" s="9">
        <f t="shared" ca="1" si="45"/>
        <v>3.1117282104980576E-3</v>
      </c>
    </row>
    <row r="1445" spans="2:8" x14ac:dyDescent="0.25">
      <c r="B1445" s="190">
        <v>43642</v>
      </c>
      <c r="C1445" s="9">
        <v>21.05</v>
      </c>
      <c r="D1445" s="14">
        <f t="shared" si="44"/>
        <v>-3.6613272311212842E-2</v>
      </c>
      <c r="E1445" s="9">
        <v>0</v>
      </c>
      <c r="G1445" s="9">
        <v>1441</v>
      </c>
      <c r="H1445" s="9">
        <f t="shared" ca="1" si="45"/>
        <v>-8.4168641443552003E-2</v>
      </c>
    </row>
    <row r="1446" spans="2:8" x14ac:dyDescent="0.25">
      <c r="B1446" s="190">
        <v>43637</v>
      </c>
      <c r="C1446" s="9">
        <v>21.85</v>
      </c>
      <c r="D1446" s="14">
        <f t="shared" si="44"/>
        <v>-0.16603053435114495</v>
      </c>
      <c r="E1446" s="9">
        <v>0</v>
      </c>
      <c r="G1446" s="9">
        <v>1442</v>
      </c>
      <c r="H1446" s="9">
        <f t="shared" ca="1" si="45"/>
        <v>8.2799803566394065E-3</v>
      </c>
    </row>
    <row r="1447" spans="2:8" x14ac:dyDescent="0.25">
      <c r="B1447" s="190">
        <v>43532</v>
      </c>
      <c r="C1447" s="9">
        <v>26.2</v>
      </c>
      <c r="D1447" s="14">
        <f t="shared" si="44"/>
        <v>-6.2611806797853317E-2</v>
      </c>
      <c r="E1447" s="9">
        <v>0</v>
      </c>
      <c r="G1447" s="9">
        <v>1443</v>
      </c>
      <c r="H1447" s="9">
        <f t="shared" ca="1" si="45"/>
        <v>-3.2312688192435206E-2</v>
      </c>
    </row>
    <row r="1448" spans="2:8" x14ac:dyDescent="0.25">
      <c r="B1448" s="190">
        <v>43482</v>
      </c>
      <c r="C1448" s="9">
        <v>27.95</v>
      </c>
      <c r="D1448" s="14">
        <f t="shared" si="44"/>
        <v>5.3956834532373592E-3</v>
      </c>
      <c r="E1448" s="9">
        <v>0</v>
      </c>
      <c r="G1448" s="9">
        <v>1444</v>
      </c>
      <c r="H1448" s="9">
        <f t="shared" ca="1" si="45"/>
        <v>1.7004011253221634E-2</v>
      </c>
    </row>
    <row r="1449" spans="2:8" x14ac:dyDescent="0.25">
      <c r="B1449" s="190">
        <v>43480</v>
      </c>
      <c r="C1449" s="9">
        <v>27.8</v>
      </c>
      <c r="D1449" s="14">
        <f t="shared" si="44"/>
        <v>0</v>
      </c>
      <c r="E1449" s="9">
        <v>0</v>
      </c>
      <c r="G1449" s="9">
        <v>1445</v>
      </c>
      <c r="H1449" s="9">
        <f t="shared" ca="1" si="45"/>
        <v>-1.5531334235308956E-3</v>
      </c>
    </row>
    <row r="1450" spans="2:8" x14ac:dyDescent="0.25">
      <c r="B1450" s="190">
        <v>43479</v>
      </c>
      <c r="C1450" s="9">
        <v>27.8</v>
      </c>
      <c r="D1450" s="14">
        <f t="shared" si="44"/>
        <v>-0.20343839541547273</v>
      </c>
      <c r="E1450" s="9">
        <v>0</v>
      </c>
      <c r="G1450" s="9">
        <v>1446</v>
      </c>
      <c r="H1450" s="9">
        <f t="shared" ca="1" si="45"/>
        <v>-2.8147513974564973E-2</v>
      </c>
    </row>
    <row r="1451" spans="2:8" x14ac:dyDescent="0.25">
      <c r="B1451" s="190">
        <v>43203</v>
      </c>
      <c r="C1451" s="9">
        <v>34.9</v>
      </c>
      <c r="D1451" s="14">
        <f t="shared" si="44"/>
        <v>-0.12640801001251575</v>
      </c>
      <c r="E1451" s="9">
        <v>0</v>
      </c>
      <c r="G1451" s="9">
        <v>1447</v>
      </c>
      <c r="H1451" s="9">
        <f t="shared" ca="1" si="45"/>
        <v>-3.0883886003683879E-2</v>
      </c>
    </row>
    <row r="1452" spans="2:8" x14ac:dyDescent="0.25">
      <c r="B1452" s="190">
        <v>43101</v>
      </c>
      <c r="C1452" s="9">
        <v>39.950000000000003</v>
      </c>
      <c r="D1452" s="14">
        <f t="shared" si="44"/>
        <v>-0.11712707182320435</v>
      </c>
      <c r="E1452" s="9">
        <v>0</v>
      </c>
      <c r="G1452" s="9">
        <v>1448</v>
      </c>
      <c r="H1452" s="9">
        <f t="shared" ca="1" si="45"/>
        <v>3.3824693625521755E-2</v>
      </c>
    </row>
    <row r="1453" spans="2:8" x14ac:dyDescent="0.25">
      <c r="B1453" s="190">
        <v>43025</v>
      </c>
      <c r="C1453" s="9">
        <v>45.25</v>
      </c>
      <c r="D1453" s="14">
        <f t="shared" si="44"/>
        <v>0.11590628853267579</v>
      </c>
      <c r="E1453" s="9">
        <v>0</v>
      </c>
      <c r="G1453" s="9">
        <v>1449</v>
      </c>
      <c r="H1453" s="9">
        <f t="shared" ca="1" si="45"/>
        <v>-9.5045422673984727E-3</v>
      </c>
    </row>
    <row r="1454" spans="2:8" x14ac:dyDescent="0.25">
      <c r="B1454" s="190">
        <v>42915</v>
      </c>
      <c r="C1454" s="9">
        <v>40.549999999999997</v>
      </c>
      <c r="D1454" s="14">
        <f t="shared" si="44"/>
        <v>-5.1461988304093632E-2</v>
      </c>
      <c r="E1454" s="9">
        <v>0</v>
      </c>
      <c r="G1454" s="9">
        <v>1450</v>
      </c>
      <c r="H1454" s="9">
        <f t="shared" ca="1" si="45"/>
        <v>-3.8288312623683679E-3</v>
      </c>
    </row>
    <row r="1455" spans="2:8" x14ac:dyDescent="0.25">
      <c r="B1455" s="190">
        <v>42908</v>
      </c>
      <c r="C1455" s="9">
        <v>42.75</v>
      </c>
      <c r="D1455" s="14">
        <f t="shared" si="44"/>
        <v>-9.8101265822784778E-2</v>
      </c>
      <c r="E1455" s="9">
        <v>0</v>
      </c>
      <c r="G1455" s="9">
        <v>1451</v>
      </c>
      <c r="H1455" s="9">
        <f t="shared" ca="1" si="45"/>
        <v>-1.1894469909777008E-2</v>
      </c>
    </row>
    <row r="1456" spans="2:8" x14ac:dyDescent="0.25">
      <c r="B1456" s="190">
        <v>42818</v>
      </c>
      <c r="C1456" s="9">
        <v>47.4</v>
      </c>
      <c r="D1456" s="14">
        <f t="shared" si="44"/>
        <v>0.12056737588652486</v>
      </c>
      <c r="E1456" s="9">
        <v>0</v>
      </c>
      <c r="G1456" s="9">
        <v>1452</v>
      </c>
      <c r="H1456" s="9">
        <f t="shared" ca="1" si="45"/>
        <v>6.1385625586520744E-3</v>
      </c>
    </row>
    <row r="1457" spans="2:8" x14ac:dyDescent="0.25">
      <c r="B1457" s="190">
        <v>42717</v>
      </c>
      <c r="C1457" s="9">
        <v>42.3</v>
      </c>
      <c r="D1457" s="14">
        <f t="shared" si="44"/>
        <v>-3.5347776510832478E-2</v>
      </c>
      <c r="E1457" s="9">
        <v>0</v>
      </c>
      <c r="G1457" s="9">
        <v>1453</v>
      </c>
      <c r="H1457" s="9">
        <f t="shared" ca="1" si="45"/>
        <v>-8.2452835690425587E-3</v>
      </c>
    </row>
    <row r="1458" spans="2:8" x14ac:dyDescent="0.25">
      <c r="B1458" s="190">
        <v>42710</v>
      </c>
      <c r="C1458" s="9">
        <v>43.85</v>
      </c>
      <c r="D1458" s="14">
        <f t="shared" si="44"/>
        <v>1.2702078521940052E-2</v>
      </c>
      <c r="E1458" s="9">
        <v>0</v>
      </c>
      <c r="G1458" s="9">
        <v>1454</v>
      </c>
      <c r="H1458" s="9">
        <f t="shared" ca="1" si="45"/>
        <v>-1.3889387466466729E-2</v>
      </c>
    </row>
    <row r="1459" spans="2:8" x14ac:dyDescent="0.25">
      <c r="B1459" s="190">
        <v>42545</v>
      </c>
      <c r="C1459" s="9">
        <v>43.3</v>
      </c>
      <c r="D1459" s="14">
        <f t="shared" si="44"/>
        <v>-2.3675310033821968E-2</v>
      </c>
      <c r="E1459" s="9">
        <v>0</v>
      </c>
      <c r="G1459" s="9">
        <v>1455</v>
      </c>
      <c r="H1459" s="9">
        <f t="shared" ca="1" si="45"/>
        <v>4.128178803944739E-2</v>
      </c>
    </row>
    <row r="1460" spans="2:8" x14ac:dyDescent="0.25">
      <c r="B1460" s="190">
        <v>42531</v>
      </c>
      <c r="C1460" s="9">
        <v>44.35</v>
      </c>
      <c r="D1460" s="14">
        <f t="shared" si="44"/>
        <v>0</v>
      </c>
      <c r="E1460" s="9">
        <v>0</v>
      </c>
      <c r="G1460" s="9">
        <v>1456</v>
      </c>
      <c r="H1460" s="9">
        <f t="shared" ca="1" si="45"/>
        <v>1.807153670949966E-2</v>
      </c>
    </row>
    <row r="1461" spans="2:8" x14ac:dyDescent="0.25">
      <c r="B1461" s="190">
        <v>42458</v>
      </c>
      <c r="C1461" s="9">
        <v>44.35</v>
      </c>
      <c r="D1461" s="14">
        <f t="shared" si="44"/>
        <v>-0.55782652043868397</v>
      </c>
      <c r="E1461" s="9">
        <v>0</v>
      </c>
      <c r="G1461" s="9">
        <v>1457</v>
      </c>
      <c r="H1461" s="9">
        <f t="shared" ca="1" si="45"/>
        <v>-3.6594504643518787E-2</v>
      </c>
    </row>
    <row r="1462" spans="2:8" x14ac:dyDescent="0.25">
      <c r="B1462" s="190">
        <v>42374</v>
      </c>
      <c r="C1462" s="9">
        <v>100.3</v>
      </c>
      <c r="D1462" s="14">
        <f t="shared" si="44"/>
        <v>0.10889994472084018</v>
      </c>
      <c r="E1462" s="9">
        <v>0</v>
      </c>
      <c r="G1462" s="9">
        <v>1458</v>
      </c>
      <c r="H1462" s="9">
        <f t="shared" ca="1" si="45"/>
        <v>5.6656915631989782E-2</v>
      </c>
    </row>
    <row r="1463" spans="2:8" x14ac:dyDescent="0.25">
      <c r="B1463" s="190">
        <v>42247</v>
      </c>
      <c r="C1463" s="9">
        <v>90.45</v>
      </c>
      <c r="D1463" s="14">
        <f t="shared" si="44"/>
        <v>0</v>
      </c>
      <c r="E1463" s="9">
        <v>0</v>
      </c>
      <c r="G1463" s="9">
        <v>1459</v>
      </c>
      <c r="H1463" s="9">
        <f t="shared" ca="1" si="45"/>
        <v>-4.1959836682262048E-3</v>
      </c>
    </row>
    <row r="1464" spans="2:8" x14ac:dyDescent="0.25">
      <c r="B1464" s="190">
        <v>42244</v>
      </c>
      <c r="C1464" s="9">
        <v>90.45</v>
      </c>
      <c r="D1464" s="14">
        <f t="shared" si="44"/>
        <v>0.53565365025466904</v>
      </c>
      <c r="E1464" s="9">
        <v>0</v>
      </c>
      <c r="G1464" s="9">
        <v>1460</v>
      </c>
      <c r="H1464" s="9">
        <f t="shared" ca="1" si="45"/>
        <v>-9.008821179021579E-3</v>
      </c>
    </row>
    <row r="1465" spans="2:8" x14ac:dyDescent="0.25">
      <c r="B1465" s="190">
        <v>42032</v>
      </c>
      <c r="C1465" s="9">
        <v>58.9</v>
      </c>
      <c r="D1465" s="14">
        <f t="shared" si="44"/>
        <v>1.48</v>
      </c>
      <c r="E1465" s="9">
        <v>0</v>
      </c>
      <c r="G1465" s="9">
        <v>1461</v>
      </c>
      <c r="H1465" s="9">
        <f t="shared" ca="1" si="45"/>
        <v>1.2312448247010051E-2</v>
      </c>
    </row>
    <row r="1466" spans="2:8" x14ac:dyDescent="0.25">
      <c r="B1466" s="190">
        <v>41733</v>
      </c>
      <c r="C1466" s="9">
        <v>23.75</v>
      </c>
      <c r="D1466" s="14">
        <f t="shared" si="44"/>
        <v>0.34943181818181807</v>
      </c>
      <c r="E1466" s="9">
        <v>0</v>
      </c>
      <c r="G1466" s="9">
        <v>1462</v>
      </c>
      <c r="H1466" s="9">
        <f t="shared" ca="1" si="45"/>
        <v>6.1720832171330807E-2</v>
      </c>
    </row>
    <row r="1467" spans="2:8" x14ac:dyDescent="0.25">
      <c r="B1467" s="190">
        <v>41712</v>
      </c>
      <c r="C1467" s="9">
        <v>17.600000000000001</v>
      </c>
      <c r="D1467" s="14">
        <f t="shared" si="44"/>
        <v>5.3892215568862409E-2</v>
      </c>
      <c r="E1467" s="9">
        <v>0</v>
      </c>
      <c r="G1467" s="9">
        <v>1463</v>
      </c>
      <c r="H1467" s="9">
        <f t="shared" ca="1" si="45"/>
        <v>1.3252933652855889E-2</v>
      </c>
    </row>
    <row r="1468" spans="2:8" x14ac:dyDescent="0.25">
      <c r="B1468" s="190">
        <v>41698</v>
      </c>
      <c r="C1468" s="9">
        <v>16.7</v>
      </c>
      <c r="D1468" s="14">
        <f t="shared" si="44"/>
        <v>-3.1884057971014533E-2</v>
      </c>
      <c r="E1468" s="9">
        <v>0</v>
      </c>
      <c r="G1468" s="9">
        <v>1464</v>
      </c>
      <c r="H1468" s="9">
        <f t="shared" ca="1" si="45"/>
        <v>1.3011791103956703E-2</v>
      </c>
    </row>
    <row r="1469" spans="2:8" x14ac:dyDescent="0.25">
      <c r="B1469" s="190">
        <v>41676</v>
      </c>
      <c r="C1469" s="9">
        <v>17.25</v>
      </c>
      <c r="D1469" s="14">
        <f t="shared" si="44"/>
        <v>3.6621621621621623</v>
      </c>
      <c r="E1469" s="9">
        <v>0</v>
      </c>
      <c r="G1469" s="9">
        <v>1465</v>
      </c>
      <c r="H1469" s="9">
        <f t="shared" ca="1" si="45"/>
        <v>1.3588159644540385E-2</v>
      </c>
    </row>
    <row r="1470" spans="2:8" x14ac:dyDescent="0.25">
      <c r="B1470" s="190">
        <v>41417</v>
      </c>
      <c r="C1470" s="9">
        <v>3.7</v>
      </c>
      <c r="D1470" s="14">
        <f t="shared" si="44"/>
        <v>-5.1282051282051218E-2</v>
      </c>
      <c r="E1470" s="9">
        <v>0</v>
      </c>
      <c r="G1470" s="9">
        <v>1466</v>
      </c>
      <c r="H1470" s="9">
        <f t="shared" ca="1" si="45"/>
        <v>2.6257267833617736E-3</v>
      </c>
    </row>
    <row r="1471" spans="2:8" x14ac:dyDescent="0.25">
      <c r="B1471" s="190">
        <v>41407</v>
      </c>
      <c r="C1471" s="9">
        <v>3.9</v>
      </c>
      <c r="D1471" s="14">
        <f t="shared" si="44"/>
        <v>0</v>
      </c>
      <c r="E1471" s="9">
        <v>0</v>
      </c>
      <c r="G1471" s="9">
        <v>1467</v>
      </c>
      <c r="H1471" s="9">
        <f t="shared" ca="1" si="45"/>
        <v>-4.18813245790432E-2</v>
      </c>
    </row>
    <row r="1472" spans="2:8" x14ac:dyDescent="0.25">
      <c r="B1472" s="190">
        <v>41404</v>
      </c>
      <c r="C1472" s="9">
        <v>3.9</v>
      </c>
      <c r="D1472" s="14">
        <f t="shared" si="44"/>
        <v>2.6315789473684237E-2</v>
      </c>
      <c r="E1472" s="9">
        <v>0</v>
      </c>
      <c r="G1472" s="9">
        <v>1468</v>
      </c>
      <c r="H1472" s="9">
        <f t="shared" ca="1" si="45"/>
        <v>3.8502832740537458E-2</v>
      </c>
    </row>
    <row r="1473" spans="2:8" x14ac:dyDescent="0.25">
      <c r="B1473" s="190">
        <v>41400</v>
      </c>
      <c r="C1473" s="9">
        <v>3.8</v>
      </c>
      <c r="D1473" s="14">
        <f t="shared" si="44"/>
        <v>-1.2987012987013056E-2</v>
      </c>
      <c r="E1473" s="9">
        <v>0</v>
      </c>
      <c r="G1473" s="9">
        <v>1469</v>
      </c>
      <c r="H1473" s="9">
        <f t="shared" ca="1" si="45"/>
        <v>1.9487493120089856E-2</v>
      </c>
    </row>
    <row r="1474" spans="2:8" x14ac:dyDescent="0.25">
      <c r="B1474" s="190">
        <v>41394</v>
      </c>
      <c r="C1474" s="9">
        <v>3.85</v>
      </c>
      <c r="D1474" s="14">
        <f t="shared" si="44"/>
        <v>0</v>
      </c>
      <c r="E1474" s="9">
        <v>0</v>
      </c>
      <c r="G1474" s="9">
        <v>1470</v>
      </c>
      <c r="H1474" s="9">
        <f t="shared" ca="1" si="45"/>
        <v>-9.2821983350564047E-3</v>
      </c>
    </row>
    <row r="1475" spans="2:8" x14ac:dyDescent="0.25">
      <c r="B1475" s="190">
        <v>41393</v>
      </c>
      <c r="C1475" s="9">
        <v>3.85</v>
      </c>
      <c r="D1475" s="14">
        <f t="shared" si="44"/>
        <v>0</v>
      </c>
      <c r="E1475" s="9">
        <v>0</v>
      </c>
      <c r="G1475" s="9">
        <v>1471</v>
      </c>
      <c r="H1475" s="9">
        <f t="shared" ca="1" si="45"/>
        <v>-1.2167856043379617E-2</v>
      </c>
    </row>
    <row r="1476" spans="2:8" x14ac:dyDescent="0.25">
      <c r="B1476" s="190">
        <v>41390</v>
      </c>
      <c r="C1476" s="9">
        <v>3.85</v>
      </c>
      <c r="D1476" s="14">
        <f t="shared" si="44"/>
        <v>-2.5316455696202552E-2</v>
      </c>
      <c r="E1476" s="9">
        <v>0</v>
      </c>
      <c r="G1476" s="9">
        <v>1472</v>
      </c>
      <c r="H1476" s="9">
        <f t="shared" ca="1" si="45"/>
        <v>-2.8803207580974308E-3</v>
      </c>
    </row>
    <row r="1477" spans="2:8" x14ac:dyDescent="0.25">
      <c r="B1477" s="190">
        <v>41380</v>
      </c>
      <c r="C1477" s="9">
        <v>3.95</v>
      </c>
      <c r="D1477" s="14">
        <f t="shared" ref="D1477:D1540" si="46">(C1477-C1478)/C1478</f>
        <v>-1.2499999999999956E-2</v>
      </c>
      <c r="E1477" s="9">
        <v>0</v>
      </c>
      <c r="G1477" s="9">
        <v>1473</v>
      </c>
      <c r="H1477" s="9">
        <f t="shared" ca="1" si="45"/>
        <v>-5.9294881897928559E-2</v>
      </c>
    </row>
    <row r="1478" spans="2:8" x14ac:dyDescent="0.25">
      <c r="B1478" s="190">
        <v>41376</v>
      </c>
      <c r="C1478" s="9">
        <v>4</v>
      </c>
      <c r="D1478" s="14">
        <f t="shared" si="46"/>
        <v>0</v>
      </c>
      <c r="E1478" s="9">
        <v>0</v>
      </c>
      <c r="G1478" s="9">
        <v>1474</v>
      </c>
      <c r="H1478" s="9">
        <f t="shared" ref="H1478:H1541" ca="1" si="47">_xlfn.NORM.INV(RAND(),O$7,O$8)</f>
        <v>-4.078430328782099E-2</v>
      </c>
    </row>
    <row r="1479" spans="2:8" x14ac:dyDescent="0.25">
      <c r="B1479" s="190">
        <v>41375</v>
      </c>
      <c r="C1479" s="9">
        <v>4</v>
      </c>
      <c r="D1479" s="14">
        <f t="shared" si="46"/>
        <v>2.5641025641025664E-2</v>
      </c>
      <c r="E1479" s="9">
        <v>0</v>
      </c>
      <c r="G1479" s="9">
        <v>1475</v>
      </c>
      <c r="H1479" s="9">
        <f t="shared" ca="1" si="47"/>
        <v>1.1434739274723495E-3</v>
      </c>
    </row>
    <row r="1480" spans="2:8" x14ac:dyDescent="0.25">
      <c r="B1480" s="190">
        <v>41366</v>
      </c>
      <c r="C1480" s="9">
        <v>3.9</v>
      </c>
      <c r="D1480" s="14">
        <f t="shared" si="46"/>
        <v>0</v>
      </c>
      <c r="E1480" s="9">
        <v>0</v>
      </c>
      <c r="G1480" s="9">
        <v>1476</v>
      </c>
      <c r="H1480" s="9">
        <f t="shared" ca="1" si="47"/>
        <v>-3.3435954802098766E-3</v>
      </c>
    </row>
    <row r="1481" spans="2:8" x14ac:dyDescent="0.25">
      <c r="B1481" s="190">
        <v>41346</v>
      </c>
      <c r="C1481" s="9">
        <v>3.9</v>
      </c>
      <c r="D1481" s="14">
        <f t="shared" si="46"/>
        <v>5.4054054054053981E-2</v>
      </c>
      <c r="E1481" s="9">
        <v>0</v>
      </c>
      <c r="G1481" s="9">
        <v>1477</v>
      </c>
      <c r="H1481" s="9">
        <f t="shared" ca="1" si="47"/>
        <v>-4.0730050884002368E-2</v>
      </c>
    </row>
    <row r="1482" spans="2:8" x14ac:dyDescent="0.25">
      <c r="B1482" s="190">
        <v>41318</v>
      </c>
      <c r="C1482" s="9">
        <v>3.7</v>
      </c>
      <c r="D1482" s="14">
        <f t="shared" si="46"/>
        <v>7.2463768115942032E-2</v>
      </c>
      <c r="E1482" s="9">
        <v>0</v>
      </c>
      <c r="G1482" s="9">
        <v>1478</v>
      </c>
      <c r="H1482" s="9">
        <f t="shared" ca="1" si="47"/>
        <v>2.2478435261970395E-2</v>
      </c>
    </row>
    <row r="1483" spans="2:8" x14ac:dyDescent="0.25">
      <c r="B1483" s="190">
        <v>41306</v>
      </c>
      <c r="C1483" s="9">
        <v>3.45</v>
      </c>
      <c r="D1483" s="14">
        <f t="shared" si="46"/>
        <v>6.153846153846159E-2</v>
      </c>
      <c r="E1483" s="9">
        <v>0</v>
      </c>
      <c r="G1483" s="9">
        <v>1479</v>
      </c>
      <c r="H1483" s="9">
        <f t="shared" ca="1" si="47"/>
        <v>0.10194415750744866</v>
      </c>
    </row>
    <row r="1484" spans="2:8" x14ac:dyDescent="0.25">
      <c r="B1484" s="190">
        <v>41292</v>
      </c>
      <c r="C1484" s="9">
        <v>3.25</v>
      </c>
      <c r="D1484" s="14">
        <f t="shared" si="46"/>
        <v>-8.4507042253521084E-2</v>
      </c>
      <c r="E1484" s="9">
        <v>0</v>
      </c>
      <c r="G1484" s="9">
        <v>1480</v>
      </c>
      <c r="H1484" s="9">
        <f t="shared" ca="1" si="47"/>
        <v>4.1726074115635482E-2</v>
      </c>
    </row>
    <row r="1485" spans="2:8" x14ac:dyDescent="0.25">
      <c r="B1485" s="190">
        <v>41289</v>
      </c>
      <c r="C1485" s="9">
        <v>3.55</v>
      </c>
      <c r="D1485" s="14">
        <f t="shared" si="46"/>
        <v>-0.98791283622744297</v>
      </c>
      <c r="E1485" s="9">
        <v>0</v>
      </c>
      <c r="G1485" s="9">
        <v>1481</v>
      </c>
      <c r="H1485" s="9">
        <f t="shared" ca="1" si="47"/>
        <v>2.2555352063746394E-2</v>
      </c>
    </row>
    <row r="1486" spans="2:8" x14ac:dyDescent="0.25">
      <c r="B1486" s="190">
        <v>45650</v>
      </c>
      <c r="C1486" s="9">
        <v>293.7</v>
      </c>
      <c r="D1486" s="14">
        <f t="shared" si="46"/>
        <v>0.84670523138832998</v>
      </c>
      <c r="E1486" s="9">
        <v>-1.7021276595748552E-4</v>
      </c>
      <c r="G1486" s="9">
        <v>1482</v>
      </c>
      <c r="H1486" s="9">
        <f t="shared" ca="1" si="47"/>
        <v>-3.5562552552148699E-2</v>
      </c>
    </row>
    <row r="1487" spans="2:8" x14ac:dyDescent="0.25">
      <c r="B1487" s="190">
        <v>45471</v>
      </c>
      <c r="C1487" s="9">
        <v>159.04</v>
      </c>
      <c r="D1487" s="14">
        <f t="shared" si="46"/>
        <v>-0.35525195605464793</v>
      </c>
      <c r="E1487" s="9">
        <v>-3.1428751021441554E-4</v>
      </c>
      <c r="G1487" s="9">
        <v>1483</v>
      </c>
      <c r="H1487" s="9">
        <f t="shared" ca="1" si="47"/>
        <v>-4.910896618342063E-2</v>
      </c>
    </row>
    <row r="1488" spans="2:8" x14ac:dyDescent="0.25">
      <c r="B1488" s="190">
        <v>45800</v>
      </c>
      <c r="C1488" s="9">
        <v>246.67</v>
      </c>
      <c r="D1488" s="14">
        <f t="shared" si="46"/>
        <v>1.6609492988133761</v>
      </c>
      <c r="E1488" s="9">
        <v>-5.2674230145876774E-4</v>
      </c>
      <c r="G1488" s="9">
        <v>1484</v>
      </c>
      <c r="H1488" s="9">
        <f t="shared" ca="1" si="47"/>
        <v>3.9400580064326993E-2</v>
      </c>
    </row>
    <row r="1489" spans="2:8" x14ac:dyDescent="0.25">
      <c r="B1489" s="190">
        <v>45111</v>
      </c>
      <c r="C1489" s="9">
        <v>92.7</v>
      </c>
      <c r="D1489" s="14">
        <f t="shared" si="46"/>
        <v>3.9820527201346011E-2</v>
      </c>
      <c r="E1489" s="9">
        <v>-5.3908355795145185E-4</v>
      </c>
      <c r="G1489" s="9">
        <v>1485</v>
      </c>
      <c r="H1489" s="9">
        <f t="shared" ca="1" si="47"/>
        <v>-6.7301452273141613E-3</v>
      </c>
    </row>
    <row r="1490" spans="2:8" x14ac:dyDescent="0.25">
      <c r="B1490" s="190">
        <v>42205</v>
      </c>
      <c r="C1490" s="9">
        <v>89.15</v>
      </c>
      <c r="D1490" s="14">
        <f t="shared" si="46"/>
        <v>2.5301897642323205E-2</v>
      </c>
      <c r="E1490" s="9">
        <v>-5.6053811659189637E-4</v>
      </c>
      <c r="G1490" s="9">
        <v>1486</v>
      </c>
      <c r="H1490" s="9">
        <f t="shared" ca="1" si="47"/>
        <v>-2.5912812665696495E-2</v>
      </c>
    </row>
    <row r="1491" spans="2:8" x14ac:dyDescent="0.25">
      <c r="B1491" s="190">
        <v>44391</v>
      </c>
      <c r="C1491" s="9">
        <v>86.95</v>
      </c>
      <c r="D1491" s="14">
        <f t="shared" si="46"/>
        <v>-0.47030155345720376</v>
      </c>
      <c r="E1491" s="9">
        <v>-5.7471264367812828E-4</v>
      </c>
      <c r="G1491" s="9">
        <v>1487</v>
      </c>
      <c r="H1491" s="9">
        <f t="shared" ca="1" si="47"/>
        <v>-2.8738470336206728E-2</v>
      </c>
    </row>
    <row r="1492" spans="2:8" x14ac:dyDescent="0.25">
      <c r="B1492" s="190">
        <v>45392</v>
      </c>
      <c r="C1492" s="9">
        <v>164.15</v>
      </c>
      <c r="D1492" s="14">
        <f t="shared" si="46"/>
        <v>1.1235446313065978</v>
      </c>
      <c r="E1492" s="9">
        <v>-6.0882800608824542E-4</v>
      </c>
      <c r="G1492" s="9">
        <v>1488</v>
      </c>
      <c r="H1492" s="9">
        <f t="shared" ca="1" si="47"/>
        <v>-4.157208498075371E-2</v>
      </c>
    </row>
    <row r="1493" spans="2:8" x14ac:dyDescent="0.25">
      <c r="B1493" s="190">
        <v>45036</v>
      </c>
      <c r="C1493" s="9">
        <v>77.3</v>
      </c>
      <c r="D1493" s="14">
        <f t="shared" si="46"/>
        <v>4.6008119079837498E-2</v>
      </c>
      <c r="E1493" s="9">
        <v>-6.4641241111825681E-4</v>
      </c>
      <c r="G1493" s="9">
        <v>1489</v>
      </c>
      <c r="H1493" s="9">
        <f t="shared" ca="1" si="47"/>
        <v>3.5139978126663224E-2</v>
      </c>
    </row>
    <row r="1494" spans="2:8" x14ac:dyDescent="0.25">
      <c r="B1494" s="190">
        <v>44347</v>
      </c>
      <c r="C1494" s="9">
        <v>73.900000000000006</v>
      </c>
      <c r="D1494" s="14">
        <f t="shared" si="46"/>
        <v>2.2130013831258764E-2</v>
      </c>
      <c r="E1494" s="9">
        <v>-6.7613252197426847E-4</v>
      </c>
      <c r="G1494" s="9">
        <v>1490</v>
      </c>
      <c r="H1494" s="9">
        <f t="shared" ca="1" si="47"/>
        <v>5.6171420318074469E-2</v>
      </c>
    </row>
    <row r="1495" spans="2:8" x14ac:dyDescent="0.25">
      <c r="B1495" s="190">
        <v>45026</v>
      </c>
      <c r="C1495" s="9">
        <v>72.3</v>
      </c>
      <c r="D1495" s="14">
        <f t="shared" si="46"/>
        <v>5.3935860058309082E-2</v>
      </c>
      <c r="E1495" s="9">
        <v>-6.9108500345538575E-4</v>
      </c>
      <c r="G1495" s="9">
        <v>1491</v>
      </c>
      <c r="H1495" s="9">
        <f t="shared" ca="1" si="47"/>
        <v>-2.7000535588282876E-2</v>
      </c>
    </row>
    <row r="1496" spans="2:8" x14ac:dyDescent="0.25">
      <c r="B1496" s="190">
        <v>44993</v>
      </c>
      <c r="C1496" s="9">
        <v>68.599999999999994</v>
      </c>
      <c r="D1496" s="14">
        <f t="shared" si="46"/>
        <v>-0.66613130870686721</v>
      </c>
      <c r="E1496" s="9">
        <v>-7.2833211944663319E-4</v>
      </c>
      <c r="G1496" s="9">
        <v>1492</v>
      </c>
      <c r="H1496" s="9">
        <f t="shared" ca="1" si="47"/>
        <v>-5.1917525892964375E-2</v>
      </c>
    </row>
    <row r="1497" spans="2:8" x14ac:dyDescent="0.25">
      <c r="B1497" s="190">
        <v>45506</v>
      </c>
      <c r="C1497" s="9">
        <v>205.47</v>
      </c>
      <c r="D1497" s="14">
        <f t="shared" si="46"/>
        <v>2.044</v>
      </c>
      <c r="E1497" s="9">
        <v>-7.2950102130145747E-4</v>
      </c>
      <c r="G1497" s="9">
        <v>1493</v>
      </c>
      <c r="H1497" s="9">
        <f t="shared" ca="1" si="47"/>
        <v>1.002341223948101E-2</v>
      </c>
    </row>
    <row r="1498" spans="2:8" x14ac:dyDescent="0.25">
      <c r="B1498" s="190">
        <v>44985</v>
      </c>
      <c r="C1498" s="9">
        <v>67.5</v>
      </c>
      <c r="D1498" s="14">
        <f t="shared" si="46"/>
        <v>-0.70163108341068825</v>
      </c>
      <c r="E1498" s="9">
        <v>-7.4019245003696763E-4</v>
      </c>
      <c r="G1498" s="9">
        <v>1494</v>
      </c>
      <c r="H1498" s="9">
        <f t="shared" ca="1" si="47"/>
        <v>-9.5552385671042253E-3</v>
      </c>
    </row>
    <row r="1499" spans="2:8" x14ac:dyDescent="0.25">
      <c r="B1499" s="190">
        <v>45786</v>
      </c>
      <c r="C1499" s="9">
        <v>226.23</v>
      </c>
      <c r="D1499" s="14">
        <f t="shared" si="46"/>
        <v>2.7704999999999997</v>
      </c>
      <c r="E1499" s="9">
        <v>-7.5088339222621867E-4</v>
      </c>
      <c r="G1499" s="9">
        <v>1495</v>
      </c>
      <c r="H1499" s="9">
        <f t="shared" ca="1" si="47"/>
        <v>-2.3263771861018759E-2</v>
      </c>
    </row>
    <row r="1500" spans="2:8" x14ac:dyDescent="0.25">
      <c r="B1500" s="190">
        <v>44180</v>
      </c>
      <c r="C1500" s="9">
        <v>60</v>
      </c>
      <c r="D1500" s="14">
        <f t="shared" si="46"/>
        <v>-0.63950973323720262</v>
      </c>
      <c r="E1500" s="9">
        <v>-8.326394671106938E-4</v>
      </c>
      <c r="G1500" s="9">
        <v>1496</v>
      </c>
      <c r="H1500" s="9">
        <f t="shared" ca="1" si="47"/>
        <v>5.8615768132075308E-2</v>
      </c>
    </row>
    <row r="1501" spans="2:8" x14ac:dyDescent="0.25">
      <c r="B1501" s="190">
        <v>45476</v>
      </c>
      <c r="C1501" s="9">
        <v>166.44</v>
      </c>
      <c r="D1501" s="14">
        <f t="shared" si="46"/>
        <v>2.0765249537892791</v>
      </c>
      <c r="E1501" s="9">
        <v>-8.4043702725426078E-4</v>
      </c>
      <c r="G1501" s="9">
        <v>1497</v>
      </c>
      <c r="H1501" s="9">
        <f t="shared" ca="1" si="47"/>
        <v>4.2467202776054654E-2</v>
      </c>
    </row>
    <row r="1502" spans="2:8" x14ac:dyDescent="0.25">
      <c r="B1502" s="190">
        <v>44252</v>
      </c>
      <c r="C1502" s="9">
        <v>54.1</v>
      </c>
      <c r="D1502" s="14">
        <f t="shared" si="46"/>
        <v>1.0270774976657409E-2</v>
      </c>
      <c r="E1502" s="9">
        <v>-9.2336103416430575E-4</v>
      </c>
      <c r="G1502" s="9">
        <v>1498</v>
      </c>
      <c r="H1502" s="9">
        <f t="shared" ca="1" si="47"/>
        <v>4.7182813016017951E-3</v>
      </c>
    </row>
    <row r="1503" spans="2:8" x14ac:dyDescent="0.25">
      <c r="B1503" s="190">
        <v>44113</v>
      </c>
      <c r="C1503" s="9">
        <v>53.55</v>
      </c>
      <c r="D1503" s="14">
        <f t="shared" si="46"/>
        <v>-0.49433427762039667</v>
      </c>
      <c r="E1503" s="9">
        <v>-9.3283582089560195E-4</v>
      </c>
      <c r="G1503" s="9">
        <v>1499</v>
      </c>
      <c r="H1503" s="9">
        <f t="shared" ca="1" si="47"/>
        <v>6.7448293966625369E-2</v>
      </c>
    </row>
    <row r="1504" spans="2:8" x14ac:dyDescent="0.25">
      <c r="B1504" s="190">
        <v>45181</v>
      </c>
      <c r="C1504" s="9">
        <v>105.9</v>
      </c>
      <c r="D1504" s="14">
        <f t="shared" si="46"/>
        <v>1.0094876660341556</v>
      </c>
      <c r="E1504" s="9">
        <v>-9.4339622641504068E-4</v>
      </c>
      <c r="G1504" s="9">
        <v>1500</v>
      </c>
      <c r="H1504" s="9">
        <f t="shared" ca="1" si="47"/>
        <v>5.0353629339895151E-2</v>
      </c>
    </row>
    <row r="1505" spans="2:8" x14ac:dyDescent="0.25">
      <c r="B1505" s="190">
        <v>44806</v>
      </c>
      <c r="C1505" s="9">
        <v>52.7</v>
      </c>
      <c r="D1505" s="14">
        <f t="shared" si="46"/>
        <v>-0.49617590822179725</v>
      </c>
      <c r="E1505" s="9">
        <v>-9.478672985781452E-4</v>
      </c>
      <c r="G1505" s="9">
        <v>1501</v>
      </c>
      <c r="H1505" s="9">
        <f t="shared" ca="1" si="47"/>
        <v>-1.5013333588528514E-2</v>
      </c>
    </row>
    <row r="1506" spans="2:8" x14ac:dyDescent="0.25">
      <c r="B1506" s="190">
        <v>42370</v>
      </c>
      <c r="C1506" s="9">
        <v>104.6</v>
      </c>
      <c r="D1506" s="14">
        <f t="shared" si="46"/>
        <v>1.0057526366251197</v>
      </c>
      <c r="E1506" s="9">
        <v>-9.55109837631409E-4</v>
      </c>
      <c r="G1506" s="9">
        <v>1502</v>
      </c>
      <c r="H1506" s="9">
        <f t="shared" ca="1" si="47"/>
        <v>3.2657807785755888E-2</v>
      </c>
    </row>
    <row r="1507" spans="2:8" x14ac:dyDescent="0.25">
      <c r="B1507" s="190">
        <v>42675</v>
      </c>
      <c r="C1507" s="9">
        <v>52.15</v>
      </c>
      <c r="D1507" s="14">
        <f t="shared" si="46"/>
        <v>-0.49270428015564205</v>
      </c>
      <c r="E1507" s="9">
        <v>-9.5785440613034979E-4</v>
      </c>
      <c r="G1507" s="9">
        <v>1503</v>
      </c>
      <c r="H1507" s="9">
        <f t="shared" ca="1" si="47"/>
        <v>-3.8248703950657791E-2</v>
      </c>
    </row>
    <row r="1508" spans="2:8" x14ac:dyDescent="0.25">
      <c r="B1508" s="190">
        <v>42292</v>
      </c>
      <c r="C1508" s="9">
        <v>102.8</v>
      </c>
      <c r="D1508" s="14">
        <f t="shared" si="46"/>
        <v>1.0117416829745596</v>
      </c>
      <c r="E1508" s="9">
        <v>-9.7181729834799337E-4</v>
      </c>
      <c r="G1508" s="9">
        <v>1504</v>
      </c>
      <c r="H1508" s="9">
        <f t="shared" ca="1" si="47"/>
        <v>5.31846429281553E-2</v>
      </c>
    </row>
    <row r="1509" spans="2:8" x14ac:dyDescent="0.25">
      <c r="B1509" s="190">
        <v>44823</v>
      </c>
      <c r="C1509" s="9">
        <v>51.1</v>
      </c>
      <c r="D1509" s="14">
        <f t="shared" si="46"/>
        <v>3.9292730844794274E-3</v>
      </c>
      <c r="E1509" s="9">
        <v>-9.775171065493091E-4</v>
      </c>
      <c r="G1509" s="9">
        <v>1505</v>
      </c>
      <c r="H1509" s="9">
        <f t="shared" ca="1" si="47"/>
        <v>3.8725227374636684E-2</v>
      </c>
    </row>
    <row r="1510" spans="2:8" x14ac:dyDescent="0.25">
      <c r="B1510" s="190">
        <v>44795</v>
      </c>
      <c r="C1510" s="9">
        <v>50.9</v>
      </c>
      <c r="D1510" s="14">
        <f t="shared" si="46"/>
        <v>3.3502538071065964E-2</v>
      </c>
      <c r="E1510" s="9">
        <v>-9.813542688911533E-4</v>
      </c>
      <c r="G1510" s="9">
        <v>1506</v>
      </c>
      <c r="H1510" s="9">
        <f t="shared" ca="1" si="47"/>
        <v>1.1016964194528047E-2</v>
      </c>
    </row>
    <row r="1511" spans="2:8" x14ac:dyDescent="0.25">
      <c r="B1511" s="190">
        <v>44768</v>
      </c>
      <c r="C1511" s="9">
        <v>49.25</v>
      </c>
      <c r="D1511" s="14">
        <f t="shared" si="46"/>
        <v>1.7561983471074408E-2</v>
      </c>
      <c r="E1511" s="9">
        <v>-1.0141987829614028E-3</v>
      </c>
      <c r="G1511" s="9">
        <v>1507</v>
      </c>
      <c r="H1511" s="9">
        <f t="shared" ca="1" si="47"/>
        <v>6.1548496352366186E-2</v>
      </c>
    </row>
    <row r="1512" spans="2:8" x14ac:dyDescent="0.25">
      <c r="B1512" s="190">
        <v>44054</v>
      </c>
      <c r="C1512" s="9">
        <v>48.4</v>
      </c>
      <c r="D1512" s="14">
        <f t="shared" si="46"/>
        <v>3.8626609442060027E-2</v>
      </c>
      <c r="E1512" s="9">
        <v>-1.0319917440661354E-3</v>
      </c>
      <c r="G1512" s="9">
        <v>1508</v>
      </c>
      <c r="H1512" s="9">
        <f t="shared" ca="1" si="47"/>
        <v>2.1439591153456692E-3</v>
      </c>
    </row>
    <row r="1513" spans="2:8" x14ac:dyDescent="0.25">
      <c r="B1513" s="190">
        <v>44834</v>
      </c>
      <c r="C1513" s="9">
        <v>46.6</v>
      </c>
      <c r="D1513" s="14">
        <f t="shared" si="46"/>
        <v>6.7583046964490329E-2</v>
      </c>
      <c r="E1513" s="9">
        <v>-1.0718113612003678E-3</v>
      </c>
      <c r="G1513" s="9">
        <v>1509</v>
      </c>
      <c r="H1513" s="9">
        <f t="shared" ca="1" si="47"/>
        <v>3.9185618951158512E-2</v>
      </c>
    </row>
    <row r="1514" spans="2:8" x14ac:dyDescent="0.25">
      <c r="B1514" s="190">
        <v>42898</v>
      </c>
      <c r="C1514" s="9">
        <v>43.65</v>
      </c>
      <c r="D1514" s="14">
        <f t="shared" si="46"/>
        <v>1.1587485515643106E-2</v>
      </c>
      <c r="E1514" s="9">
        <v>-1.144164759725498E-3</v>
      </c>
      <c r="G1514" s="9">
        <v>1510</v>
      </c>
      <c r="H1514" s="9">
        <f t="shared" ca="1" si="47"/>
        <v>-6.0783923360944951E-2</v>
      </c>
    </row>
    <row r="1515" spans="2:8" x14ac:dyDescent="0.25">
      <c r="B1515" s="190">
        <v>43033</v>
      </c>
      <c r="C1515" s="9">
        <v>43.15</v>
      </c>
      <c r="D1515" s="14">
        <f t="shared" si="46"/>
        <v>2.3228803716608924E-3</v>
      </c>
      <c r="E1515" s="9">
        <v>-1.157407407407506E-3</v>
      </c>
      <c r="G1515" s="9">
        <v>1511</v>
      </c>
      <c r="H1515" s="9">
        <f t="shared" ca="1" si="47"/>
        <v>2.8466270604919578E-2</v>
      </c>
    </row>
    <row r="1516" spans="2:8" x14ac:dyDescent="0.25">
      <c r="B1516" s="190">
        <v>42892</v>
      </c>
      <c r="C1516" s="9">
        <v>43.05</v>
      </c>
      <c r="D1516" s="14">
        <f t="shared" si="46"/>
        <v>7.0175438596490562E-3</v>
      </c>
      <c r="E1516" s="9">
        <v>-1.1600928074246928E-3</v>
      </c>
      <c r="G1516" s="9">
        <v>1512</v>
      </c>
      <c r="H1516" s="9">
        <f t="shared" ca="1" si="47"/>
        <v>8.6099926686036207E-2</v>
      </c>
    </row>
    <row r="1517" spans="2:8" x14ac:dyDescent="0.25">
      <c r="B1517" s="190">
        <v>42907</v>
      </c>
      <c r="C1517" s="9">
        <v>42.75</v>
      </c>
      <c r="D1517" s="14">
        <f t="shared" si="46"/>
        <v>4.5232273838630842E-2</v>
      </c>
      <c r="E1517" s="9">
        <v>-1.1682242990653543E-3</v>
      </c>
      <c r="G1517" s="9">
        <v>1513</v>
      </c>
      <c r="H1517" s="9">
        <f t="shared" ca="1" si="47"/>
        <v>-2.6030122952595491E-2</v>
      </c>
    </row>
    <row r="1518" spans="2:8" x14ac:dyDescent="0.25">
      <c r="B1518" s="190">
        <v>42738</v>
      </c>
      <c r="C1518" s="9">
        <v>40.9</v>
      </c>
      <c r="D1518" s="14">
        <f t="shared" si="46"/>
        <v>2.5062656641604012E-2</v>
      </c>
      <c r="E1518" s="9">
        <v>-1.2210012210013251E-3</v>
      </c>
      <c r="G1518" s="9">
        <v>1514</v>
      </c>
      <c r="H1518" s="9">
        <f t="shared" ca="1" si="47"/>
        <v>-5.2899295285883101E-2</v>
      </c>
    </row>
    <row r="1519" spans="2:8" x14ac:dyDescent="0.25">
      <c r="B1519" s="190">
        <v>42990</v>
      </c>
      <c r="C1519" s="9">
        <v>39.9</v>
      </c>
      <c r="D1519" s="14">
        <f t="shared" si="46"/>
        <v>0</v>
      </c>
      <c r="E1519" s="9">
        <v>-1.2515644555695685E-3</v>
      </c>
      <c r="G1519" s="9">
        <v>1515</v>
      </c>
      <c r="H1519" s="9">
        <f t="shared" ca="1" si="47"/>
        <v>-5.5119435402065708E-2</v>
      </c>
    </row>
    <row r="1520" spans="2:8" x14ac:dyDescent="0.25">
      <c r="B1520" s="190">
        <v>42748</v>
      </c>
      <c r="C1520" s="9">
        <v>39.9</v>
      </c>
      <c r="D1520" s="14">
        <f t="shared" si="46"/>
        <v>5.0377833753147538E-3</v>
      </c>
      <c r="E1520" s="9">
        <v>-1.2515644555695685E-3</v>
      </c>
      <c r="G1520" s="9">
        <v>1516</v>
      </c>
      <c r="H1520" s="9">
        <f t="shared" ca="1" si="47"/>
        <v>4.2809637541455108E-2</v>
      </c>
    </row>
    <row r="1521" spans="2:8" x14ac:dyDescent="0.25">
      <c r="B1521" s="190">
        <v>42754</v>
      </c>
      <c r="C1521" s="9">
        <v>39.700000000000003</v>
      </c>
      <c r="D1521" s="14">
        <f t="shared" si="46"/>
        <v>-0.82414953933380586</v>
      </c>
      <c r="E1521" s="9">
        <v>-1.2578616352200544E-3</v>
      </c>
      <c r="G1521" s="9">
        <v>1517</v>
      </c>
      <c r="H1521" s="9">
        <f t="shared" ca="1" si="47"/>
        <v>3.9107908790051576E-3</v>
      </c>
    </row>
    <row r="1522" spans="2:8" x14ac:dyDescent="0.25">
      <c r="B1522" s="190">
        <v>45712</v>
      </c>
      <c r="C1522" s="9">
        <v>225.76</v>
      </c>
      <c r="D1522" s="14">
        <f t="shared" si="46"/>
        <v>4.8791666666666664</v>
      </c>
      <c r="E1522" s="9">
        <v>-1.2829020128291106E-3</v>
      </c>
      <c r="G1522" s="9">
        <v>1518</v>
      </c>
      <c r="H1522" s="9">
        <f t="shared" ca="1" si="47"/>
        <v>5.7620361383981626E-2</v>
      </c>
    </row>
    <row r="1523" spans="2:8" x14ac:dyDescent="0.25">
      <c r="B1523" s="190">
        <v>43349</v>
      </c>
      <c r="C1523" s="9">
        <v>38.4</v>
      </c>
      <c r="D1523" s="14">
        <f t="shared" si="46"/>
        <v>-0.74819672131147541</v>
      </c>
      <c r="E1523" s="9">
        <v>-1.3003901170352214E-3</v>
      </c>
      <c r="G1523" s="9">
        <v>1519</v>
      </c>
      <c r="H1523" s="9">
        <f t="shared" ca="1" si="47"/>
        <v>-2.8774332395529807E-2</v>
      </c>
    </row>
    <row r="1524" spans="2:8" x14ac:dyDescent="0.25">
      <c r="B1524" s="190">
        <v>45351</v>
      </c>
      <c r="C1524" s="9">
        <v>152.5</v>
      </c>
      <c r="D1524" s="14">
        <f t="shared" si="46"/>
        <v>1.0198675496688743</v>
      </c>
      <c r="E1524" s="9">
        <v>-1.3097576948263828E-3</v>
      </c>
      <c r="G1524" s="9">
        <v>1520</v>
      </c>
      <c r="H1524" s="9">
        <f t="shared" ca="1" si="47"/>
        <v>2.235444579130292E-3</v>
      </c>
    </row>
    <row r="1525" spans="2:8" x14ac:dyDescent="0.25">
      <c r="B1525" s="190">
        <v>45062</v>
      </c>
      <c r="C1525" s="9">
        <v>75.5</v>
      </c>
      <c r="D1525" s="14">
        <f t="shared" si="46"/>
        <v>1.029569892473118</v>
      </c>
      <c r="E1525" s="9">
        <v>-1.3227513227512477E-3</v>
      </c>
      <c r="G1525" s="9">
        <v>1521</v>
      </c>
      <c r="H1525" s="9">
        <f t="shared" ca="1" si="47"/>
        <v>4.5371164163308095E-2</v>
      </c>
    </row>
    <row r="1526" spans="2:8" x14ac:dyDescent="0.25">
      <c r="B1526" s="190">
        <v>42970</v>
      </c>
      <c r="C1526" s="9">
        <v>37.200000000000003</v>
      </c>
      <c r="D1526" s="14">
        <f t="shared" si="46"/>
        <v>5.3824362606232461E-2</v>
      </c>
      <c r="E1526" s="9">
        <v>-1.3422818791945545E-3</v>
      </c>
      <c r="G1526" s="9">
        <v>1522</v>
      </c>
      <c r="H1526" s="9">
        <f t="shared" ca="1" si="47"/>
        <v>0.11321782828073668</v>
      </c>
    </row>
    <row r="1527" spans="2:8" x14ac:dyDescent="0.25">
      <c r="B1527" s="190">
        <v>43200</v>
      </c>
      <c r="C1527" s="9">
        <v>35.299999999999997</v>
      </c>
      <c r="D1527" s="14">
        <f t="shared" si="46"/>
        <v>-0.49390681003584236</v>
      </c>
      <c r="E1527" s="9">
        <v>-1.414427157001535E-3</v>
      </c>
      <c r="G1527" s="9">
        <v>1523</v>
      </c>
      <c r="H1527" s="9">
        <f t="shared" ca="1" si="47"/>
        <v>-2.1446149267399593E-2</v>
      </c>
    </row>
    <row r="1528" spans="2:8" x14ac:dyDescent="0.25">
      <c r="B1528" s="190">
        <v>44357</v>
      </c>
      <c r="C1528" s="9">
        <v>69.75</v>
      </c>
      <c r="D1528" s="14">
        <f t="shared" si="46"/>
        <v>1.0014347202295553</v>
      </c>
      <c r="E1528" s="9">
        <v>-1.4316392269147363E-3</v>
      </c>
      <c r="G1528" s="9">
        <v>1524</v>
      </c>
      <c r="H1528" s="9">
        <f t="shared" ca="1" si="47"/>
        <v>-2.0131990946105849E-2</v>
      </c>
    </row>
    <row r="1529" spans="2:8" x14ac:dyDescent="0.25">
      <c r="B1529" s="190">
        <v>43196</v>
      </c>
      <c r="C1529" s="9">
        <v>34.85</v>
      </c>
      <c r="D1529" s="14">
        <f t="shared" si="46"/>
        <v>-0.49419448476052252</v>
      </c>
      <c r="E1529" s="9">
        <v>-1.43266475644691E-3</v>
      </c>
      <c r="G1529" s="9">
        <v>1525</v>
      </c>
      <c r="H1529" s="9">
        <f t="shared" ca="1" si="47"/>
        <v>8.4823529430571212E-2</v>
      </c>
    </row>
    <row r="1530" spans="2:8" x14ac:dyDescent="0.25">
      <c r="B1530" s="190">
        <v>44470</v>
      </c>
      <c r="C1530" s="9">
        <v>68.900000000000006</v>
      </c>
      <c r="D1530" s="14">
        <f t="shared" si="46"/>
        <v>-0.63270963270963265</v>
      </c>
      <c r="E1530" s="9">
        <v>-1.4492753623187582E-3</v>
      </c>
      <c r="G1530" s="9">
        <v>1526</v>
      </c>
      <c r="H1530" s="9">
        <f t="shared" ca="1" si="47"/>
        <v>5.6107605389660961E-2</v>
      </c>
    </row>
    <row r="1531" spans="2:8" x14ac:dyDescent="0.25">
      <c r="B1531" s="190">
        <v>45489</v>
      </c>
      <c r="C1531" s="9">
        <v>187.59</v>
      </c>
      <c r="D1531" s="14">
        <f t="shared" si="46"/>
        <v>4.7192073170731721</v>
      </c>
      <c r="E1531" s="9">
        <v>-1.4903922925427217E-3</v>
      </c>
      <c r="G1531" s="9">
        <v>1527</v>
      </c>
      <c r="H1531" s="9">
        <f t="shared" ca="1" si="47"/>
        <v>1.2902412134388121E-2</v>
      </c>
    </row>
    <row r="1532" spans="2:8" x14ac:dyDescent="0.25">
      <c r="B1532" s="190">
        <v>41850</v>
      </c>
      <c r="C1532" s="9">
        <v>32.799999999999997</v>
      </c>
      <c r="D1532" s="14">
        <f t="shared" si="46"/>
        <v>-0.49343629343629347</v>
      </c>
      <c r="E1532" s="9">
        <v>-1.52207001522083E-3</v>
      </c>
      <c r="G1532" s="9">
        <v>1528</v>
      </c>
      <c r="H1532" s="9">
        <f t="shared" ca="1" si="47"/>
        <v>1.6491557374248091E-2</v>
      </c>
    </row>
    <row r="1533" spans="2:8" x14ac:dyDescent="0.25">
      <c r="B1533" s="190">
        <v>42011</v>
      </c>
      <c r="C1533" s="9">
        <v>64.75</v>
      </c>
      <c r="D1533" s="14">
        <f t="shared" si="46"/>
        <v>1.0490506329113922</v>
      </c>
      <c r="E1533" s="9">
        <v>-1.5420200462605139E-3</v>
      </c>
      <c r="G1533" s="9">
        <v>1529</v>
      </c>
      <c r="H1533" s="9">
        <f t="shared" ca="1" si="47"/>
        <v>2.659145540049538E-2</v>
      </c>
    </row>
    <row r="1534" spans="2:8" x14ac:dyDescent="0.25">
      <c r="B1534" s="190">
        <v>43321</v>
      </c>
      <c r="C1534" s="9">
        <v>31.6</v>
      </c>
      <c r="D1534" s="14">
        <f t="shared" si="46"/>
        <v>-0.66596194503171247</v>
      </c>
      <c r="E1534" s="9">
        <v>-1.5797788309635753E-3</v>
      </c>
      <c r="G1534" s="9">
        <v>1530</v>
      </c>
      <c r="H1534" s="9">
        <f t="shared" ca="1" si="47"/>
        <v>-2.0763656681649773E-2</v>
      </c>
    </row>
    <row r="1535" spans="2:8" x14ac:dyDescent="0.25">
      <c r="B1535" s="190">
        <v>42381</v>
      </c>
      <c r="C1535" s="9">
        <v>94.6</v>
      </c>
      <c r="D1535" s="14">
        <f t="shared" si="46"/>
        <v>2.0127388535031847</v>
      </c>
      <c r="E1535" s="9">
        <v>-1.58311345646444E-3</v>
      </c>
      <c r="G1535" s="9">
        <v>1531</v>
      </c>
      <c r="H1535" s="9">
        <f t="shared" ca="1" si="47"/>
        <v>-5.6036696701083667E-3</v>
      </c>
    </row>
    <row r="1536" spans="2:8" x14ac:dyDescent="0.25">
      <c r="B1536" s="190">
        <v>43185</v>
      </c>
      <c r="C1536" s="9">
        <v>31.4</v>
      </c>
      <c r="D1536" s="14">
        <f t="shared" si="46"/>
        <v>-0.49880287310454907</v>
      </c>
      <c r="E1536" s="9">
        <v>-1.5898251192369066E-3</v>
      </c>
      <c r="G1536" s="9">
        <v>1532</v>
      </c>
      <c r="H1536" s="9">
        <f t="shared" ca="1" si="47"/>
        <v>1.4492782836492829E-2</v>
      </c>
    </row>
    <row r="1537" spans="2:8" x14ac:dyDescent="0.25">
      <c r="B1537" s="190">
        <v>41955</v>
      </c>
      <c r="C1537" s="9">
        <v>62.65</v>
      </c>
      <c r="D1537" s="14">
        <f t="shared" si="46"/>
        <v>-0.33244539158231218</v>
      </c>
      <c r="E1537" s="9">
        <v>-1.5936254980079907E-3</v>
      </c>
      <c r="G1537" s="9">
        <v>1533</v>
      </c>
      <c r="H1537" s="9">
        <f t="shared" ca="1" si="47"/>
        <v>-8.7707593704763505E-3</v>
      </c>
    </row>
    <row r="1538" spans="2:8" x14ac:dyDescent="0.25">
      <c r="B1538" s="190">
        <v>45114</v>
      </c>
      <c r="C1538" s="9">
        <v>93.85</v>
      </c>
      <c r="D1538" s="14">
        <f t="shared" si="46"/>
        <v>-0.39936000000000005</v>
      </c>
      <c r="E1538" s="9">
        <v>-1.5957446808511242E-3</v>
      </c>
      <c r="G1538" s="9">
        <v>1534</v>
      </c>
      <c r="H1538" s="9">
        <f t="shared" ca="1" si="47"/>
        <v>1.9706119380138658E-2</v>
      </c>
    </row>
    <row r="1539" spans="2:8" x14ac:dyDescent="0.25">
      <c r="B1539" s="190">
        <v>45353</v>
      </c>
      <c r="C1539" s="9">
        <v>156.25</v>
      </c>
      <c r="D1539" s="14">
        <f t="shared" si="46"/>
        <v>4.0080128205128203</v>
      </c>
      <c r="E1539" s="9">
        <v>-1.5974440894568689E-3</v>
      </c>
      <c r="G1539" s="9">
        <v>1535</v>
      </c>
      <c r="H1539" s="9">
        <f t="shared" ca="1" si="47"/>
        <v>1.8519076768611464E-3</v>
      </c>
    </row>
    <row r="1540" spans="2:8" x14ac:dyDescent="0.25">
      <c r="B1540" s="190">
        <v>43229</v>
      </c>
      <c r="C1540" s="9">
        <v>31.2</v>
      </c>
      <c r="D1540" s="14">
        <f t="shared" si="46"/>
        <v>-0.49636803874092011</v>
      </c>
      <c r="E1540" s="9">
        <v>-1.6000000000000228E-3</v>
      </c>
      <c r="G1540" s="9">
        <v>1536</v>
      </c>
      <c r="H1540" s="9">
        <f t="shared" ca="1" si="47"/>
        <v>-3.8459842208165257E-2</v>
      </c>
    </row>
    <row r="1541" spans="2:8" x14ac:dyDescent="0.25">
      <c r="B1541" s="190">
        <v>42002</v>
      </c>
      <c r="C1541" s="9">
        <v>61.95</v>
      </c>
      <c r="D1541" s="14">
        <f t="shared" ref="D1541:D1604" si="48">(C1541-C1542)/C1542</f>
        <v>-0.79928721853231821</v>
      </c>
      <c r="E1541" s="9">
        <v>-1.6116035455277086E-3</v>
      </c>
      <c r="G1541" s="9">
        <v>1537</v>
      </c>
      <c r="H1541" s="9">
        <f t="shared" ca="1" si="47"/>
        <v>-3.5236969644417953E-3</v>
      </c>
    </row>
    <row r="1542" spans="2:8" x14ac:dyDescent="0.25">
      <c r="B1542" s="190">
        <v>45618</v>
      </c>
      <c r="C1542" s="9">
        <v>308.64999999999998</v>
      </c>
      <c r="D1542" s="14">
        <f t="shared" si="48"/>
        <v>4.0806584362139917</v>
      </c>
      <c r="E1542" s="9">
        <v>-1.6173378618793467E-3</v>
      </c>
      <c r="G1542" s="9">
        <v>1538</v>
      </c>
      <c r="H1542" s="9">
        <f t="shared" ref="H1542:H1605" ca="1" si="49">_xlfn.NORM.INV(RAND(),O$7,O$8)</f>
        <v>8.2902245996838514E-2</v>
      </c>
    </row>
    <row r="1543" spans="2:8" x14ac:dyDescent="0.25">
      <c r="B1543" s="190">
        <v>42394</v>
      </c>
      <c r="C1543" s="9">
        <v>60.75</v>
      </c>
      <c r="D1543" s="14">
        <f t="shared" si="48"/>
        <v>1.3344453711426141E-2</v>
      </c>
      <c r="E1543" s="9">
        <v>-1.6433853738701959E-3</v>
      </c>
      <c r="G1543" s="9">
        <v>1539</v>
      </c>
      <c r="H1543" s="9">
        <f t="shared" ca="1" si="49"/>
        <v>2.3938837300730355E-2</v>
      </c>
    </row>
    <row r="1544" spans="2:8" x14ac:dyDescent="0.25">
      <c r="B1544" s="190">
        <v>42129</v>
      </c>
      <c r="C1544" s="9">
        <v>59.95</v>
      </c>
      <c r="D1544" s="14">
        <f t="shared" si="48"/>
        <v>-0.79875797247398461</v>
      </c>
      <c r="E1544" s="9">
        <v>-1.6652789342213876E-3</v>
      </c>
      <c r="G1544" s="9">
        <v>1540</v>
      </c>
      <c r="H1544" s="9">
        <f t="shared" ca="1" si="49"/>
        <v>1.0054496809281891E-2</v>
      </c>
    </row>
    <row r="1545" spans="2:8" x14ac:dyDescent="0.25">
      <c r="B1545" s="190">
        <v>45660</v>
      </c>
      <c r="C1545" s="9">
        <v>297.89999999999998</v>
      </c>
      <c r="D1545" s="14">
        <f t="shared" si="48"/>
        <v>9.1672354948805452</v>
      </c>
      <c r="E1545" s="9">
        <v>-1.675603217158177E-3</v>
      </c>
      <c r="G1545" s="9">
        <v>1541</v>
      </c>
      <c r="H1545" s="9">
        <f t="shared" ca="1" si="49"/>
        <v>7.571081030426878E-2</v>
      </c>
    </row>
    <row r="1546" spans="2:8" x14ac:dyDescent="0.25">
      <c r="B1546" s="190">
        <v>43273</v>
      </c>
      <c r="C1546" s="9">
        <v>29.3</v>
      </c>
      <c r="D1546" s="14">
        <f t="shared" si="48"/>
        <v>-0.49699570815450644</v>
      </c>
      <c r="E1546" s="9">
        <v>-1.7035775127768554E-3</v>
      </c>
      <c r="G1546" s="9">
        <v>1542</v>
      </c>
      <c r="H1546" s="9">
        <f t="shared" ca="1" si="49"/>
        <v>-4.8117592581814698E-3</v>
      </c>
    </row>
    <row r="1547" spans="2:8" x14ac:dyDescent="0.25">
      <c r="B1547" s="190">
        <v>44925</v>
      </c>
      <c r="C1547" s="9">
        <v>58.25</v>
      </c>
      <c r="D1547" s="14">
        <f t="shared" si="48"/>
        <v>-0.32853025936599423</v>
      </c>
      <c r="E1547" s="9">
        <v>-1.7137960582690904E-3</v>
      </c>
      <c r="G1547" s="9">
        <v>1543</v>
      </c>
      <c r="H1547" s="9">
        <f t="shared" ca="1" si="49"/>
        <v>-7.6296705306224634E-3</v>
      </c>
    </row>
    <row r="1548" spans="2:8" x14ac:dyDescent="0.25">
      <c r="B1548" s="190">
        <v>44399</v>
      </c>
      <c r="C1548" s="9">
        <v>86.75</v>
      </c>
      <c r="D1548" s="14">
        <f t="shared" si="48"/>
        <v>2.0069324090121317</v>
      </c>
      <c r="E1548" s="9">
        <v>-1.7261219792866016E-3</v>
      </c>
      <c r="G1548" s="9">
        <v>1544</v>
      </c>
      <c r="H1548" s="9">
        <f t="shared" ca="1" si="49"/>
        <v>-3.3584214397426225E-2</v>
      </c>
    </row>
    <row r="1549" spans="2:8" x14ac:dyDescent="0.25">
      <c r="B1549" s="190">
        <v>43438</v>
      </c>
      <c r="C1549" s="9">
        <v>28.85</v>
      </c>
      <c r="D1549" s="14">
        <f t="shared" si="48"/>
        <v>6.9808027923212168E-3</v>
      </c>
      <c r="E1549" s="9">
        <v>-1.7301038062282755E-3</v>
      </c>
      <c r="G1549" s="9">
        <v>1545</v>
      </c>
      <c r="H1549" s="9">
        <f t="shared" ca="1" si="49"/>
        <v>4.9888167510779352E-3</v>
      </c>
    </row>
    <row r="1550" spans="2:8" x14ac:dyDescent="0.25">
      <c r="B1550" s="190">
        <v>43403</v>
      </c>
      <c r="C1550" s="9">
        <v>28.65</v>
      </c>
      <c r="D1550" s="14">
        <f t="shared" si="48"/>
        <v>1.7482517482516487E-3</v>
      </c>
      <c r="E1550" s="9">
        <v>-1.7421602787456693E-3</v>
      </c>
      <c r="G1550" s="9">
        <v>1546</v>
      </c>
      <c r="H1550" s="9">
        <f t="shared" ca="1" si="49"/>
        <v>2.3439631081733227E-2</v>
      </c>
    </row>
    <row r="1551" spans="2:8" x14ac:dyDescent="0.25">
      <c r="B1551" s="190">
        <v>43454</v>
      </c>
      <c r="C1551" s="9">
        <v>28.6</v>
      </c>
      <c r="D1551" s="14">
        <f t="shared" si="48"/>
        <v>-0.48791405550581912</v>
      </c>
      <c r="E1551" s="9">
        <v>-1.7452006980801802E-3</v>
      </c>
      <c r="G1551" s="9">
        <v>1547</v>
      </c>
      <c r="H1551" s="9">
        <f t="shared" ca="1" si="49"/>
        <v>3.5006711865330595E-2</v>
      </c>
    </row>
    <row r="1552" spans="2:8" x14ac:dyDescent="0.25">
      <c r="B1552" s="190">
        <v>44673</v>
      </c>
      <c r="C1552" s="9">
        <v>55.85</v>
      </c>
      <c r="D1552" s="14">
        <f t="shared" si="48"/>
        <v>1.0126126126126127</v>
      </c>
      <c r="E1552" s="9">
        <v>-1.7873100983020807E-3</v>
      </c>
      <c r="G1552" s="9">
        <v>1548</v>
      </c>
      <c r="H1552" s="9">
        <f t="shared" ca="1" si="49"/>
        <v>-1.182917219668296E-2</v>
      </c>
    </row>
    <row r="1553" spans="2:8" x14ac:dyDescent="0.25">
      <c r="B1553" s="190">
        <v>43469</v>
      </c>
      <c r="C1553" s="9">
        <v>27.75</v>
      </c>
      <c r="D1553" s="14">
        <f t="shared" si="48"/>
        <v>-0.83006736068585429</v>
      </c>
      <c r="E1553" s="9">
        <v>-1.7985611510791622E-3</v>
      </c>
      <c r="G1553" s="9">
        <v>1549</v>
      </c>
      <c r="H1553" s="9">
        <f t="shared" ca="1" si="49"/>
        <v>-2.4891363066286219E-2</v>
      </c>
    </row>
    <row r="1554" spans="2:8" x14ac:dyDescent="0.25">
      <c r="B1554" s="190">
        <v>45301</v>
      </c>
      <c r="C1554" s="9">
        <v>163.30000000000001</v>
      </c>
      <c r="D1554" s="14">
        <f t="shared" si="48"/>
        <v>5.0036764705882364</v>
      </c>
      <c r="E1554" s="9">
        <v>-1.8337408312957394E-3</v>
      </c>
      <c r="G1554" s="9">
        <v>1550</v>
      </c>
      <c r="H1554" s="9">
        <f t="shared" ca="1" si="49"/>
        <v>-2.3139586558235826E-2</v>
      </c>
    </row>
    <row r="1555" spans="2:8" x14ac:dyDescent="0.25">
      <c r="B1555" s="190">
        <v>43441</v>
      </c>
      <c r="C1555" s="9">
        <v>27.2</v>
      </c>
      <c r="D1555" s="14">
        <f t="shared" si="48"/>
        <v>-0.8331288343558283</v>
      </c>
      <c r="E1555" s="9">
        <v>-1.834862385321127E-3</v>
      </c>
      <c r="G1555" s="9">
        <v>1551</v>
      </c>
      <c r="H1555" s="9">
        <f t="shared" ca="1" si="49"/>
        <v>-0.10895488951794995</v>
      </c>
    </row>
    <row r="1556" spans="2:8" x14ac:dyDescent="0.25">
      <c r="B1556" s="190">
        <v>45302</v>
      </c>
      <c r="C1556" s="9">
        <v>163</v>
      </c>
      <c r="D1556" s="14">
        <f t="shared" si="48"/>
        <v>2.0101569713758081</v>
      </c>
      <c r="E1556" s="9">
        <v>-1.8371096142070504E-3</v>
      </c>
      <c r="G1556" s="9">
        <v>1552</v>
      </c>
      <c r="H1556" s="9">
        <f t="shared" ca="1" si="49"/>
        <v>-2.2729800296673246E-2</v>
      </c>
    </row>
    <row r="1557" spans="2:8" x14ac:dyDescent="0.25">
      <c r="B1557" s="190">
        <v>44251</v>
      </c>
      <c r="C1557" s="9">
        <v>54.15</v>
      </c>
      <c r="D1557" s="14">
        <f t="shared" si="48"/>
        <v>-0.49557522123893805</v>
      </c>
      <c r="E1557" s="9">
        <v>-1.8433179723502567E-3</v>
      </c>
      <c r="G1557" s="9">
        <v>1553</v>
      </c>
      <c r="H1557" s="9">
        <f t="shared" ca="1" si="49"/>
        <v>-6.2031080544094126E-2</v>
      </c>
    </row>
    <row r="1558" spans="2:8" x14ac:dyDescent="0.25">
      <c r="B1558" s="190">
        <v>42340</v>
      </c>
      <c r="C1558" s="9">
        <v>107.35</v>
      </c>
      <c r="D1558" s="14">
        <f t="shared" si="48"/>
        <v>1.0235626767200754</v>
      </c>
      <c r="E1558" s="9">
        <v>-1.859600185960045E-3</v>
      </c>
      <c r="G1558" s="9">
        <v>1554</v>
      </c>
      <c r="H1558" s="9">
        <f t="shared" ca="1" si="49"/>
        <v>-2.0302332675463865E-2</v>
      </c>
    </row>
    <row r="1559" spans="2:8" x14ac:dyDescent="0.25">
      <c r="B1559" s="190">
        <v>44812</v>
      </c>
      <c r="C1559" s="9">
        <v>53.05</v>
      </c>
      <c r="D1559" s="14">
        <f t="shared" si="48"/>
        <v>2.5120772946859847E-2</v>
      </c>
      <c r="E1559" s="9">
        <v>-1.8814675446848809E-3</v>
      </c>
      <c r="G1559" s="9">
        <v>1555</v>
      </c>
      <c r="H1559" s="9">
        <f t="shared" ca="1" si="49"/>
        <v>2.6003642231743201E-2</v>
      </c>
    </row>
    <row r="1560" spans="2:8" x14ac:dyDescent="0.25">
      <c r="B1560" s="190">
        <v>44123</v>
      </c>
      <c r="C1560" s="9">
        <v>51.75</v>
      </c>
      <c r="D1560" s="14">
        <f t="shared" si="48"/>
        <v>1.0214843749999998</v>
      </c>
      <c r="E1560" s="9">
        <v>-1.9286403085824768E-3</v>
      </c>
      <c r="G1560" s="9">
        <v>1556</v>
      </c>
      <c r="H1560" s="9">
        <f t="shared" ca="1" si="49"/>
        <v>-1.1584983833378242E-2</v>
      </c>
    </row>
    <row r="1561" spans="2:8" x14ac:dyDescent="0.25">
      <c r="B1561" s="190">
        <v>43571</v>
      </c>
      <c r="C1561" s="9">
        <v>25.6</v>
      </c>
      <c r="D1561" s="14">
        <f t="shared" si="48"/>
        <v>-0.48645937813440321</v>
      </c>
      <c r="E1561" s="9">
        <v>-1.9493177387913123E-3</v>
      </c>
      <c r="G1561" s="9">
        <v>1557</v>
      </c>
      <c r="H1561" s="9">
        <f t="shared" ca="1" si="49"/>
        <v>2.302058194296816E-2</v>
      </c>
    </row>
    <row r="1562" spans="2:8" x14ac:dyDescent="0.25">
      <c r="B1562" s="190">
        <v>44784</v>
      </c>
      <c r="C1562" s="9">
        <v>49.85</v>
      </c>
      <c r="D1562" s="14">
        <f t="shared" si="48"/>
        <v>1.3211382113821108E-2</v>
      </c>
      <c r="E1562" s="9">
        <v>-2.0020020020020302E-3</v>
      </c>
      <c r="G1562" s="9">
        <v>1558</v>
      </c>
      <c r="H1562" s="9">
        <f t="shared" ca="1" si="49"/>
        <v>3.0126060590923827E-2</v>
      </c>
    </row>
    <row r="1563" spans="2:8" x14ac:dyDescent="0.25">
      <c r="B1563" s="190">
        <v>44762</v>
      </c>
      <c r="C1563" s="9">
        <v>49.2</v>
      </c>
      <c r="D1563" s="14">
        <f t="shared" si="48"/>
        <v>1.0288659793814434</v>
      </c>
      <c r="E1563" s="9">
        <v>-2.0283975659228055E-3</v>
      </c>
      <c r="G1563" s="9">
        <v>1559</v>
      </c>
      <c r="H1563" s="9">
        <f t="shared" ca="1" si="49"/>
        <v>9.1018203387902615E-4</v>
      </c>
    </row>
    <row r="1564" spans="2:8" x14ac:dyDescent="0.25">
      <c r="B1564" s="190">
        <v>43579</v>
      </c>
      <c r="C1564" s="9">
        <v>24.25</v>
      </c>
      <c r="D1564" s="14">
        <f t="shared" si="48"/>
        <v>-0.66389466389466389</v>
      </c>
      <c r="E1564" s="9">
        <v>-2.0576131687243091E-3</v>
      </c>
      <c r="G1564" s="9">
        <v>1560</v>
      </c>
      <c r="H1564" s="9">
        <f t="shared" ca="1" si="49"/>
        <v>4.931501817171469E-3</v>
      </c>
    </row>
    <row r="1565" spans="2:8" x14ac:dyDescent="0.25">
      <c r="B1565" s="190">
        <v>45027</v>
      </c>
      <c r="C1565" s="9">
        <v>72.150000000000006</v>
      </c>
      <c r="D1565" s="14">
        <f t="shared" si="48"/>
        <v>-0.24686847599164918</v>
      </c>
      <c r="E1565" s="9">
        <v>-2.07468879668038E-3</v>
      </c>
      <c r="G1565" s="9">
        <v>1561</v>
      </c>
      <c r="H1565" s="9">
        <f t="shared" ca="1" si="49"/>
        <v>-1.3068402205168073E-2</v>
      </c>
    </row>
    <row r="1566" spans="2:8" x14ac:dyDescent="0.25">
      <c r="B1566" s="190">
        <v>42327</v>
      </c>
      <c r="C1566" s="9">
        <v>95.8</v>
      </c>
      <c r="D1566" s="14">
        <f t="shared" si="48"/>
        <v>0.35694050991501425</v>
      </c>
      <c r="E1566" s="9">
        <v>-2.0833333333333628E-3</v>
      </c>
      <c r="G1566" s="9">
        <v>1562</v>
      </c>
      <c r="H1566" s="9">
        <f t="shared" ca="1" si="49"/>
        <v>3.7058226096453886E-2</v>
      </c>
    </row>
    <row r="1567" spans="2:8" x14ac:dyDescent="0.25">
      <c r="B1567" s="190">
        <v>42188</v>
      </c>
      <c r="C1567" s="9">
        <v>70.599999999999994</v>
      </c>
      <c r="D1567" s="14">
        <f t="shared" si="48"/>
        <v>2.0042553191489358</v>
      </c>
      <c r="E1567" s="9">
        <v>-2.1201413427562642E-3</v>
      </c>
      <c r="G1567" s="9">
        <v>1563</v>
      </c>
      <c r="H1567" s="9">
        <f t="shared" ca="1" si="49"/>
        <v>1.896632778006534E-2</v>
      </c>
    </row>
    <row r="1568" spans="2:8" x14ac:dyDescent="0.25">
      <c r="B1568" s="190">
        <v>41761</v>
      </c>
      <c r="C1568" s="9">
        <v>23.5</v>
      </c>
      <c r="D1568" s="14">
        <f t="shared" si="48"/>
        <v>-0.49946751863684774</v>
      </c>
      <c r="E1568" s="9">
        <v>-2.1231422505308159E-3</v>
      </c>
      <c r="G1568" s="9">
        <v>1564</v>
      </c>
      <c r="H1568" s="9">
        <f t="shared" ca="1" si="49"/>
        <v>1.9415450934795107E-2</v>
      </c>
    </row>
    <row r="1569" spans="2:8" x14ac:dyDescent="0.25">
      <c r="B1569" s="190">
        <v>43115</v>
      </c>
      <c r="C1569" s="9">
        <v>46.95</v>
      </c>
      <c r="D1569" s="14">
        <f t="shared" si="48"/>
        <v>-0.71301955990220045</v>
      </c>
      <c r="E1569" s="9">
        <v>-2.1253985122209208E-3</v>
      </c>
      <c r="G1569" s="9">
        <v>1565</v>
      </c>
      <c r="H1569" s="9">
        <f t="shared" ca="1" si="49"/>
        <v>-2.0800717377242366E-2</v>
      </c>
    </row>
    <row r="1570" spans="2:8" x14ac:dyDescent="0.25">
      <c r="B1570" s="190">
        <v>45300</v>
      </c>
      <c r="C1570" s="9">
        <v>163.6</v>
      </c>
      <c r="D1570" s="14">
        <f t="shared" si="48"/>
        <v>1.3505747126436782</v>
      </c>
      <c r="E1570" s="9">
        <v>-2.1347971942665103E-3</v>
      </c>
      <c r="G1570" s="9">
        <v>1566</v>
      </c>
      <c r="H1570" s="9">
        <f t="shared" ca="1" si="49"/>
        <v>-6.3722019650053391E-2</v>
      </c>
    </row>
    <row r="1571" spans="2:8" x14ac:dyDescent="0.25">
      <c r="B1571" s="190">
        <v>45007</v>
      </c>
      <c r="C1571" s="9">
        <v>69.599999999999994</v>
      </c>
      <c r="D1571" s="14">
        <f t="shared" si="48"/>
        <v>-0.56770186335403727</v>
      </c>
      <c r="E1571" s="9">
        <v>-2.1505376344086837E-3</v>
      </c>
      <c r="G1571" s="9">
        <v>1567</v>
      </c>
      <c r="H1571" s="9">
        <f t="shared" ca="1" si="49"/>
        <v>4.340571114123256E-2</v>
      </c>
    </row>
    <row r="1572" spans="2:8" x14ac:dyDescent="0.25">
      <c r="B1572" s="190">
        <v>45387</v>
      </c>
      <c r="C1572" s="9">
        <v>161</v>
      </c>
      <c r="D1572" s="14">
        <f t="shared" si="48"/>
        <v>6.0305676855895198</v>
      </c>
      <c r="E1572" s="9">
        <v>-2.1691973969630886E-3</v>
      </c>
      <c r="G1572" s="9">
        <v>1568</v>
      </c>
      <c r="H1572" s="9">
        <f t="shared" ca="1" si="49"/>
        <v>7.2128875830893462E-3</v>
      </c>
    </row>
    <row r="1573" spans="2:8" x14ac:dyDescent="0.25">
      <c r="B1573" s="190">
        <v>43523</v>
      </c>
      <c r="C1573" s="9">
        <v>22.9</v>
      </c>
      <c r="D1573" s="14">
        <f t="shared" si="48"/>
        <v>-0.89683290534756943</v>
      </c>
      <c r="E1573" s="9">
        <v>-2.1786492374727979E-3</v>
      </c>
      <c r="G1573" s="9">
        <v>1569</v>
      </c>
      <c r="H1573" s="9">
        <f t="shared" ca="1" si="49"/>
        <v>2.3163646749742414E-2</v>
      </c>
    </row>
    <row r="1574" spans="2:8" x14ac:dyDescent="0.25">
      <c r="B1574" s="190">
        <v>45748</v>
      </c>
      <c r="C1574" s="9">
        <v>221.97</v>
      </c>
      <c r="D1574" s="14">
        <f t="shared" si="48"/>
        <v>2.3580937972768536</v>
      </c>
      <c r="E1574" s="9">
        <v>-2.2474940441407831E-3</v>
      </c>
      <c r="G1574" s="9">
        <v>1570</v>
      </c>
      <c r="H1574" s="9">
        <f t="shared" ca="1" si="49"/>
        <v>-3.4305030880843052E-2</v>
      </c>
    </row>
    <row r="1575" spans="2:8" x14ac:dyDescent="0.25">
      <c r="B1575" s="190">
        <v>44494</v>
      </c>
      <c r="C1575" s="9">
        <v>66.099999999999994</v>
      </c>
      <c r="D1575" s="14">
        <f t="shared" si="48"/>
        <v>0.50741163055872274</v>
      </c>
      <c r="E1575" s="9">
        <v>-2.2641509433963124E-3</v>
      </c>
      <c r="G1575" s="9">
        <v>1571</v>
      </c>
      <c r="H1575" s="9">
        <f t="shared" ca="1" si="49"/>
        <v>-5.652743705731521E-3</v>
      </c>
    </row>
    <row r="1576" spans="2:8" x14ac:dyDescent="0.25">
      <c r="B1576" s="190">
        <v>42709</v>
      </c>
      <c r="C1576" s="9">
        <v>43.85</v>
      </c>
      <c r="D1576" s="14">
        <f t="shared" si="48"/>
        <v>-0.49684452094090648</v>
      </c>
      <c r="E1576" s="9">
        <v>-2.2753128555176656E-3</v>
      </c>
      <c r="G1576" s="9">
        <v>1572</v>
      </c>
      <c r="H1576" s="9">
        <f t="shared" ca="1" si="49"/>
        <v>2.316428706517017E-2</v>
      </c>
    </row>
    <row r="1577" spans="2:8" x14ac:dyDescent="0.25">
      <c r="B1577" s="190">
        <v>44376</v>
      </c>
      <c r="C1577" s="9">
        <v>87.15</v>
      </c>
      <c r="D1577" s="14">
        <f t="shared" si="48"/>
        <v>1.0034482758620691</v>
      </c>
      <c r="E1577" s="9">
        <v>-2.2896393817972371E-3</v>
      </c>
      <c r="G1577" s="9">
        <v>1573</v>
      </c>
      <c r="H1577" s="9">
        <f t="shared" ca="1" si="49"/>
        <v>-2.4155026452358778E-2</v>
      </c>
    </row>
    <row r="1578" spans="2:8" x14ac:dyDescent="0.25">
      <c r="B1578" s="190">
        <v>44743</v>
      </c>
      <c r="C1578" s="9">
        <v>43.5</v>
      </c>
      <c r="D1578" s="14">
        <f t="shared" si="48"/>
        <v>-0.71334431630971995</v>
      </c>
      <c r="E1578" s="9">
        <v>-2.2935779816514088E-3</v>
      </c>
      <c r="G1578" s="9">
        <v>1574</v>
      </c>
      <c r="H1578" s="9">
        <f t="shared" ca="1" si="49"/>
        <v>3.5479242339801119E-2</v>
      </c>
    </row>
    <row r="1579" spans="2:8" x14ac:dyDescent="0.25">
      <c r="B1579" s="190">
        <v>45324</v>
      </c>
      <c r="C1579" s="9">
        <v>151.75</v>
      </c>
      <c r="D1579" s="14">
        <f t="shared" si="48"/>
        <v>2.504618937644342</v>
      </c>
      <c r="E1579" s="9">
        <v>-2.3011176857330329E-3</v>
      </c>
      <c r="G1579" s="9">
        <v>1575</v>
      </c>
      <c r="H1579" s="9">
        <f t="shared" ca="1" si="49"/>
        <v>3.6810985372602127E-2</v>
      </c>
    </row>
    <row r="1580" spans="2:8" x14ac:dyDescent="0.25">
      <c r="B1580" s="190">
        <v>43004</v>
      </c>
      <c r="C1580" s="9">
        <v>43.3</v>
      </c>
      <c r="D1580" s="14">
        <f t="shared" si="48"/>
        <v>-0.598516458043579</v>
      </c>
      <c r="E1580" s="9">
        <v>-2.304147465437821E-3</v>
      </c>
      <c r="G1580" s="9">
        <v>1576</v>
      </c>
      <c r="H1580" s="9">
        <f t="shared" ca="1" si="49"/>
        <v>2.4093554808757259E-2</v>
      </c>
    </row>
    <row r="1581" spans="2:8" x14ac:dyDescent="0.25">
      <c r="B1581" s="190">
        <v>45176</v>
      </c>
      <c r="C1581" s="9">
        <v>107.85</v>
      </c>
      <c r="D1581" s="14">
        <f t="shared" si="48"/>
        <v>1.5198598130841121</v>
      </c>
      <c r="E1581" s="9">
        <v>-2.3126734505087882E-3</v>
      </c>
      <c r="G1581" s="9">
        <v>1577</v>
      </c>
      <c r="H1581" s="9">
        <f t="shared" ca="1" si="49"/>
        <v>-3.4486380948814295E-2</v>
      </c>
    </row>
    <row r="1582" spans="2:8" x14ac:dyDescent="0.25">
      <c r="B1582" s="190">
        <v>42906</v>
      </c>
      <c r="C1582" s="9">
        <v>42.8</v>
      </c>
      <c r="D1582" s="14">
        <f t="shared" si="48"/>
        <v>1.1695906432747873E-3</v>
      </c>
      <c r="E1582" s="9">
        <v>-2.3310023310023644E-3</v>
      </c>
      <c r="G1582" s="9">
        <v>1578</v>
      </c>
      <c r="H1582" s="9">
        <f t="shared" ca="1" si="49"/>
        <v>3.6298439107396129E-2</v>
      </c>
    </row>
    <row r="1583" spans="2:8" x14ac:dyDescent="0.25">
      <c r="B1583" s="190">
        <v>42930</v>
      </c>
      <c r="C1583" s="9">
        <v>42.75</v>
      </c>
      <c r="D1583" s="14">
        <f t="shared" si="48"/>
        <v>1.0357142857142858</v>
      </c>
      <c r="E1583" s="9">
        <v>-2.3337222870478745E-3</v>
      </c>
      <c r="G1583" s="9">
        <v>1579</v>
      </c>
      <c r="H1583" s="9">
        <f t="shared" ca="1" si="49"/>
        <v>6.2821208705095402E-2</v>
      </c>
    </row>
    <row r="1584" spans="2:8" x14ac:dyDescent="0.25">
      <c r="B1584" s="190">
        <v>43643</v>
      </c>
      <c r="C1584" s="9">
        <v>21</v>
      </c>
      <c r="D1584" s="14">
        <f t="shared" si="48"/>
        <v>-0.66640190627482132</v>
      </c>
      <c r="E1584" s="9">
        <v>-2.3752969121140478E-3</v>
      </c>
      <c r="G1584" s="9">
        <v>1580</v>
      </c>
      <c r="H1584" s="9">
        <f t="shared" ca="1" si="49"/>
        <v>-6.8264263341294346E-2</v>
      </c>
    </row>
    <row r="1585" spans="2:8" x14ac:dyDescent="0.25">
      <c r="B1585" s="190">
        <v>42038</v>
      </c>
      <c r="C1585" s="9">
        <v>62.95</v>
      </c>
      <c r="D1585" s="14">
        <f t="shared" si="48"/>
        <v>-0.7096937834347905</v>
      </c>
      <c r="E1585" s="9">
        <v>-2.3771790808240663E-3</v>
      </c>
      <c r="G1585" s="9">
        <v>1581</v>
      </c>
      <c r="H1585" s="9">
        <f t="shared" ca="1" si="49"/>
        <v>-4.1529241406803641E-2</v>
      </c>
    </row>
    <row r="1586" spans="2:8" x14ac:dyDescent="0.25">
      <c r="B1586" s="190">
        <v>45737</v>
      </c>
      <c r="C1586" s="9">
        <v>216.84</v>
      </c>
      <c r="D1586" s="14">
        <f t="shared" si="48"/>
        <v>0.30595037340399911</v>
      </c>
      <c r="E1586" s="9">
        <v>-2.3923444976077022E-3</v>
      </c>
      <c r="G1586" s="9">
        <v>1582</v>
      </c>
      <c r="H1586" s="9">
        <f t="shared" ca="1" si="49"/>
        <v>-0.10124050346297597</v>
      </c>
    </row>
    <row r="1587" spans="2:8" x14ac:dyDescent="0.25">
      <c r="B1587" s="190">
        <v>45477</v>
      </c>
      <c r="C1587" s="9">
        <v>166.04</v>
      </c>
      <c r="D1587" s="14">
        <f t="shared" si="48"/>
        <v>1.730921052631579</v>
      </c>
      <c r="E1587" s="9">
        <v>-2.4032684450853502E-3</v>
      </c>
      <c r="G1587" s="9">
        <v>1583</v>
      </c>
      <c r="H1587" s="9">
        <f t="shared" ca="1" si="49"/>
        <v>-8.0463025037862297E-3</v>
      </c>
    </row>
    <row r="1588" spans="2:8" x14ac:dyDescent="0.25">
      <c r="B1588" s="190">
        <v>44200</v>
      </c>
      <c r="C1588" s="9">
        <v>60.8</v>
      </c>
      <c r="D1588" s="14">
        <f t="shared" si="48"/>
        <v>1.0806317539484599E-2</v>
      </c>
      <c r="E1588" s="9">
        <v>-2.4610336341264263E-3</v>
      </c>
      <c r="G1588" s="9">
        <v>1584</v>
      </c>
      <c r="H1588" s="9">
        <f t="shared" ca="1" si="49"/>
        <v>1.6737509500079503E-2</v>
      </c>
    </row>
    <row r="1589" spans="2:8" x14ac:dyDescent="0.25">
      <c r="B1589" s="190">
        <v>44581</v>
      </c>
      <c r="C1589" s="9">
        <v>60.15</v>
      </c>
      <c r="D1589" s="14">
        <f t="shared" si="48"/>
        <v>2.0610687022900764</v>
      </c>
      <c r="E1589" s="9">
        <v>-2.4875621890547029E-3</v>
      </c>
      <c r="G1589" s="9">
        <v>1585</v>
      </c>
      <c r="H1589" s="9">
        <f t="shared" ca="1" si="49"/>
        <v>2.630110680664206E-2</v>
      </c>
    </row>
    <row r="1590" spans="2:8" x14ac:dyDescent="0.25">
      <c r="B1590" s="190">
        <v>43854</v>
      </c>
      <c r="C1590" s="9">
        <v>19.649999999999999</v>
      </c>
      <c r="D1590" s="14">
        <f t="shared" si="48"/>
        <v>-0.66237113402061865</v>
      </c>
      <c r="E1590" s="9">
        <v>-2.5380710659898839E-3</v>
      </c>
      <c r="G1590" s="9">
        <v>1586</v>
      </c>
      <c r="H1590" s="9">
        <f t="shared" ca="1" si="49"/>
        <v>6.6908953430878555E-3</v>
      </c>
    </row>
    <row r="1591" spans="2:8" x14ac:dyDescent="0.25">
      <c r="B1591" s="190">
        <v>42081</v>
      </c>
      <c r="C1591" s="9">
        <v>58.2</v>
      </c>
      <c r="D1591" s="14">
        <f t="shared" si="48"/>
        <v>0.50972762645914416</v>
      </c>
      <c r="E1591" s="9">
        <v>-2.5706940874035745E-3</v>
      </c>
      <c r="G1591" s="9">
        <v>1587</v>
      </c>
      <c r="H1591" s="9">
        <f t="shared" ca="1" si="49"/>
        <v>-5.6315578592899471E-4</v>
      </c>
    </row>
    <row r="1592" spans="2:8" x14ac:dyDescent="0.25">
      <c r="B1592" s="190">
        <v>43158</v>
      </c>
      <c r="C1592" s="9">
        <v>38.549999999999997</v>
      </c>
      <c r="D1592" s="14">
        <f t="shared" si="48"/>
        <v>-0.85682982990418177</v>
      </c>
      <c r="E1592" s="9">
        <v>-2.5873221216041768E-3</v>
      </c>
      <c r="G1592" s="9">
        <v>1588</v>
      </c>
      <c r="H1592" s="9">
        <f t="shared" ca="1" si="49"/>
        <v>1.0097621088089575E-2</v>
      </c>
    </row>
    <row r="1593" spans="2:8" x14ac:dyDescent="0.25">
      <c r="B1593" s="190">
        <v>45694</v>
      </c>
      <c r="C1593" s="9">
        <v>269.26</v>
      </c>
      <c r="D1593" s="14">
        <f t="shared" si="48"/>
        <v>6.0028608582574767</v>
      </c>
      <c r="E1593" s="9">
        <v>-2.5929767372943721E-3</v>
      </c>
      <c r="G1593" s="9">
        <v>1589</v>
      </c>
      <c r="H1593" s="9">
        <f t="shared" ca="1" si="49"/>
        <v>6.7471612518421015E-2</v>
      </c>
    </row>
    <row r="1594" spans="2:8" x14ac:dyDescent="0.25">
      <c r="B1594" s="190">
        <v>43348</v>
      </c>
      <c r="C1594" s="9">
        <v>38.450000000000003</v>
      </c>
      <c r="D1594" s="14">
        <f t="shared" si="48"/>
        <v>-0.33072236727589205</v>
      </c>
      <c r="E1594" s="9">
        <v>-2.5940337224382446E-3</v>
      </c>
      <c r="G1594" s="9">
        <v>1590</v>
      </c>
      <c r="H1594" s="9">
        <f t="shared" ca="1" si="49"/>
        <v>3.5433269931695474E-2</v>
      </c>
    </row>
    <row r="1595" spans="2:8" x14ac:dyDescent="0.25">
      <c r="B1595" s="190">
        <v>44596</v>
      </c>
      <c r="C1595" s="9">
        <v>57.45</v>
      </c>
      <c r="D1595" s="14">
        <f t="shared" si="48"/>
        <v>-0.6931417583591496</v>
      </c>
      <c r="E1595" s="9">
        <v>-2.6041666666666418E-3</v>
      </c>
      <c r="G1595" s="9">
        <v>1591</v>
      </c>
      <c r="H1595" s="9">
        <f t="shared" ca="1" si="49"/>
        <v>6.4707471707574609E-3</v>
      </c>
    </row>
    <row r="1596" spans="2:8" x14ac:dyDescent="0.25">
      <c r="B1596" s="190">
        <v>45496</v>
      </c>
      <c r="C1596" s="9">
        <v>187.22</v>
      </c>
      <c r="D1596" s="14">
        <f t="shared" si="48"/>
        <v>8.8020942408376968</v>
      </c>
      <c r="E1596" s="9">
        <v>-2.6104096744979442E-3</v>
      </c>
      <c r="G1596" s="9">
        <v>1592</v>
      </c>
      <c r="H1596" s="9">
        <f t="shared" ca="1" si="49"/>
        <v>-1.565470705073297E-2</v>
      </c>
    </row>
    <row r="1597" spans="2:8" x14ac:dyDescent="0.25">
      <c r="B1597" s="190">
        <v>43879</v>
      </c>
      <c r="C1597" s="9">
        <v>19.100000000000001</v>
      </c>
      <c r="D1597" s="14">
        <f t="shared" si="48"/>
        <v>7.9155672823220131E-3</v>
      </c>
      <c r="E1597" s="9">
        <v>-2.610966057441105E-3</v>
      </c>
      <c r="G1597" s="9">
        <v>1593</v>
      </c>
      <c r="H1597" s="9">
        <f t="shared" ca="1" si="49"/>
        <v>-8.2407793398039733E-3</v>
      </c>
    </row>
    <row r="1598" spans="2:8" x14ac:dyDescent="0.25">
      <c r="B1598" s="190">
        <v>43657</v>
      </c>
      <c r="C1598" s="9">
        <v>18.95</v>
      </c>
      <c r="D1598" s="14">
        <f t="shared" si="48"/>
        <v>-0.6637089618456079</v>
      </c>
      <c r="E1598" s="9">
        <v>-2.6315789473684583E-3</v>
      </c>
      <c r="G1598" s="9">
        <v>1594</v>
      </c>
      <c r="H1598" s="9">
        <f t="shared" ca="1" si="49"/>
        <v>-6.0091098415627391E-3</v>
      </c>
    </row>
    <row r="1599" spans="2:8" x14ac:dyDescent="0.25">
      <c r="B1599" s="190">
        <v>44530</v>
      </c>
      <c r="C1599" s="9">
        <v>56.35</v>
      </c>
      <c r="D1599" s="14">
        <f t="shared" si="48"/>
        <v>0.55662983425414359</v>
      </c>
      <c r="E1599" s="9">
        <v>-2.654867256637143E-3</v>
      </c>
      <c r="G1599" s="9">
        <v>1595</v>
      </c>
      <c r="H1599" s="9">
        <f t="shared" ca="1" si="49"/>
        <v>9.0233240640032908E-2</v>
      </c>
    </row>
    <row r="1600" spans="2:8" x14ac:dyDescent="0.25">
      <c r="B1600" s="190">
        <v>43355</v>
      </c>
      <c r="C1600" s="9">
        <v>36.200000000000003</v>
      </c>
      <c r="D1600" s="14">
        <f t="shared" si="48"/>
        <v>-0.32713754646840137</v>
      </c>
      <c r="E1600" s="9">
        <v>-2.754820936638962E-3</v>
      </c>
      <c r="G1600" s="9">
        <v>1596</v>
      </c>
      <c r="H1600" s="9">
        <f t="shared" ca="1" si="49"/>
        <v>-3.524989935402556E-2</v>
      </c>
    </row>
    <row r="1601" spans="2:8" x14ac:dyDescent="0.25">
      <c r="B1601" s="190">
        <v>42663</v>
      </c>
      <c r="C1601" s="9">
        <v>53.8</v>
      </c>
      <c r="D1601" s="14">
        <f t="shared" si="48"/>
        <v>0</v>
      </c>
      <c r="E1601" s="9">
        <v>-2.7803521779426448E-3</v>
      </c>
      <c r="G1601" s="9">
        <v>1597</v>
      </c>
      <c r="H1601" s="9">
        <f t="shared" ca="1" si="49"/>
        <v>3.0676103560679163E-2</v>
      </c>
    </row>
    <row r="1602" spans="2:8" x14ac:dyDescent="0.25">
      <c r="B1602" s="190">
        <v>41984</v>
      </c>
      <c r="C1602" s="9">
        <v>53.8</v>
      </c>
      <c r="D1602" s="14">
        <f t="shared" si="48"/>
        <v>-0.39753639417693171</v>
      </c>
      <c r="E1602" s="9">
        <v>-2.7803521779426448E-3</v>
      </c>
      <c r="G1602" s="9">
        <v>1598</v>
      </c>
      <c r="H1602" s="9">
        <f t="shared" ca="1" si="49"/>
        <v>2.3365163368608395E-2</v>
      </c>
    </row>
    <row r="1603" spans="2:8" x14ac:dyDescent="0.25">
      <c r="B1603" s="190">
        <v>45084</v>
      </c>
      <c r="C1603" s="9">
        <v>89.3</v>
      </c>
      <c r="D1603" s="14">
        <f t="shared" si="48"/>
        <v>-0.44413320883909124</v>
      </c>
      <c r="E1603" s="9">
        <v>-2.7917364600781687E-3</v>
      </c>
      <c r="G1603" s="9">
        <v>1599</v>
      </c>
      <c r="H1603" s="9">
        <f t="shared" ca="1" si="49"/>
        <v>-4.0286453867777759E-2</v>
      </c>
    </row>
    <row r="1604" spans="2:8" x14ac:dyDescent="0.25">
      <c r="B1604" s="190">
        <v>45292</v>
      </c>
      <c r="C1604" s="9">
        <v>160.65</v>
      </c>
      <c r="D1604" s="14">
        <f t="shared" si="48"/>
        <v>0.80505617977528099</v>
      </c>
      <c r="E1604" s="9">
        <v>-2.7932960893854043E-3</v>
      </c>
      <c r="G1604" s="9">
        <v>1600</v>
      </c>
      <c r="H1604" s="9">
        <f t="shared" ca="1" si="49"/>
        <v>3.6978199118038547E-2</v>
      </c>
    </row>
    <row r="1605" spans="2:8" x14ac:dyDescent="0.25">
      <c r="B1605" s="190">
        <v>45089</v>
      </c>
      <c r="C1605" s="9">
        <v>89</v>
      </c>
      <c r="D1605" s="14">
        <f t="shared" ref="D1605:D1668" si="50">(C1605-C1606)/C1606</f>
        <v>4.0140845070422539</v>
      </c>
      <c r="E1605" s="9">
        <v>-2.8011204481792717E-3</v>
      </c>
      <c r="G1605" s="9">
        <v>1601</v>
      </c>
      <c r="H1605" s="9">
        <f t="shared" ca="1" si="49"/>
        <v>-1.4715467102998887E-2</v>
      </c>
    </row>
    <row r="1606" spans="2:8" x14ac:dyDescent="0.25">
      <c r="B1606" s="190">
        <v>41653</v>
      </c>
      <c r="C1606" s="9">
        <v>17.75</v>
      </c>
      <c r="D1606" s="14">
        <f t="shared" si="50"/>
        <v>2.8248587570621872E-3</v>
      </c>
      <c r="E1606" s="9">
        <v>-2.8089887640449836E-3</v>
      </c>
      <c r="G1606" s="9">
        <v>1602</v>
      </c>
      <c r="H1606" s="9">
        <f t="shared" ref="H1606:H1669" ca="1" si="51">_xlfn.NORM.INV(RAND(),O$7,O$8)</f>
        <v>-4.2073383684368755E-2</v>
      </c>
    </row>
    <row r="1607" spans="2:8" x14ac:dyDescent="0.25">
      <c r="B1607" s="190">
        <v>41654</v>
      </c>
      <c r="C1607" s="9">
        <v>17.7</v>
      </c>
      <c r="D1607" s="14">
        <f t="shared" si="50"/>
        <v>-0.66413662239089177</v>
      </c>
      <c r="E1607" s="9">
        <v>-2.8169014084507443E-3</v>
      </c>
      <c r="G1607" s="9">
        <v>1603</v>
      </c>
      <c r="H1607" s="9">
        <f t="shared" ca="1" si="51"/>
        <v>-2.69984630064443E-2</v>
      </c>
    </row>
    <row r="1608" spans="2:8" x14ac:dyDescent="0.25">
      <c r="B1608" s="190">
        <v>44818</v>
      </c>
      <c r="C1608" s="9">
        <v>52.7</v>
      </c>
      <c r="D1608" s="14">
        <f t="shared" si="50"/>
        <v>-0.49976269577598476</v>
      </c>
      <c r="E1608" s="9">
        <v>-2.838221381267712E-3</v>
      </c>
      <c r="G1608" s="9">
        <v>1604</v>
      </c>
      <c r="H1608" s="9">
        <f t="shared" ca="1" si="51"/>
        <v>1.244547221188055E-2</v>
      </c>
    </row>
    <row r="1609" spans="2:8" x14ac:dyDescent="0.25">
      <c r="B1609" s="190">
        <v>42289</v>
      </c>
      <c r="C1609" s="9">
        <v>105.35</v>
      </c>
      <c r="D1609" s="14">
        <f t="shared" si="50"/>
        <v>1.0298651252408477</v>
      </c>
      <c r="E1609" s="9">
        <v>-2.8395646000947596E-3</v>
      </c>
      <c r="G1609" s="9">
        <v>1605</v>
      </c>
      <c r="H1609" s="9">
        <f t="shared" ca="1" si="51"/>
        <v>2.2292208228440545E-2</v>
      </c>
    </row>
    <row r="1610" spans="2:8" x14ac:dyDescent="0.25">
      <c r="B1610" s="190">
        <v>42871</v>
      </c>
      <c r="C1610" s="9">
        <v>51.9</v>
      </c>
      <c r="D1610" s="14">
        <f t="shared" si="50"/>
        <v>0.51976573938506587</v>
      </c>
      <c r="E1610" s="9">
        <v>-2.8818443804034311E-3</v>
      </c>
      <c r="G1610" s="9">
        <v>1606</v>
      </c>
      <c r="H1610" s="9">
        <f t="shared" ca="1" si="51"/>
        <v>-1.0636409647949069E-2</v>
      </c>
    </row>
    <row r="1611" spans="2:8" x14ac:dyDescent="0.25">
      <c r="B1611" s="190">
        <v>43209</v>
      </c>
      <c r="C1611" s="9">
        <v>34.15</v>
      </c>
      <c r="D1611" s="14">
        <f t="shared" si="50"/>
        <v>1.0207100591715976</v>
      </c>
      <c r="E1611" s="9">
        <v>-2.9197080291971217E-3</v>
      </c>
      <c r="G1611" s="9">
        <v>1607</v>
      </c>
      <c r="H1611" s="9">
        <f t="shared" ca="1" si="51"/>
        <v>4.2744368814720692E-2</v>
      </c>
    </row>
    <row r="1612" spans="2:8" x14ac:dyDescent="0.25">
      <c r="B1612" s="190">
        <v>41704</v>
      </c>
      <c r="C1612" s="9">
        <v>16.899999999999999</v>
      </c>
      <c r="D1612" s="14">
        <f t="shared" si="50"/>
        <v>-0.66501486620416261</v>
      </c>
      <c r="E1612" s="9">
        <v>-2.9498525073746733E-3</v>
      </c>
      <c r="G1612" s="9">
        <v>1608</v>
      </c>
      <c r="H1612" s="9">
        <f t="shared" ca="1" si="51"/>
        <v>-1.1367233280895648E-2</v>
      </c>
    </row>
    <row r="1613" spans="2:8" x14ac:dyDescent="0.25">
      <c r="B1613" s="190">
        <v>44125</v>
      </c>
      <c r="C1613" s="9">
        <v>50.45</v>
      </c>
      <c r="D1613" s="14">
        <f t="shared" si="50"/>
        <v>-0.24925595238095238</v>
      </c>
      <c r="E1613" s="9">
        <v>-2.9644268774703278E-3</v>
      </c>
      <c r="G1613" s="9">
        <v>1609</v>
      </c>
      <c r="H1613" s="9">
        <f t="shared" ca="1" si="51"/>
        <v>3.2362866938159353E-2</v>
      </c>
    </row>
    <row r="1614" spans="2:8" x14ac:dyDescent="0.25">
      <c r="B1614" s="190">
        <v>44490</v>
      </c>
      <c r="C1614" s="9">
        <v>67.2</v>
      </c>
      <c r="D1614" s="14">
        <f t="shared" si="50"/>
        <v>0.34939759036144591</v>
      </c>
      <c r="E1614" s="9">
        <v>-2.9673590504451456E-3</v>
      </c>
      <c r="G1614" s="9">
        <v>1610</v>
      </c>
      <c r="H1614" s="9">
        <f t="shared" ca="1" si="51"/>
        <v>2.1145794017842508E-2</v>
      </c>
    </row>
    <row r="1615" spans="2:8" x14ac:dyDescent="0.25">
      <c r="B1615" s="190">
        <v>44781</v>
      </c>
      <c r="C1615" s="9">
        <v>49.8</v>
      </c>
      <c r="D1615" s="14">
        <f t="shared" si="50"/>
        <v>-0.24430955993930209</v>
      </c>
      <c r="E1615" s="9">
        <v>-3.0030030030031166E-3</v>
      </c>
      <c r="G1615" s="9">
        <v>1611</v>
      </c>
      <c r="H1615" s="9">
        <f t="shared" ca="1" si="51"/>
        <v>3.3221188741459913E-2</v>
      </c>
    </row>
    <row r="1616" spans="2:8" x14ac:dyDescent="0.25">
      <c r="B1616" s="190">
        <v>44495</v>
      </c>
      <c r="C1616" s="9">
        <v>65.900000000000006</v>
      </c>
      <c r="D1616" s="14">
        <f t="shared" si="50"/>
        <v>-0.17932752179327513</v>
      </c>
      <c r="E1616" s="9">
        <v>-3.0257186081692686E-3</v>
      </c>
      <c r="G1616" s="9">
        <v>1612</v>
      </c>
      <c r="H1616" s="9">
        <f t="shared" ca="1" si="51"/>
        <v>3.2457298589086324E-2</v>
      </c>
    </row>
    <row r="1617" spans="2:8" x14ac:dyDescent="0.25">
      <c r="B1617" s="190">
        <v>45050</v>
      </c>
      <c r="C1617" s="9">
        <v>80.3</v>
      </c>
      <c r="D1617" s="14">
        <f t="shared" si="50"/>
        <v>0.67816091954022972</v>
      </c>
      <c r="E1617" s="9">
        <v>-3.1036623215394167E-3</v>
      </c>
      <c r="G1617" s="9">
        <v>1613</v>
      </c>
      <c r="H1617" s="9">
        <f t="shared" ca="1" si="51"/>
        <v>1.0073614009615632E-3</v>
      </c>
    </row>
    <row r="1618" spans="2:8" x14ac:dyDescent="0.25">
      <c r="B1618" s="190">
        <v>42468</v>
      </c>
      <c r="C1618" s="9">
        <v>47.85</v>
      </c>
      <c r="D1618" s="14">
        <f t="shared" si="50"/>
        <v>-0.24999999999999994</v>
      </c>
      <c r="E1618" s="9">
        <v>-3.1249999999999702E-3</v>
      </c>
      <c r="G1618" s="9">
        <v>1614</v>
      </c>
      <c r="H1618" s="9">
        <f t="shared" ca="1" si="51"/>
        <v>1.5822858648928118E-2</v>
      </c>
    </row>
    <row r="1619" spans="2:8" x14ac:dyDescent="0.25">
      <c r="B1619" s="190">
        <v>42102</v>
      </c>
      <c r="C1619" s="9">
        <v>63.8</v>
      </c>
      <c r="D1619" s="14">
        <f t="shared" si="50"/>
        <v>3.1446540880502474E-3</v>
      </c>
      <c r="E1619" s="9">
        <v>-3.1250000000000444E-3</v>
      </c>
      <c r="G1619" s="9">
        <v>1615</v>
      </c>
      <c r="H1619" s="9">
        <f t="shared" ca="1" si="51"/>
        <v>1.5385635341818099E-3</v>
      </c>
    </row>
    <row r="1620" spans="2:8" x14ac:dyDescent="0.25">
      <c r="B1620" s="190">
        <v>44902</v>
      </c>
      <c r="C1620" s="9">
        <v>63.6</v>
      </c>
      <c r="D1620" s="14">
        <f t="shared" si="50"/>
        <v>1.0352000000000001</v>
      </c>
      <c r="E1620" s="9">
        <v>-3.1347962382444476E-3</v>
      </c>
      <c r="G1620" s="9">
        <v>1616</v>
      </c>
      <c r="H1620" s="9">
        <f t="shared" ca="1" si="51"/>
        <v>4.508821356806051E-2</v>
      </c>
    </row>
    <row r="1621" spans="2:8" x14ac:dyDescent="0.25">
      <c r="B1621" s="190">
        <v>43228</v>
      </c>
      <c r="C1621" s="9">
        <v>31.25</v>
      </c>
      <c r="D1621" s="14">
        <f t="shared" si="50"/>
        <v>-0.59858702633269101</v>
      </c>
      <c r="E1621" s="9">
        <v>-3.1897926634769191E-3</v>
      </c>
      <c r="G1621" s="9">
        <v>1617</v>
      </c>
      <c r="H1621" s="9">
        <f t="shared" ca="1" si="51"/>
        <v>-3.8358379214722085E-2</v>
      </c>
    </row>
    <row r="1622" spans="2:8" x14ac:dyDescent="0.25">
      <c r="B1622" s="190">
        <v>45057</v>
      </c>
      <c r="C1622" s="9">
        <v>77.849999999999994</v>
      </c>
      <c r="D1622" s="14">
        <f t="shared" si="50"/>
        <v>0.67060085836909855</v>
      </c>
      <c r="E1622" s="9">
        <v>-3.2010243277848915E-3</v>
      </c>
      <c r="G1622" s="9">
        <v>1618</v>
      </c>
      <c r="H1622" s="9">
        <f t="shared" ca="1" si="51"/>
        <v>-8.3363539550618737E-4</v>
      </c>
    </row>
    <row r="1623" spans="2:8" x14ac:dyDescent="0.25">
      <c r="B1623" s="190">
        <v>42823</v>
      </c>
      <c r="C1623" s="9">
        <v>46.6</v>
      </c>
      <c r="D1623" s="14">
        <f t="shared" si="50"/>
        <v>1.6357688113413305E-2</v>
      </c>
      <c r="E1623" s="9">
        <v>-3.20855614973259E-3</v>
      </c>
      <c r="G1623" s="9">
        <v>1619</v>
      </c>
      <c r="H1623" s="9">
        <f t="shared" ca="1" si="51"/>
        <v>-4.6200919481671565E-3</v>
      </c>
    </row>
    <row r="1624" spans="2:8" x14ac:dyDescent="0.25">
      <c r="B1624" s="190">
        <v>44719</v>
      </c>
      <c r="C1624" s="9">
        <v>45.85</v>
      </c>
      <c r="D1624" s="14">
        <f t="shared" si="50"/>
        <v>-0.49615384615384611</v>
      </c>
      <c r="E1624" s="9">
        <v>-3.2608695652173603E-3</v>
      </c>
      <c r="G1624" s="9">
        <v>1620</v>
      </c>
      <c r="H1624" s="9">
        <f t="shared" ca="1" si="51"/>
        <v>2.9063466026211494E-2</v>
      </c>
    </row>
    <row r="1625" spans="2:8" x14ac:dyDescent="0.25">
      <c r="B1625" s="190">
        <v>42200</v>
      </c>
      <c r="C1625" s="9">
        <v>91</v>
      </c>
      <c r="D1625" s="14">
        <f t="shared" si="50"/>
        <v>-0.13292043830395428</v>
      </c>
      <c r="E1625" s="9">
        <v>-3.285870755750243E-3</v>
      </c>
      <c r="G1625" s="9">
        <v>1621</v>
      </c>
      <c r="H1625" s="9">
        <f t="shared" ca="1" si="51"/>
        <v>1.6345331192479797E-2</v>
      </c>
    </row>
    <row r="1626" spans="2:8" x14ac:dyDescent="0.25">
      <c r="B1626" s="190">
        <v>45183</v>
      </c>
      <c r="C1626" s="9">
        <v>104.95</v>
      </c>
      <c r="D1626" s="14">
        <f t="shared" si="50"/>
        <v>6.115254237288136</v>
      </c>
      <c r="E1626" s="9">
        <v>-3.3238366571699367E-3</v>
      </c>
      <c r="G1626" s="9">
        <v>1622</v>
      </c>
      <c r="H1626" s="9">
        <f t="shared" ca="1" si="51"/>
        <v>-7.6302571616245303E-3</v>
      </c>
    </row>
    <row r="1627" spans="2:8" x14ac:dyDescent="0.25">
      <c r="B1627" s="190">
        <v>43761</v>
      </c>
      <c r="C1627" s="9">
        <v>14.75</v>
      </c>
      <c r="D1627" s="14">
        <f t="shared" si="50"/>
        <v>-0.49915110356536502</v>
      </c>
      <c r="E1627" s="9">
        <v>-3.3783783783784263E-3</v>
      </c>
      <c r="G1627" s="9">
        <v>1623</v>
      </c>
      <c r="H1627" s="9">
        <f t="shared" ca="1" si="51"/>
        <v>5.2938969892658908E-2</v>
      </c>
    </row>
    <row r="1628" spans="2:8" x14ac:dyDescent="0.25">
      <c r="B1628" s="190">
        <v>43433</v>
      </c>
      <c r="C1628" s="9">
        <v>29.45</v>
      </c>
      <c r="D1628" s="14">
        <f t="shared" si="50"/>
        <v>-0.49957519116397625</v>
      </c>
      <c r="E1628" s="9">
        <v>-3.3840947546531783E-3</v>
      </c>
      <c r="G1628" s="9">
        <v>1624</v>
      </c>
      <c r="H1628" s="9">
        <f t="shared" ca="1" si="51"/>
        <v>2.6465479368127185E-3</v>
      </c>
    </row>
    <row r="1629" spans="2:8" x14ac:dyDescent="0.25">
      <c r="B1629" s="190">
        <v>44931</v>
      </c>
      <c r="C1629" s="9">
        <v>58.85</v>
      </c>
      <c r="D1629" s="14">
        <f t="shared" si="50"/>
        <v>1.0051107325383304</v>
      </c>
      <c r="E1629" s="9">
        <v>-3.3869602032175401E-3</v>
      </c>
      <c r="G1629" s="9">
        <v>1625</v>
      </c>
      <c r="H1629" s="9">
        <f t="shared" ca="1" si="51"/>
        <v>5.0625765270201392E-2</v>
      </c>
    </row>
    <row r="1630" spans="2:8" x14ac:dyDescent="0.25">
      <c r="B1630" s="190">
        <v>43434</v>
      </c>
      <c r="C1630" s="9">
        <v>29.35</v>
      </c>
      <c r="D1630" s="14">
        <f t="shared" si="50"/>
        <v>1.7064846416382496E-3</v>
      </c>
      <c r="E1630" s="9">
        <v>-3.3955857385398257E-3</v>
      </c>
      <c r="G1630" s="9">
        <v>1626</v>
      </c>
      <c r="H1630" s="9">
        <f t="shared" ca="1" si="51"/>
        <v>7.5089668982710684E-3</v>
      </c>
    </row>
    <row r="1631" spans="2:8" x14ac:dyDescent="0.25">
      <c r="B1631" s="190">
        <v>43374</v>
      </c>
      <c r="C1631" s="9">
        <v>29.3</v>
      </c>
      <c r="D1631" s="14">
        <f t="shared" si="50"/>
        <v>-0.33333333333333337</v>
      </c>
      <c r="E1631" s="9">
        <v>-3.4013605442176145E-3</v>
      </c>
      <c r="G1631" s="9">
        <v>1627</v>
      </c>
      <c r="H1631" s="9">
        <f t="shared" ca="1" si="51"/>
        <v>-2.6854293843642373E-2</v>
      </c>
    </row>
    <row r="1632" spans="2:8" x14ac:dyDescent="0.25">
      <c r="B1632" s="190">
        <v>42894</v>
      </c>
      <c r="C1632" s="9">
        <v>43.95</v>
      </c>
      <c r="D1632" s="14">
        <f t="shared" si="50"/>
        <v>2.0102739726027399</v>
      </c>
      <c r="E1632" s="9">
        <v>-3.4013605442176549E-3</v>
      </c>
      <c r="G1632" s="9">
        <v>1628</v>
      </c>
      <c r="H1632" s="9">
        <f t="shared" ca="1" si="51"/>
        <v>-5.6246782657347068E-2</v>
      </c>
    </row>
    <row r="1633" spans="2:8" x14ac:dyDescent="0.25">
      <c r="B1633" s="190">
        <v>43777</v>
      </c>
      <c r="C1633" s="9">
        <v>14.6</v>
      </c>
      <c r="D1633" s="14">
        <f t="shared" si="50"/>
        <v>-0.90886392009987516</v>
      </c>
      <c r="E1633" s="9">
        <v>-3.4129692832764991E-3</v>
      </c>
      <c r="G1633" s="9">
        <v>1629</v>
      </c>
      <c r="H1633" s="9">
        <f t="shared" ca="1" si="51"/>
        <v>-2.0286379772794207E-2</v>
      </c>
    </row>
    <row r="1634" spans="2:8" x14ac:dyDescent="0.25">
      <c r="B1634" s="190">
        <v>45307</v>
      </c>
      <c r="C1634" s="9">
        <v>160.19999999999999</v>
      </c>
      <c r="D1634" s="14">
        <f t="shared" si="50"/>
        <v>-0.20027955271565498</v>
      </c>
      <c r="E1634" s="9">
        <v>-3.4214618973562138E-3</v>
      </c>
      <c r="G1634" s="9">
        <v>1630</v>
      </c>
      <c r="H1634" s="9">
        <f t="shared" ca="1" si="51"/>
        <v>3.4924099786968914E-2</v>
      </c>
    </row>
    <row r="1635" spans="2:8" x14ac:dyDescent="0.25">
      <c r="B1635" s="190">
        <v>45499</v>
      </c>
      <c r="C1635" s="9">
        <v>200.32</v>
      </c>
      <c r="D1635" s="14">
        <f t="shared" si="50"/>
        <v>12.815172413793103</v>
      </c>
      <c r="E1635" s="9">
        <v>-3.4326650415402106E-3</v>
      </c>
      <c r="G1635" s="9">
        <v>1631</v>
      </c>
      <c r="H1635" s="9">
        <f t="shared" ca="1" si="51"/>
        <v>3.041955689729104E-2</v>
      </c>
    </row>
    <row r="1636" spans="2:8" x14ac:dyDescent="0.25">
      <c r="B1636" s="190">
        <v>43901</v>
      </c>
      <c r="C1636" s="9">
        <v>14.5</v>
      </c>
      <c r="D1636" s="14">
        <f t="shared" si="50"/>
        <v>-0.79958534899792677</v>
      </c>
      <c r="E1636" s="9">
        <v>-3.4364261168385365E-3</v>
      </c>
      <c r="G1636" s="9">
        <v>1632</v>
      </c>
      <c r="H1636" s="9">
        <f t="shared" ca="1" si="51"/>
        <v>1.371488789482456E-2</v>
      </c>
    </row>
    <row r="1637" spans="2:8" x14ac:dyDescent="0.25">
      <c r="B1637" s="190">
        <v>45022</v>
      </c>
      <c r="C1637" s="9">
        <v>72.349999999999994</v>
      </c>
      <c r="D1637" s="14">
        <f t="shared" si="50"/>
        <v>0.67476851851851827</v>
      </c>
      <c r="E1637" s="9">
        <v>-3.4435261707988982E-3</v>
      </c>
      <c r="G1637" s="9">
        <v>1633</v>
      </c>
      <c r="H1637" s="9">
        <f t="shared" ca="1" si="51"/>
        <v>7.0225828360526502E-2</v>
      </c>
    </row>
    <row r="1638" spans="2:8" x14ac:dyDescent="0.25">
      <c r="B1638" s="190">
        <v>43032</v>
      </c>
      <c r="C1638" s="9">
        <v>43.2</v>
      </c>
      <c r="D1638" s="14">
        <f t="shared" si="50"/>
        <v>1.1587485515644094E-3</v>
      </c>
      <c r="E1638" s="9">
        <v>-3.4602076124567146E-3</v>
      </c>
      <c r="G1638" s="9">
        <v>1634</v>
      </c>
      <c r="H1638" s="9">
        <f t="shared" ca="1" si="51"/>
        <v>-1.743196615049254E-3</v>
      </c>
    </row>
    <row r="1639" spans="2:8" x14ac:dyDescent="0.25">
      <c r="B1639" s="190">
        <v>42902</v>
      </c>
      <c r="C1639" s="9">
        <v>43.15</v>
      </c>
      <c r="D1639" s="14">
        <f t="shared" si="50"/>
        <v>-0.24562937062937068</v>
      </c>
      <c r="E1639" s="9">
        <v>-3.4642032332563182E-3</v>
      </c>
      <c r="G1639" s="9">
        <v>1635</v>
      </c>
      <c r="H1639" s="9">
        <f t="shared" ca="1" si="51"/>
        <v>4.2039119242409231E-2</v>
      </c>
    </row>
    <row r="1640" spans="2:8" x14ac:dyDescent="0.25">
      <c r="B1640" s="190">
        <v>44669</v>
      </c>
      <c r="C1640" s="9">
        <v>57.2</v>
      </c>
      <c r="D1640" s="14">
        <f t="shared" si="50"/>
        <v>7.0422535211268613E-3</v>
      </c>
      <c r="E1640" s="9">
        <v>-3.484320557491215E-3</v>
      </c>
      <c r="G1640" s="9">
        <v>1636</v>
      </c>
      <c r="H1640" s="9">
        <f t="shared" ca="1" si="51"/>
        <v>-1.172095781462669E-2</v>
      </c>
    </row>
    <row r="1641" spans="2:8" x14ac:dyDescent="0.25">
      <c r="B1641" s="190">
        <v>44239</v>
      </c>
      <c r="C1641" s="9">
        <v>56.8</v>
      </c>
      <c r="D1641" s="14">
        <f t="shared" si="50"/>
        <v>-0.74157150006824701</v>
      </c>
      <c r="E1641" s="9">
        <v>-3.5087719298246113E-3</v>
      </c>
      <c r="G1641" s="9">
        <v>1637</v>
      </c>
      <c r="H1641" s="9">
        <f t="shared" ca="1" si="51"/>
        <v>-1.4646285029491612E-2</v>
      </c>
    </row>
    <row r="1642" spans="2:8" x14ac:dyDescent="0.25">
      <c r="B1642" s="190">
        <v>45525</v>
      </c>
      <c r="C1642" s="9">
        <v>219.79</v>
      </c>
      <c r="D1642" s="14">
        <f t="shared" si="50"/>
        <v>6.8217081850533807</v>
      </c>
      <c r="E1642" s="9">
        <v>-3.5362923334995747E-3</v>
      </c>
      <c r="G1642" s="9">
        <v>1638</v>
      </c>
      <c r="H1642" s="9">
        <f t="shared" ca="1" si="51"/>
        <v>9.4740401043770683E-2</v>
      </c>
    </row>
    <row r="1643" spans="2:8" x14ac:dyDescent="0.25">
      <c r="B1643" s="190">
        <v>43312</v>
      </c>
      <c r="C1643" s="9">
        <v>28.1</v>
      </c>
      <c r="D1643" s="14">
        <f t="shared" si="50"/>
        <v>-0.83318492134164446</v>
      </c>
      <c r="E1643" s="9">
        <v>-3.5460992907800663E-3</v>
      </c>
      <c r="G1643" s="9">
        <v>1639</v>
      </c>
      <c r="H1643" s="9">
        <f t="shared" ca="1" si="51"/>
        <v>8.57991822134309E-2</v>
      </c>
    </row>
    <row r="1644" spans="2:8" x14ac:dyDescent="0.25">
      <c r="B1644" s="190">
        <v>45436</v>
      </c>
      <c r="C1644" s="9">
        <v>168.45</v>
      </c>
      <c r="D1644" s="14">
        <f t="shared" si="50"/>
        <v>0.20106951871657747</v>
      </c>
      <c r="E1644" s="9">
        <v>-3.5492457852707641E-3</v>
      </c>
      <c r="G1644" s="9">
        <v>1640</v>
      </c>
      <c r="H1644" s="9">
        <f t="shared" ca="1" si="51"/>
        <v>2.9507006685377087E-2</v>
      </c>
    </row>
    <row r="1645" spans="2:8" x14ac:dyDescent="0.25">
      <c r="B1645" s="190">
        <v>45247</v>
      </c>
      <c r="C1645" s="9">
        <v>140.25</v>
      </c>
      <c r="D1645" s="14">
        <f t="shared" si="50"/>
        <v>0.67462686567164176</v>
      </c>
      <c r="E1645" s="9">
        <v>-3.552397868561279E-3</v>
      </c>
      <c r="G1645" s="9">
        <v>1641</v>
      </c>
      <c r="H1645" s="9">
        <f t="shared" ca="1" si="51"/>
        <v>-1.3222758786655325E-2</v>
      </c>
    </row>
    <row r="1646" spans="2:8" x14ac:dyDescent="0.25">
      <c r="B1646" s="190">
        <v>44414</v>
      </c>
      <c r="C1646" s="9">
        <v>83.75</v>
      </c>
      <c r="D1646" s="14">
        <f t="shared" si="50"/>
        <v>2.0071813285457809</v>
      </c>
      <c r="E1646" s="9">
        <v>-3.5693039857227502E-3</v>
      </c>
      <c r="G1646" s="9">
        <v>1642</v>
      </c>
      <c r="H1646" s="9">
        <f t="shared" ca="1" si="51"/>
        <v>-1.7587856030348609E-3</v>
      </c>
    </row>
    <row r="1647" spans="2:8" x14ac:dyDescent="0.25">
      <c r="B1647" s="190">
        <v>43397</v>
      </c>
      <c r="C1647" s="9">
        <v>27.85</v>
      </c>
      <c r="D1647" s="14">
        <f t="shared" si="50"/>
        <v>-0.33052884615384615</v>
      </c>
      <c r="E1647" s="9">
        <v>-3.5778175313058271E-3</v>
      </c>
      <c r="G1647" s="9">
        <v>1643</v>
      </c>
      <c r="H1647" s="9">
        <f t="shared" ca="1" si="51"/>
        <v>-5.7765308671150442E-2</v>
      </c>
    </row>
    <row r="1648" spans="2:8" x14ac:dyDescent="0.25">
      <c r="B1648" s="190">
        <v>42922</v>
      </c>
      <c r="C1648" s="9">
        <v>41.6</v>
      </c>
      <c r="D1648" s="14">
        <f t="shared" si="50"/>
        <v>-0.62471808750563829</v>
      </c>
      <c r="E1648" s="9">
        <v>-3.5928143712574512E-3</v>
      </c>
      <c r="G1648" s="9">
        <v>1644</v>
      </c>
      <c r="H1648" s="9">
        <f t="shared" ca="1" si="51"/>
        <v>3.3394088489484906E-2</v>
      </c>
    </row>
    <row r="1649" spans="2:8" x14ac:dyDescent="0.25">
      <c r="B1649" s="190">
        <v>45217</v>
      </c>
      <c r="C1649" s="9">
        <v>110.85</v>
      </c>
      <c r="D1649" s="14">
        <f t="shared" si="50"/>
        <v>1.0009025270758123</v>
      </c>
      <c r="E1649" s="9">
        <v>-3.595505617977579E-3</v>
      </c>
      <c r="G1649" s="9">
        <v>1645</v>
      </c>
      <c r="H1649" s="9">
        <f t="shared" ca="1" si="51"/>
        <v>-3.5596465282366672E-2</v>
      </c>
    </row>
    <row r="1650" spans="2:8" x14ac:dyDescent="0.25">
      <c r="B1650" s="190">
        <v>44225</v>
      </c>
      <c r="C1650" s="9">
        <v>55.4</v>
      </c>
      <c r="D1650" s="14">
        <f t="shared" si="50"/>
        <v>1.003616636528029</v>
      </c>
      <c r="E1650" s="9">
        <v>-3.5971223021583243E-3</v>
      </c>
      <c r="G1650" s="9">
        <v>1646</v>
      </c>
      <c r="H1650" s="9">
        <f t="shared" ca="1" si="51"/>
        <v>1.4114688711337206E-3</v>
      </c>
    </row>
    <row r="1651" spans="2:8" x14ac:dyDescent="0.25">
      <c r="B1651" s="190">
        <v>43474</v>
      </c>
      <c r="C1651" s="9">
        <v>27.65</v>
      </c>
      <c r="D1651" s="14">
        <f t="shared" si="50"/>
        <v>0</v>
      </c>
      <c r="E1651" s="9">
        <v>-3.6036036036036548E-3</v>
      </c>
      <c r="G1651" s="9">
        <v>1647</v>
      </c>
      <c r="H1651" s="9">
        <f t="shared" ca="1" si="51"/>
        <v>-1.0545678657181912E-2</v>
      </c>
    </row>
    <row r="1652" spans="2:8" x14ac:dyDescent="0.25">
      <c r="B1652" s="190">
        <v>43472</v>
      </c>
      <c r="C1652" s="9">
        <v>27.65</v>
      </c>
      <c r="D1652" s="14">
        <f t="shared" si="50"/>
        <v>-0.33131801692865787</v>
      </c>
      <c r="E1652" s="9">
        <v>-3.6036036036036548E-3</v>
      </c>
      <c r="G1652" s="9">
        <v>1648</v>
      </c>
      <c r="H1652" s="9">
        <f t="shared" ca="1" si="51"/>
        <v>-1.1248400150248083E-2</v>
      </c>
    </row>
    <row r="1653" spans="2:8" x14ac:dyDescent="0.25">
      <c r="B1653" s="190">
        <v>42600</v>
      </c>
      <c r="C1653" s="9">
        <v>41.35</v>
      </c>
      <c r="D1653" s="14">
        <f t="shared" si="50"/>
        <v>8.5365853658536939E-3</v>
      </c>
      <c r="E1653" s="9">
        <v>-3.614457831325267E-3</v>
      </c>
      <c r="G1653" s="9">
        <v>1649</v>
      </c>
      <c r="H1653" s="9">
        <f t="shared" ca="1" si="51"/>
        <v>-6.5455278378156135E-3</v>
      </c>
    </row>
    <row r="1654" spans="2:8" x14ac:dyDescent="0.25">
      <c r="B1654" s="190">
        <v>43062</v>
      </c>
      <c r="C1654" s="9">
        <v>41</v>
      </c>
      <c r="D1654" s="14">
        <f t="shared" si="50"/>
        <v>-0.57045573598742794</v>
      </c>
      <c r="E1654" s="9">
        <v>-3.6452004860266971E-3</v>
      </c>
      <c r="G1654" s="9">
        <v>1650</v>
      </c>
      <c r="H1654" s="9">
        <f t="shared" ca="1" si="51"/>
        <v>2.5018851272510575E-3</v>
      </c>
    </row>
    <row r="1655" spans="2:8" x14ac:dyDescent="0.25">
      <c r="B1655" s="190">
        <v>42328</v>
      </c>
      <c r="C1655" s="9">
        <v>95.45</v>
      </c>
      <c r="D1655" s="14">
        <f t="shared" si="50"/>
        <v>6.0183823529411775</v>
      </c>
      <c r="E1655" s="9">
        <v>-3.6534446764091267E-3</v>
      </c>
      <c r="G1655" s="9">
        <v>1651</v>
      </c>
      <c r="H1655" s="9">
        <f t="shared" ca="1" si="51"/>
        <v>1.3603363159218906E-2</v>
      </c>
    </row>
    <row r="1656" spans="2:8" x14ac:dyDescent="0.25">
      <c r="B1656" s="190">
        <v>43810</v>
      </c>
      <c r="C1656" s="9">
        <v>13.6</v>
      </c>
      <c r="D1656" s="14">
        <f t="shared" si="50"/>
        <v>-0.66666666666666663</v>
      </c>
      <c r="E1656" s="9">
        <v>-3.663003663003715E-3</v>
      </c>
      <c r="G1656" s="9">
        <v>1652</v>
      </c>
      <c r="H1656" s="9">
        <f t="shared" ca="1" si="51"/>
        <v>-3.0208957301202724E-2</v>
      </c>
    </row>
    <row r="1657" spans="2:8" x14ac:dyDescent="0.25">
      <c r="B1657" s="190">
        <v>42604</v>
      </c>
      <c r="C1657" s="9">
        <v>40.799999999999997</v>
      </c>
      <c r="D1657" s="14">
        <f t="shared" si="50"/>
        <v>1.4925373134328216E-2</v>
      </c>
      <c r="E1657" s="9">
        <v>-3.6630036630038013E-3</v>
      </c>
      <c r="G1657" s="9">
        <v>1653</v>
      </c>
      <c r="H1657" s="9">
        <f t="shared" ca="1" si="51"/>
        <v>-2.4530327201047877E-2</v>
      </c>
    </row>
    <row r="1658" spans="2:8" x14ac:dyDescent="0.25">
      <c r="B1658" s="190">
        <v>43097</v>
      </c>
      <c r="C1658" s="9">
        <v>40.200000000000003</v>
      </c>
      <c r="D1658" s="14">
        <f t="shared" si="50"/>
        <v>-0.39955190440627331</v>
      </c>
      <c r="E1658" s="9">
        <v>-3.7174721189590725E-3</v>
      </c>
      <c r="G1658" s="9">
        <v>1654</v>
      </c>
      <c r="H1658" s="9">
        <f t="shared" ca="1" si="51"/>
        <v>1.6723404710580456E-2</v>
      </c>
    </row>
    <row r="1659" spans="2:8" x14ac:dyDescent="0.25">
      <c r="B1659" s="190">
        <v>41897</v>
      </c>
      <c r="C1659" s="9">
        <v>66.95</v>
      </c>
      <c r="D1659" s="14">
        <f t="shared" si="50"/>
        <v>4.033834586466166</v>
      </c>
      <c r="E1659" s="9">
        <v>-3.720238095238095E-3</v>
      </c>
      <c r="G1659" s="9">
        <v>1655</v>
      </c>
      <c r="H1659" s="9">
        <f t="shared" ca="1" si="51"/>
        <v>-2.0366799697185679E-2</v>
      </c>
    </row>
    <row r="1660" spans="2:8" x14ac:dyDescent="0.25">
      <c r="B1660" s="190">
        <v>43741</v>
      </c>
      <c r="C1660" s="9">
        <v>13.3</v>
      </c>
      <c r="D1660" s="14">
        <f t="shared" si="50"/>
        <v>-0.5</v>
      </c>
      <c r="E1660" s="9">
        <v>-3.7453183520598453E-3</v>
      </c>
      <c r="G1660" s="9">
        <v>1656</v>
      </c>
      <c r="H1660" s="9">
        <f t="shared" ca="1" si="51"/>
        <v>4.6331171943578033E-3</v>
      </c>
    </row>
    <row r="1661" spans="2:8" x14ac:dyDescent="0.25">
      <c r="B1661" s="190">
        <v>43306</v>
      </c>
      <c r="C1661" s="9">
        <v>26.6</v>
      </c>
      <c r="D1661" s="14">
        <f t="shared" si="50"/>
        <v>-0.49668874172185429</v>
      </c>
      <c r="E1661" s="9">
        <v>-3.7453183520598453E-3</v>
      </c>
      <c r="G1661" s="9">
        <v>1657</v>
      </c>
      <c r="H1661" s="9">
        <f t="shared" ca="1" si="51"/>
        <v>-6.1194791443439679E-2</v>
      </c>
    </row>
    <row r="1662" spans="2:8" x14ac:dyDescent="0.25">
      <c r="B1662" s="190">
        <v>44817</v>
      </c>
      <c r="C1662" s="9">
        <v>52.85</v>
      </c>
      <c r="D1662" s="14">
        <f t="shared" si="50"/>
        <v>0</v>
      </c>
      <c r="E1662" s="9">
        <v>-3.7700282752119838E-3</v>
      </c>
      <c r="G1662" s="9">
        <v>1658</v>
      </c>
      <c r="H1662" s="9">
        <f t="shared" ca="1" si="51"/>
        <v>-3.6020205140571263E-2</v>
      </c>
    </row>
    <row r="1663" spans="2:8" x14ac:dyDescent="0.25">
      <c r="B1663" s="190">
        <v>44813</v>
      </c>
      <c r="C1663" s="9">
        <v>52.85</v>
      </c>
      <c r="D1663" s="14">
        <f t="shared" si="50"/>
        <v>-0.19924242424242422</v>
      </c>
      <c r="E1663" s="9">
        <v>-3.7700282752119838E-3</v>
      </c>
      <c r="G1663" s="9">
        <v>1659</v>
      </c>
      <c r="H1663" s="9">
        <f t="shared" ca="1" si="51"/>
        <v>3.7843746485739509E-2</v>
      </c>
    </row>
    <row r="1664" spans="2:8" x14ac:dyDescent="0.25">
      <c r="B1664" s="190">
        <v>44945</v>
      </c>
      <c r="C1664" s="9">
        <v>66</v>
      </c>
      <c r="D1664" s="14">
        <f t="shared" si="50"/>
        <v>4</v>
      </c>
      <c r="E1664" s="9">
        <v>-3.7735849056603774E-3</v>
      </c>
      <c r="G1664" s="9">
        <v>1660</v>
      </c>
      <c r="H1664" s="9">
        <f t="shared" ca="1" si="51"/>
        <v>-2.3182756232042315E-2</v>
      </c>
    </row>
    <row r="1665" spans="2:8" x14ac:dyDescent="0.25">
      <c r="B1665" s="190">
        <v>41621</v>
      </c>
      <c r="C1665" s="9">
        <v>13.2</v>
      </c>
      <c r="D1665" s="14">
        <f t="shared" si="50"/>
        <v>-0.74928774928774933</v>
      </c>
      <c r="E1665" s="9">
        <v>-3.7735849056604312E-3</v>
      </c>
      <c r="G1665" s="9">
        <v>1661</v>
      </c>
      <c r="H1665" s="9">
        <f t="shared" ca="1" si="51"/>
        <v>2.7347947414901392E-2</v>
      </c>
    </row>
    <row r="1666" spans="2:8" x14ac:dyDescent="0.25">
      <c r="B1666" s="190">
        <v>44790</v>
      </c>
      <c r="C1666" s="9">
        <v>52.65</v>
      </c>
      <c r="D1666" s="14">
        <f t="shared" si="50"/>
        <v>0.34654731457800503</v>
      </c>
      <c r="E1666" s="9">
        <v>-3.7842951750237056E-3</v>
      </c>
      <c r="G1666" s="9">
        <v>1662</v>
      </c>
      <c r="H1666" s="9">
        <f t="shared" ca="1" si="51"/>
        <v>5.9526417376594983E-2</v>
      </c>
    </row>
    <row r="1667" spans="2:8" x14ac:dyDescent="0.25">
      <c r="B1667" s="190">
        <v>42984</v>
      </c>
      <c r="C1667" s="9">
        <v>39.1</v>
      </c>
      <c r="D1667" s="14">
        <f t="shared" si="50"/>
        <v>-0.24735322425409048</v>
      </c>
      <c r="E1667" s="9">
        <v>-3.8216560509553776E-3</v>
      </c>
      <c r="G1667" s="9">
        <v>1663</v>
      </c>
      <c r="H1667" s="9">
        <f t="shared" ca="1" si="51"/>
        <v>-1.8189985959805394E-2</v>
      </c>
    </row>
    <row r="1668" spans="2:8" x14ac:dyDescent="0.25">
      <c r="B1668" s="190">
        <v>44139</v>
      </c>
      <c r="C1668" s="9">
        <v>51.95</v>
      </c>
      <c r="D1668" s="14">
        <f t="shared" si="50"/>
        <v>1.9286403085824768E-3</v>
      </c>
      <c r="E1668" s="9">
        <v>-3.8350910834131493E-3</v>
      </c>
      <c r="G1668" s="9">
        <v>1664</v>
      </c>
      <c r="H1668" s="9">
        <f t="shared" ca="1" si="51"/>
        <v>1.3665113937106732E-2</v>
      </c>
    </row>
    <row r="1669" spans="2:8" x14ac:dyDescent="0.25">
      <c r="B1669" s="190">
        <v>44120</v>
      </c>
      <c r="C1669" s="9">
        <v>51.85</v>
      </c>
      <c r="D1669" s="14">
        <f t="shared" ref="D1669:D1732" si="52">(C1669-C1670)/C1670</f>
        <v>0.34152652005174655</v>
      </c>
      <c r="E1669" s="9">
        <v>-3.842459173871196E-3</v>
      </c>
      <c r="G1669" s="9">
        <v>1665</v>
      </c>
      <c r="H1669" s="9">
        <f t="shared" ca="1" si="51"/>
        <v>1.0935138851245533E-2</v>
      </c>
    </row>
    <row r="1670" spans="2:8" x14ac:dyDescent="0.25">
      <c r="B1670" s="190">
        <v>43157</v>
      </c>
      <c r="C1670" s="9">
        <v>38.65</v>
      </c>
      <c r="D1670" s="14">
        <f t="shared" si="52"/>
        <v>-0.76674713337356659</v>
      </c>
      <c r="E1670" s="9">
        <v>-3.8659793814432627E-3</v>
      </c>
      <c r="G1670" s="9">
        <v>1666</v>
      </c>
      <c r="H1670" s="9">
        <f t="shared" ref="H1670:H1733" ca="1" si="53">_xlfn.NORM.INV(RAND(),O$7,O$8)</f>
        <v>-3.1410029721296315E-3</v>
      </c>
    </row>
    <row r="1671" spans="2:8" x14ac:dyDescent="0.25">
      <c r="B1671" s="190">
        <v>45261</v>
      </c>
      <c r="C1671" s="9">
        <v>165.7</v>
      </c>
      <c r="D1671" s="14">
        <f t="shared" si="52"/>
        <v>3.3835978835978837</v>
      </c>
      <c r="E1671" s="9">
        <v>-3.9074241058010559E-3</v>
      </c>
      <c r="G1671" s="9">
        <v>1667</v>
      </c>
      <c r="H1671" s="9">
        <f t="shared" ca="1" si="53"/>
        <v>-2.138149198859526E-2</v>
      </c>
    </row>
    <row r="1672" spans="2:8" x14ac:dyDescent="0.25">
      <c r="B1672" s="190">
        <v>43077</v>
      </c>
      <c r="C1672" s="9">
        <v>37.799999999999997</v>
      </c>
      <c r="D1672" s="14">
        <f t="shared" si="52"/>
        <v>1.3245033112582029E-3</v>
      </c>
      <c r="E1672" s="9">
        <v>-3.9525691699606241E-3</v>
      </c>
      <c r="G1672" s="9">
        <v>1668</v>
      </c>
      <c r="H1672" s="9">
        <f t="shared" ca="1" si="53"/>
        <v>-4.9628863331092612E-3</v>
      </c>
    </row>
    <row r="1673" spans="2:8" x14ac:dyDescent="0.25">
      <c r="B1673" s="190">
        <v>43151</v>
      </c>
      <c r="C1673" s="9">
        <v>37.75</v>
      </c>
      <c r="D1673" s="14">
        <f t="shared" si="52"/>
        <v>-0.39792663476874007</v>
      </c>
      <c r="E1673" s="9">
        <v>-3.9577836411609129E-3</v>
      </c>
      <c r="G1673" s="9">
        <v>1669</v>
      </c>
      <c r="H1673" s="9">
        <f t="shared" ca="1" si="53"/>
        <v>5.8469290098316126E-2</v>
      </c>
    </row>
    <row r="1674" spans="2:8" x14ac:dyDescent="0.25">
      <c r="B1674" s="190">
        <v>42023</v>
      </c>
      <c r="C1674" s="9">
        <v>62.7</v>
      </c>
      <c r="D1674" s="14">
        <f t="shared" si="52"/>
        <v>0.68322147651006715</v>
      </c>
      <c r="E1674" s="9">
        <v>-3.9714058776806989E-3</v>
      </c>
      <c r="G1674" s="9">
        <v>1670</v>
      </c>
      <c r="H1674" s="9">
        <f t="shared" ca="1" si="53"/>
        <v>-3.07257525799466E-2</v>
      </c>
    </row>
    <row r="1675" spans="2:8" x14ac:dyDescent="0.25">
      <c r="B1675" s="190">
        <v>42969</v>
      </c>
      <c r="C1675" s="9">
        <v>37.25</v>
      </c>
      <c r="D1675" s="14">
        <f t="shared" si="52"/>
        <v>0.50809716599190291</v>
      </c>
      <c r="E1675" s="9">
        <v>-4.0106951871657377E-3</v>
      </c>
      <c r="G1675" s="9">
        <v>1671</v>
      </c>
      <c r="H1675" s="9">
        <f t="shared" ca="1" si="53"/>
        <v>2.0675451222527193E-3</v>
      </c>
    </row>
    <row r="1676" spans="2:8" x14ac:dyDescent="0.25">
      <c r="B1676" s="190">
        <v>43542</v>
      </c>
      <c r="C1676" s="9">
        <v>24.7</v>
      </c>
      <c r="D1676" s="14">
        <f t="shared" si="52"/>
        <v>-0.71412037037037035</v>
      </c>
      <c r="E1676" s="9">
        <v>-4.0322580645161862E-3</v>
      </c>
      <c r="G1676" s="9">
        <v>1672</v>
      </c>
      <c r="H1676" s="9">
        <f t="shared" ca="1" si="53"/>
        <v>-5.3118625450429724E-2</v>
      </c>
    </row>
    <row r="1677" spans="2:8" x14ac:dyDescent="0.25">
      <c r="B1677" s="190">
        <v>44400</v>
      </c>
      <c r="C1677" s="9">
        <v>86.4</v>
      </c>
      <c r="D1677" s="14">
        <f t="shared" si="52"/>
        <v>0.40032414910858999</v>
      </c>
      <c r="E1677" s="9">
        <v>-4.0345821325647761E-3</v>
      </c>
      <c r="G1677" s="9">
        <v>1673</v>
      </c>
      <c r="H1677" s="9">
        <f t="shared" ca="1" si="53"/>
        <v>-7.4468162004454302E-2</v>
      </c>
    </row>
    <row r="1678" spans="2:8" x14ac:dyDescent="0.25">
      <c r="B1678" s="190">
        <v>42003</v>
      </c>
      <c r="C1678" s="9">
        <v>61.7</v>
      </c>
      <c r="D1678" s="14">
        <f t="shared" si="52"/>
        <v>4.0683482506102524E-3</v>
      </c>
      <c r="E1678" s="9">
        <v>-4.0355125100887809E-3</v>
      </c>
      <c r="G1678" s="9">
        <v>1674</v>
      </c>
      <c r="H1678" s="9">
        <f t="shared" ca="1" si="53"/>
        <v>1.9846022579620155E-2</v>
      </c>
    </row>
    <row r="1679" spans="2:8" x14ac:dyDescent="0.25">
      <c r="B1679" s="190">
        <v>42004</v>
      </c>
      <c r="C1679" s="9">
        <v>61.45</v>
      </c>
      <c r="D1679" s="14">
        <f t="shared" si="52"/>
        <v>-0.28463329452852154</v>
      </c>
      <c r="E1679" s="9">
        <v>-4.0518638573743921E-3</v>
      </c>
      <c r="G1679" s="9">
        <v>1675</v>
      </c>
      <c r="H1679" s="9">
        <f t="shared" ca="1" si="53"/>
        <v>-4.6470394496874443E-2</v>
      </c>
    </row>
    <row r="1680" spans="2:8" x14ac:dyDescent="0.25">
      <c r="B1680" s="190">
        <v>44378</v>
      </c>
      <c r="C1680" s="9">
        <v>85.9</v>
      </c>
      <c r="D1680" s="14">
        <f t="shared" si="52"/>
        <v>0.16711956521739146</v>
      </c>
      <c r="E1680" s="9">
        <v>-4.0579710144926879E-3</v>
      </c>
      <c r="G1680" s="9">
        <v>1676</v>
      </c>
      <c r="H1680" s="9">
        <f t="shared" ca="1" si="53"/>
        <v>-2.549384524428229E-2</v>
      </c>
    </row>
    <row r="1681" spans="2:8" x14ac:dyDescent="0.25">
      <c r="B1681" s="190">
        <v>44348</v>
      </c>
      <c r="C1681" s="9">
        <v>73.599999999999994</v>
      </c>
      <c r="D1681" s="14">
        <f t="shared" si="52"/>
        <v>0.50974358974358958</v>
      </c>
      <c r="E1681" s="9">
        <v>-4.059539918809355E-3</v>
      </c>
      <c r="G1681" s="9">
        <v>1677</v>
      </c>
      <c r="H1681" s="9">
        <f t="shared" ca="1" si="53"/>
        <v>-4.3521640184378457E-2</v>
      </c>
    </row>
    <row r="1682" spans="2:8" x14ac:dyDescent="0.25">
      <c r="B1682" s="190">
        <v>44770</v>
      </c>
      <c r="C1682" s="9">
        <v>48.75</v>
      </c>
      <c r="D1682" s="14">
        <f t="shared" si="52"/>
        <v>-0.32851239669421484</v>
      </c>
      <c r="E1682" s="9">
        <v>-4.0858018386108856E-3</v>
      </c>
      <c r="G1682" s="9">
        <v>1678</v>
      </c>
      <c r="H1682" s="9">
        <f t="shared" ca="1" si="53"/>
        <v>2.5780061426738769E-2</v>
      </c>
    </row>
    <row r="1683" spans="2:8" x14ac:dyDescent="0.25">
      <c r="B1683" s="190">
        <v>44350</v>
      </c>
      <c r="C1683" s="9">
        <v>72.599999999999994</v>
      </c>
      <c r="D1683" s="14">
        <f t="shared" si="52"/>
        <v>2.0062111801242235</v>
      </c>
      <c r="E1683" s="9">
        <v>-4.1152263374487153E-3</v>
      </c>
      <c r="G1683" s="9">
        <v>1679</v>
      </c>
      <c r="H1683" s="9">
        <f t="shared" ca="1" si="53"/>
        <v>-5.2586037581496695E-3</v>
      </c>
    </row>
    <row r="1684" spans="2:8" x14ac:dyDescent="0.25">
      <c r="B1684" s="190">
        <v>43580</v>
      </c>
      <c r="C1684" s="9">
        <v>24.15</v>
      </c>
      <c r="D1684" s="14">
        <f t="shared" si="52"/>
        <v>1.2578616352201137E-2</v>
      </c>
      <c r="E1684" s="9">
        <v>-4.1237113402062438E-3</v>
      </c>
      <c r="G1684" s="9">
        <v>1680</v>
      </c>
      <c r="H1684" s="9">
        <f t="shared" ca="1" si="53"/>
        <v>-2.9039048400436331E-2</v>
      </c>
    </row>
    <row r="1685" spans="2:8" x14ac:dyDescent="0.25">
      <c r="B1685" s="190">
        <v>43550</v>
      </c>
      <c r="C1685" s="9">
        <v>23.85</v>
      </c>
      <c r="D1685" s="14">
        <f t="shared" si="52"/>
        <v>-0.77689429373246033</v>
      </c>
      <c r="E1685" s="9">
        <v>-4.175365344467552E-3</v>
      </c>
      <c r="G1685" s="9">
        <v>1681</v>
      </c>
      <c r="H1685" s="9">
        <f t="shared" ca="1" si="53"/>
        <v>-9.0327978980778642E-3</v>
      </c>
    </row>
    <row r="1686" spans="2:8" x14ac:dyDescent="0.25">
      <c r="B1686" s="190">
        <v>42341</v>
      </c>
      <c r="C1686" s="9">
        <v>106.9</v>
      </c>
      <c r="D1686" s="14">
        <f t="shared" si="52"/>
        <v>2.0028089887640452</v>
      </c>
      <c r="E1686" s="9">
        <v>-4.1918956683743699E-3</v>
      </c>
      <c r="G1686" s="9">
        <v>1682</v>
      </c>
      <c r="H1686" s="9">
        <f t="shared" ca="1" si="53"/>
        <v>1.0186223739378968E-3</v>
      </c>
    </row>
    <row r="1687" spans="2:8" x14ac:dyDescent="0.25">
      <c r="B1687" s="190">
        <v>43173</v>
      </c>
      <c r="C1687" s="9">
        <v>35.6</v>
      </c>
      <c r="D1687" s="14">
        <f t="shared" si="52"/>
        <v>-0.69881556683587132</v>
      </c>
      <c r="E1687" s="9">
        <v>-4.1958041958041559E-3</v>
      </c>
      <c r="G1687" s="9">
        <v>1683</v>
      </c>
      <c r="H1687" s="9">
        <f t="shared" ca="1" si="53"/>
        <v>-2.2889064204118991E-3</v>
      </c>
    </row>
    <row r="1688" spans="2:8" x14ac:dyDescent="0.25">
      <c r="B1688" s="190">
        <v>45149</v>
      </c>
      <c r="C1688" s="9">
        <v>118.2</v>
      </c>
      <c r="D1688" s="14">
        <f t="shared" si="52"/>
        <v>1.5310492505353319</v>
      </c>
      <c r="E1688" s="9">
        <v>-4.2122999157540014E-3</v>
      </c>
      <c r="G1688" s="9">
        <v>1684</v>
      </c>
      <c r="H1688" s="9">
        <f t="shared" ca="1" si="53"/>
        <v>5.3243933995920836E-3</v>
      </c>
    </row>
    <row r="1689" spans="2:8" x14ac:dyDescent="0.25">
      <c r="B1689" s="190">
        <v>42473</v>
      </c>
      <c r="C1689" s="9">
        <v>46.7</v>
      </c>
      <c r="D1689" s="14">
        <f t="shared" si="52"/>
        <v>-0.54944524843222387</v>
      </c>
      <c r="E1689" s="9">
        <v>-4.2643923240937255E-3</v>
      </c>
      <c r="G1689" s="9">
        <v>1685</v>
      </c>
      <c r="H1689" s="9">
        <f t="shared" ca="1" si="53"/>
        <v>3.8043291868545921E-3</v>
      </c>
    </row>
    <row r="1690" spans="2:8" x14ac:dyDescent="0.25">
      <c r="B1690" s="190">
        <v>42237</v>
      </c>
      <c r="C1690" s="9">
        <v>103.65</v>
      </c>
      <c r="D1690" s="14">
        <f t="shared" si="52"/>
        <v>1.2631004366812231</v>
      </c>
      <c r="E1690" s="9">
        <v>-4.3227665706050784E-3</v>
      </c>
      <c r="G1690" s="9">
        <v>1686</v>
      </c>
      <c r="H1690" s="9">
        <f t="shared" ca="1" si="53"/>
        <v>-4.205518267221129E-2</v>
      </c>
    </row>
    <row r="1691" spans="2:8" x14ac:dyDescent="0.25">
      <c r="B1691" s="190">
        <v>42880</v>
      </c>
      <c r="C1691" s="9">
        <v>45.8</v>
      </c>
      <c r="D1691" s="14">
        <f t="shared" si="52"/>
        <v>1</v>
      </c>
      <c r="E1691" s="9">
        <v>-4.3478260869565834E-3</v>
      </c>
      <c r="G1691" s="9">
        <v>1687</v>
      </c>
      <c r="H1691" s="9">
        <f t="shared" ca="1" si="53"/>
        <v>-1.4544572444323729E-2</v>
      </c>
    </row>
    <row r="1692" spans="2:8" x14ac:dyDescent="0.25">
      <c r="B1692" s="190">
        <v>41771</v>
      </c>
      <c r="C1692" s="9">
        <v>22.9</v>
      </c>
      <c r="D1692" s="14">
        <f t="shared" si="52"/>
        <v>4.3859649122806078E-3</v>
      </c>
      <c r="E1692" s="9">
        <v>-4.3478260869565834E-3</v>
      </c>
      <c r="G1692" s="9">
        <v>1688</v>
      </c>
      <c r="H1692" s="9">
        <f t="shared" ca="1" si="53"/>
        <v>1.7711969969862136E-2</v>
      </c>
    </row>
    <row r="1693" spans="2:8" x14ac:dyDescent="0.25">
      <c r="B1693" s="190">
        <v>43594</v>
      </c>
      <c r="C1693" s="9">
        <v>22.8</v>
      </c>
      <c r="D1693" s="14">
        <f t="shared" si="52"/>
        <v>-0.66470588235294126</v>
      </c>
      <c r="E1693" s="9">
        <v>-4.3668122270741428E-3</v>
      </c>
      <c r="G1693" s="9">
        <v>1689</v>
      </c>
      <c r="H1693" s="9">
        <f t="shared" ca="1" si="53"/>
        <v>-5.7533459505710254E-2</v>
      </c>
    </row>
    <row r="1694" spans="2:8" x14ac:dyDescent="0.25">
      <c r="B1694" s="190">
        <v>44467</v>
      </c>
      <c r="C1694" s="9">
        <v>68</v>
      </c>
      <c r="D1694" s="14">
        <f t="shared" si="52"/>
        <v>-0.56948401392845838</v>
      </c>
      <c r="E1694" s="9">
        <v>-4.3923865300145998E-3</v>
      </c>
      <c r="G1694" s="9">
        <v>1690</v>
      </c>
      <c r="H1694" s="9">
        <f t="shared" ca="1" si="53"/>
        <v>-2.4829850098009247E-2</v>
      </c>
    </row>
    <row r="1695" spans="2:8" x14ac:dyDescent="0.25">
      <c r="B1695" s="190">
        <v>45345</v>
      </c>
      <c r="C1695" s="9">
        <v>157.94999999999999</v>
      </c>
      <c r="D1695" s="14">
        <f t="shared" si="52"/>
        <v>2.5454545454545454</v>
      </c>
      <c r="E1695" s="9">
        <v>-4.4122281752285979E-3</v>
      </c>
      <c r="G1695" s="9">
        <v>1691</v>
      </c>
      <c r="H1695" s="9">
        <f t="shared" ca="1" si="53"/>
        <v>5.410838518235897E-2</v>
      </c>
    </row>
    <row r="1696" spans="2:8" x14ac:dyDescent="0.25">
      <c r="B1696" s="190">
        <v>44726</v>
      </c>
      <c r="C1696" s="9">
        <v>44.55</v>
      </c>
      <c r="D1696" s="14">
        <f t="shared" si="52"/>
        <v>-0.19657348963029767</v>
      </c>
      <c r="E1696" s="9">
        <v>-4.4692737430168236E-3</v>
      </c>
      <c r="G1696" s="9">
        <v>1692</v>
      </c>
      <c r="H1696" s="9">
        <f t="shared" ca="1" si="53"/>
        <v>-5.7314888288169066E-2</v>
      </c>
    </row>
    <row r="1697" spans="2:8" x14ac:dyDescent="0.25">
      <c r="B1697" s="190">
        <v>44244</v>
      </c>
      <c r="C1697" s="9">
        <v>55.45</v>
      </c>
      <c r="D1697" s="14">
        <f t="shared" si="52"/>
        <v>-0.49383842994066635</v>
      </c>
      <c r="E1697" s="9">
        <v>-4.4883303411131061E-3</v>
      </c>
      <c r="G1697" s="9">
        <v>1693</v>
      </c>
      <c r="H1697" s="9">
        <f t="shared" ca="1" si="53"/>
        <v>2.7367217880837773E-2</v>
      </c>
    </row>
    <row r="1698" spans="2:8" x14ac:dyDescent="0.25">
      <c r="B1698" s="190">
        <v>45202</v>
      </c>
      <c r="C1698" s="9">
        <v>109.55</v>
      </c>
      <c r="D1698" s="14">
        <f t="shared" si="52"/>
        <v>-0.50704225352112675</v>
      </c>
      <c r="E1698" s="9">
        <v>-4.5433893684688779E-3</v>
      </c>
      <c r="G1698" s="9">
        <v>1694</v>
      </c>
      <c r="H1698" s="9">
        <f t="shared" ca="1" si="53"/>
        <v>-2.7062147571746152E-2</v>
      </c>
    </row>
    <row r="1699" spans="2:8" x14ac:dyDescent="0.25">
      <c r="B1699" s="190">
        <v>45782</v>
      </c>
      <c r="C1699" s="9">
        <v>222.23</v>
      </c>
      <c r="D1699" s="14">
        <f t="shared" si="52"/>
        <v>4.1323325635103929</v>
      </c>
      <c r="E1699" s="9">
        <v>-4.5688689809630914E-3</v>
      </c>
      <c r="G1699" s="9">
        <v>1695</v>
      </c>
      <c r="H1699" s="9">
        <f t="shared" ca="1" si="53"/>
        <v>1.1541959518394207E-2</v>
      </c>
    </row>
    <row r="1700" spans="2:8" x14ac:dyDescent="0.25">
      <c r="B1700" s="190">
        <v>44746</v>
      </c>
      <c r="C1700" s="9">
        <v>43.3</v>
      </c>
      <c r="D1700" s="14">
        <f t="shared" si="52"/>
        <v>-0.19963031423290212</v>
      </c>
      <c r="E1700" s="9">
        <v>-4.5977011494253523E-3</v>
      </c>
      <c r="G1700" s="9">
        <v>1696</v>
      </c>
      <c r="H1700" s="9">
        <f t="shared" ca="1" si="53"/>
        <v>-3.2856045604796089E-2</v>
      </c>
    </row>
    <row r="1701" spans="2:8" x14ac:dyDescent="0.25">
      <c r="B1701" s="190">
        <v>41932</v>
      </c>
      <c r="C1701" s="9">
        <v>54.1</v>
      </c>
      <c r="D1701" s="14">
        <f t="shared" si="52"/>
        <v>0.67233384853168465</v>
      </c>
      <c r="E1701" s="9">
        <v>-4.5998160073597054E-3</v>
      </c>
      <c r="G1701" s="9">
        <v>1697</v>
      </c>
      <c r="H1701" s="9">
        <f t="shared" ca="1" si="53"/>
        <v>-6.5949612553449208E-2</v>
      </c>
    </row>
    <row r="1702" spans="2:8" x14ac:dyDescent="0.25">
      <c r="B1702" s="190">
        <v>41857</v>
      </c>
      <c r="C1702" s="9">
        <v>32.35</v>
      </c>
      <c r="D1702" s="14">
        <f t="shared" si="52"/>
        <v>-0.24941995359628769</v>
      </c>
      <c r="E1702" s="9">
        <v>-4.6153846153845716E-3</v>
      </c>
      <c r="G1702" s="9">
        <v>1698</v>
      </c>
      <c r="H1702" s="9">
        <f t="shared" ca="1" si="53"/>
        <v>1.8390713302073584E-2</v>
      </c>
    </row>
    <row r="1703" spans="2:8" x14ac:dyDescent="0.25">
      <c r="B1703" s="190">
        <v>42713</v>
      </c>
      <c r="C1703" s="9">
        <v>43.1</v>
      </c>
      <c r="D1703" s="14">
        <f t="shared" si="52"/>
        <v>1.0187353629976581</v>
      </c>
      <c r="E1703" s="9">
        <v>-4.6189376443417033E-3</v>
      </c>
      <c r="G1703" s="9">
        <v>1699</v>
      </c>
      <c r="H1703" s="9">
        <f t="shared" ca="1" si="53"/>
        <v>5.0811431819805464E-2</v>
      </c>
    </row>
    <row r="1704" spans="2:8" x14ac:dyDescent="0.25">
      <c r="B1704" s="190">
        <v>43629</v>
      </c>
      <c r="C1704" s="9">
        <v>21.35</v>
      </c>
      <c r="D1704" s="14">
        <f t="shared" si="52"/>
        <v>-0.49705535924617195</v>
      </c>
      <c r="E1704" s="9">
        <v>-4.6620046620045631E-3</v>
      </c>
      <c r="G1704" s="9">
        <v>1700</v>
      </c>
      <c r="H1704" s="9">
        <f t="shared" ca="1" si="53"/>
        <v>2.9211205043913911E-2</v>
      </c>
    </row>
    <row r="1705" spans="2:8" x14ac:dyDescent="0.25">
      <c r="B1705" s="190">
        <v>44741</v>
      </c>
      <c r="C1705" s="9">
        <v>42.45</v>
      </c>
      <c r="D1705" s="14">
        <f t="shared" si="52"/>
        <v>0</v>
      </c>
      <c r="E1705" s="9">
        <v>-4.6893317702226432E-3</v>
      </c>
      <c r="G1705" s="9">
        <v>1701</v>
      </c>
      <c r="H1705" s="9">
        <f t="shared" ca="1" si="53"/>
        <v>5.6757692696254851E-2</v>
      </c>
    </row>
    <row r="1706" spans="2:8" x14ac:dyDescent="0.25">
      <c r="B1706" s="190">
        <v>42937</v>
      </c>
      <c r="C1706" s="9">
        <v>42.45</v>
      </c>
      <c r="D1706" s="14">
        <f t="shared" si="52"/>
        <v>-0.59820160908660669</v>
      </c>
      <c r="E1706" s="9">
        <v>-4.6893317702226432E-3</v>
      </c>
      <c r="G1706" s="9">
        <v>1702</v>
      </c>
      <c r="H1706" s="9">
        <f t="shared" ca="1" si="53"/>
        <v>4.0601977757954148E-2</v>
      </c>
    </row>
    <row r="1707" spans="2:8" x14ac:dyDescent="0.25">
      <c r="B1707" s="190">
        <v>42286</v>
      </c>
      <c r="C1707" s="9">
        <v>105.65</v>
      </c>
      <c r="D1707" s="14">
        <f t="shared" si="52"/>
        <v>4.0190023752969122</v>
      </c>
      <c r="E1707" s="9">
        <v>-4.7103155911446069E-3</v>
      </c>
      <c r="G1707" s="9">
        <v>1703</v>
      </c>
      <c r="H1707" s="9">
        <f t="shared" ca="1" si="53"/>
        <v>-4.1887147291968033E-2</v>
      </c>
    </row>
    <row r="1708" spans="2:8" x14ac:dyDescent="0.25">
      <c r="B1708" s="190">
        <v>43641</v>
      </c>
      <c r="C1708" s="9">
        <v>21.05</v>
      </c>
      <c r="D1708" s="14">
        <f t="shared" si="52"/>
        <v>-0.92530163236337826</v>
      </c>
      <c r="E1708" s="9">
        <v>-4.7281323877067551E-3</v>
      </c>
      <c r="G1708" s="9">
        <v>1704</v>
      </c>
      <c r="H1708" s="9">
        <f t="shared" ca="1" si="53"/>
        <v>-7.9496321366456763E-2</v>
      </c>
    </row>
    <row r="1709" spans="2:8" x14ac:dyDescent="0.25">
      <c r="B1709" s="190">
        <v>45583</v>
      </c>
      <c r="C1709" s="9">
        <v>281.8</v>
      </c>
      <c r="D1709" s="14">
        <f t="shared" si="52"/>
        <v>4.4192307692307695</v>
      </c>
      <c r="E1709" s="9">
        <v>-4.7677909235386406E-3</v>
      </c>
      <c r="G1709" s="9">
        <v>1705</v>
      </c>
      <c r="H1709" s="9">
        <f t="shared" ca="1" si="53"/>
        <v>1.8957457775679497E-2</v>
      </c>
    </row>
    <row r="1710" spans="2:8" x14ac:dyDescent="0.25">
      <c r="B1710" s="190">
        <v>42657</v>
      </c>
      <c r="C1710" s="9">
        <v>52</v>
      </c>
      <c r="D1710" s="14">
        <f t="shared" si="52"/>
        <v>-0.16061339790153353</v>
      </c>
      <c r="E1710" s="9">
        <v>-4.7846889952153108E-3</v>
      </c>
      <c r="G1710" s="9">
        <v>1706</v>
      </c>
      <c r="H1710" s="9">
        <f t="shared" ca="1" si="53"/>
        <v>5.2557906075172432E-2</v>
      </c>
    </row>
    <row r="1711" spans="2:8" x14ac:dyDescent="0.25">
      <c r="B1711" s="190">
        <v>41995</v>
      </c>
      <c r="C1711" s="9">
        <v>61.95</v>
      </c>
      <c r="D1711" s="14">
        <f t="shared" si="52"/>
        <v>4.86618004866187E-3</v>
      </c>
      <c r="E1711" s="9">
        <v>-4.8192771084336894E-3</v>
      </c>
      <c r="G1711" s="9">
        <v>1707</v>
      </c>
      <c r="H1711" s="9">
        <f t="shared" ca="1" si="53"/>
        <v>1.2167895522667508E-2</v>
      </c>
    </row>
    <row r="1712" spans="2:8" x14ac:dyDescent="0.25">
      <c r="B1712" s="190">
        <v>44567</v>
      </c>
      <c r="C1712" s="9">
        <v>61.65</v>
      </c>
      <c r="D1712" s="14">
        <f t="shared" si="52"/>
        <v>2.0146699266503671</v>
      </c>
      <c r="E1712" s="9">
        <v>-4.8426150121066063E-3</v>
      </c>
      <c r="G1712" s="9">
        <v>1708</v>
      </c>
      <c r="H1712" s="9">
        <f t="shared" ca="1" si="53"/>
        <v>-4.5256796758295414E-2</v>
      </c>
    </row>
    <row r="1713" spans="2:8" x14ac:dyDescent="0.25">
      <c r="B1713" s="190">
        <v>43647</v>
      </c>
      <c r="C1713" s="9">
        <v>20.45</v>
      </c>
      <c r="D1713" s="14">
        <f t="shared" si="52"/>
        <v>-0.49754299754299758</v>
      </c>
      <c r="E1713" s="9">
        <v>-4.8661800486618691E-3</v>
      </c>
      <c r="G1713" s="9">
        <v>1709</v>
      </c>
      <c r="H1713" s="9">
        <f t="shared" ca="1" si="53"/>
        <v>-1.7326887337696478E-2</v>
      </c>
    </row>
    <row r="1714" spans="2:8" x14ac:dyDescent="0.25">
      <c r="B1714" s="190">
        <v>42739</v>
      </c>
      <c r="C1714" s="9">
        <v>40.700000000000003</v>
      </c>
      <c r="D1714" s="14">
        <f t="shared" si="52"/>
        <v>1.2300123001231062E-3</v>
      </c>
      <c r="E1714" s="9">
        <v>-4.8899755501221453E-3</v>
      </c>
      <c r="G1714" s="9">
        <v>1710</v>
      </c>
      <c r="H1714" s="9">
        <f t="shared" ca="1" si="53"/>
        <v>-4.0251645116851885E-2</v>
      </c>
    </row>
    <row r="1715" spans="2:8" x14ac:dyDescent="0.25">
      <c r="B1715" s="190">
        <v>42611</v>
      </c>
      <c r="C1715" s="9">
        <v>40.65</v>
      </c>
      <c r="D1715" s="14">
        <f t="shared" si="52"/>
        <v>-0.19664031620553366</v>
      </c>
      <c r="E1715" s="9">
        <v>-4.8959608323134113E-3</v>
      </c>
      <c r="G1715" s="9">
        <v>1711</v>
      </c>
      <c r="H1715" s="9">
        <f t="shared" ca="1" si="53"/>
        <v>-2.0705287899982553E-2</v>
      </c>
    </row>
    <row r="1716" spans="2:8" x14ac:dyDescent="0.25">
      <c r="B1716" s="190">
        <v>42440</v>
      </c>
      <c r="C1716" s="9">
        <v>50.6</v>
      </c>
      <c r="D1716" s="14">
        <f t="shared" si="52"/>
        <v>0.25092707045735468</v>
      </c>
      <c r="E1716" s="9">
        <v>-4.9164208456243851E-3</v>
      </c>
      <c r="G1716" s="9">
        <v>1712</v>
      </c>
      <c r="H1716" s="9">
        <f t="shared" ca="1" si="53"/>
        <v>-5.4501388588963154E-2</v>
      </c>
    </row>
    <row r="1717" spans="2:8" x14ac:dyDescent="0.25">
      <c r="B1717" s="190">
        <v>43068</v>
      </c>
      <c r="C1717" s="9">
        <v>40.450000000000003</v>
      </c>
      <c r="D1717" s="14">
        <f t="shared" si="52"/>
        <v>-0.49938118811881183</v>
      </c>
      <c r="E1717" s="9">
        <v>-4.9200492004919001E-3</v>
      </c>
      <c r="G1717" s="9">
        <v>1713</v>
      </c>
      <c r="H1717" s="9">
        <f t="shared" ca="1" si="53"/>
        <v>-4.7918396909376194E-2</v>
      </c>
    </row>
    <row r="1718" spans="2:8" x14ac:dyDescent="0.25">
      <c r="B1718" s="190">
        <v>45044</v>
      </c>
      <c r="C1718" s="9">
        <v>80.8</v>
      </c>
      <c r="D1718" s="14">
        <f t="shared" si="52"/>
        <v>-0.10767531750414136</v>
      </c>
      <c r="E1718" s="9">
        <v>-4.9261083743843059E-3</v>
      </c>
      <c r="G1718" s="9">
        <v>1714</v>
      </c>
      <c r="H1718" s="9">
        <f t="shared" ca="1" si="53"/>
        <v>6.8665650486957382E-3</v>
      </c>
    </row>
    <row r="1719" spans="2:8" x14ac:dyDescent="0.25">
      <c r="B1719" s="190">
        <v>42201</v>
      </c>
      <c r="C1719" s="9">
        <v>90.55</v>
      </c>
      <c r="D1719" s="14">
        <f t="shared" si="52"/>
        <v>1.2694235588972431</v>
      </c>
      <c r="E1719" s="9">
        <v>-4.9450549450549761E-3</v>
      </c>
      <c r="G1719" s="9">
        <v>1715</v>
      </c>
      <c r="H1719" s="9">
        <f t="shared" ca="1" si="53"/>
        <v>2.4363329920126763E-2</v>
      </c>
    </row>
    <row r="1720" spans="2:8" x14ac:dyDescent="0.25">
      <c r="B1720" s="190">
        <v>42978</v>
      </c>
      <c r="C1720" s="9">
        <v>39.9</v>
      </c>
      <c r="D1720" s="14">
        <f t="shared" si="52"/>
        <v>-0.19556451612903231</v>
      </c>
      <c r="E1720" s="9">
        <v>-4.9875311720698964E-3</v>
      </c>
      <c r="G1720" s="9">
        <v>1716</v>
      </c>
      <c r="H1720" s="9">
        <f t="shared" ca="1" si="53"/>
        <v>2.1763243269414836E-2</v>
      </c>
    </row>
    <row r="1721" spans="2:8" x14ac:dyDescent="0.25">
      <c r="B1721" s="190">
        <v>42450</v>
      </c>
      <c r="C1721" s="9">
        <v>49.6</v>
      </c>
      <c r="D1721" s="14">
        <f t="shared" si="52"/>
        <v>0.25410872313527194</v>
      </c>
      <c r="E1721" s="9">
        <v>-5.0150451354062184E-3</v>
      </c>
      <c r="G1721" s="9">
        <v>1717</v>
      </c>
      <c r="H1721" s="9">
        <f t="shared" ca="1" si="53"/>
        <v>4.6613329749652266E-2</v>
      </c>
    </row>
    <row r="1722" spans="2:8" x14ac:dyDescent="0.25">
      <c r="B1722" s="190">
        <v>42976</v>
      </c>
      <c r="C1722" s="9">
        <v>39.549999999999997</v>
      </c>
      <c r="D1722" s="14">
        <f t="shared" si="52"/>
        <v>1.2658227848100546E-3</v>
      </c>
      <c r="E1722" s="9">
        <v>-5.0314465408805749E-3</v>
      </c>
      <c r="G1722" s="9">
        <v>1718</v>
      </c>
      <c r="H1722" s="9">
        <f t="shared" ca="1" si="53"/>
        <v>5.4529834611354452E-2</v>
      </c>
    </row>
    <row r="1723" spans="2:8" x14ac:dyDescent="0.25">
      <c r="B1723" s="190">
        <v>42733</v>
      </c>
      <c r="C1723" s="9">
        <v>39.5</v>
      </c>
      <c r="D1723" s="14">
        <f t="shared" si="52"/>
        <v>-0.19878296146044619</v>
      </c>
      <c r="E1723" s="9">
        <v>-5.0377833753149324E-3</v>
      </c>
      <c r="G1723" s="9">
        <v>1719</v>
      </c>
      <c r="H1723" s="9">
        <f t="shared" ca="1" si="53"/>
        <v>-4.2734591343024958E-2</v>
      </c>
    </row>
    <row r="1724" spans="2:8" x14ac:dyDescent="0.25">
      <c r="B1724" s="190">
        <v>44767</v>
      </c>
      <c r="C1724" s="9">
        <v>49.3</v>
      </c>
      <c r="D1724" s="14">
        <f t="shared" si="52"/>
        <v>5.0968399592252805E-3</v>
      </c>
      <c r="E1724" s="9">
        <v>-5.0454086781029266E-3</v>
      </c>
      <c r="G1724" s="9">
        <v>1720</v>
      </c>
      <c r="H1724" s="9">
        <f t="shared" ca="1" si="53"/>
        <v>-8.6095381023078205E-2</v>
      </c>
    </row>
    <row r="1725" spans="2:8" x14ac:dyDescent="0.25">
      <c r="B1725" s="190">
        <v>42874</v>
      </c>
      <c r="C1725" s="9">
        <v>49.05</v>
      </c>
      <c r="D1725" s="14">
        <f t="shared" si="52"/>
        <v>8.2219938335045956E-3</v>
      </c>
      <c r="E1725" s="9">
        <v>-5.0709939148073022E-3</v>
      </c>
      <c r="G1725" s="9">
        <v>1721</v>
      </c>
      <c r="H1725" s="9">
        <f t="shared" ca="1" si="53"/>
        <v>-1.3858681428065237E-2</v>
      </c>
    </row>
    <row r="1726" spans="2:8" x14ac:dyDescent="0.25">
      <c r="B1726" s="190">
        <v>42809</v>
      </c>
      <c r="C1726" s="9">
        <v>48.65</v>
      </c>
      <c r="D1726" s="14">
        <f t="shared" si="52"/>
        <v>-0.14947552447552453</v>
      </c>
      <c r="E1726" s="9">
        <v>-5.1124744376278121E-3</v>
      </c>
      <c r="G1726" s="9">
        <v>1722</v>
      </c>
      <c r="H1726" s="9">
        <f t="shared" ca="1" si="53"/>
        <v>-4.0395571358747086E-2</v>
      </c>
    </row>
    <row r="1727" spans="2:8" x14ac:dyDescent="0.25">
      <c r="B1727" s="190">
        <v>41978</v>
      </c>
      <c r="C1727" s="9">
        <v>57.2</v>
      </c>
      <c r="D1727" s="14">
        <f t="shared" si="52"/>
        <v>-0.62479501475893728</v>
      </c>
      <c r="E1727" s="9">
        <v>-5.2173913043477771E-3</v>
      </c>
      <c r="G1727" s="9">
        <v>1723</v>
      </c>
      <c r="H1727" s="9">
        <f t="shared" ca="1" si="53"/>
        <v>-5.7049543253499965E-2</v>
      </c>
    </row>
    <row r="1728" spans="2:8" x14ac:dyDescent="0.25">
      <c r="B1728" s="190">
        <v>45330</v>
      </c>
      <c r="C1728" s="9">
        <v>152.44999999999999</v>
      </c>
      <c r="D1728" s="14">
        <f t="shared" si="52"/>
        <v>1.6722173531989482</v>
      </c>
      <c r="E1728" s="9">
        <v>-5.2202283849919172E-3</v>
      </c>
      <c r="G1728" s="9">
        <v>1724</v>
      </c>
      <c r="H1728" s="9">
        <f t="shared" ca="1" si="53"/>
        <v>-4.1480739378576457E-2</v>
      </c>
    </row>
    <row r="1729" spans="2:8" x14ac:dyDescent="0.25">
      <c r="B1729" s="190">
        <v>42079</v>
      </c>
      <c r="C1729" s="9">
        <v>57.05</v>
      </c>
      <c r="D1729" s="14">
        <f t="shared" si="52"/>
        <v>0.50329380764163356</v>
      </c>
      <c r="E1729" s="9">
        <v>-5.2310374891020792E-3</v>
      </c>
      <c r="G1729" s="9">
        <v>1725</v>
      </c>
      <c r="H1729" s="9">
        <f t="shared" ca="1" si="53"/>
        <v>-9.2887933384037842E-3</v>
      </c>
    </row>
    <row r="1730" spans="2:8" x14ac:dyDescent="0.25">
      <c r="B1730" s="190">
        <v>43160</v>
      </c>
      <c r="C1730" s="9">
        <v>37.950000000000003</v>
      </c>
      <c r="D1730" s="14">
        <f t="shared" si="52"/>
        <v>-0.33304042179261856</v>
      </c>
      <c r="E1730" s="9">
        <v>-5.2424639580601765E-3</v>
      </c>
      <c r="G1730" s="9">
        <v>1726</v>
      </c>
      <c r="H1730" s="9">
        <f t="shared" ca="1" si="53"/>
        <v>6.5497818226562497E-3</v>
      </c>
    </row>
    <row r="1731" spans="2:8" x14ac:dyDescent="0.25">
      <c r="B1731" s="190">
        <v>44670</v>
      </c>
      <c r="C1731" s="9">
        <v>56.9</v>
      </c>
      <c r="D1731" s="14">
        <f t="shared" si="52"/>
        <v>-0.7915369115222568</v>
      </c>
      <c r="E1731" s="9">
        <v>-5.2447552447553187E-3</v>
      </c>
      <c r="G1731" s="9">
        <v>1727</v>
      </c>
      <c r="H1731" s="9">
        <f t="shared" ca="1" si="53"/>
        <v>-4.1779729812587069E-2</v>
      </c>
    </row>
    <row r="1732" spans="2:8" x14ac:dyDescent="0.25">
      <c r="B1732" s="190">
        <v>45594</v>
      </c>
      <c r="C1732" s="9">
        <v>272.95</v>
      </c>
      <c r="D1732" s="14">
        <f t="shared" si="52"/>
        <v>28.037234042553191</v>
      </c>
      <c r="E1732" s="9">
        <v>-5.2842565597667228E-3</v>
      </c>
      <c r="G1732" s="9">
        <v>1728</v>
      </c>
      <c r="H1732" s="9">
        <f t="shared" ca="1" si="53"/>
        <v>-4.6731241677951283E-3</v>
      </c>
    </row>
    <row r="1733" spans="2:8" x14ac:dyDescent="0.25">
      <c r="B1733" s="190">
        <v>41572</v>
      </c>
      <c r="C1733" s="9">
        <v>9.4</v>
      </c>
      <c r="D1733" s="14">
        <f t="shared" ref="D1733:D1796" si="54">(C1733-C1734)/C1734</f>
        <v>-0.49732620320855614</v>
      </c>
      <c r="E1733" s="9">
        <v>-5.2910052910051788E-3</v>
      </c>
      <c r="G1733" s="9">
        <v>1729</v>
      </c>
      <c r="H1733" s="9">
        <f t="shared" ca="1" si="53"/>
        <v>2.9556248125731176E-2</v>
      </c>
    </row>
    <row r="1734" spans="2:8" x14ac:dyDescent="0.25">
      <c r="B1734" s="190">
        <v>41661</v>
      </c>
      <c r="C1734" s="9">
        <v>18.7</v>
      </c>
      <c r="D1734" s="14">
        <f t="shared" si="54"/>
        <v>-0.33094812164579607</v>
      </c>
      <c r="E1734" s="9">
        <v>-5.3191489361702881E-3</v>
      </c>
      <c r="G1734" s="9">
        <v>1730</v>
      </c>
      <c r="H1734" s="9">
        <f t="shared" ref="H1734:H1797" ca="1" si="55">_xlfn.NORM.INV(RAND(),O$7,O$8)</f>
        <v>2.8711574321215308E-2</v>
      </c>
    </row>
    <row r="1735" spans="2:8" x14ac:dyDescent="0.25">
      <c r="B1735" s="190">
        <v>43313</v>
      </c>
      <c r="C1735" s="9">
        <v>27.95</v>
      </c>
      <c r="D1735" s="14">
        <f t="shared" si="54"/>
        <v>-0.3969795037756203</v>
      </c>
      <c r="E1735" s="9">
        <v>-5.3380782918150222E-3</v>
      </c>
      <c r="G1735" s="9">
        <v>1731</v>
      </c>
      <c r="H1735" s="9">
        <f t="shared" ca="1" si="55"/>
        <v>4.3404212232579032E-3</v>
      </c>
    </row>
    <row r="1736" spans="2:8" x14ac:dyDescent="0.25">
      <c r="B1736" s="190">
        <v>44837</v>
      </c>
      <c r="C1736" s="9">
        <v>46.35</v>
      </c>
      <c r="D1736" s="14">
        <f t="shared" si="54"/>
        <v>0</v>
      </c>
      <c r="E1736" s="9">
        <v>-5.3648068669527897E-3</v>
      </c>
      <c r="G1736" s="9">
        <v>1732</v>
      </c>
      <c r="H1736" s="9">
        <f t="shared" ca="1" si="55"/>
        <v>-4.1897137332958133E-3</v>
      </c>
    </row>
    <row r="1737" spans="2:8" x14ac:dyDescent="0.25">
      <c r="B1737" s="190">
        <v>42824</v>
      </c>
      <c r="C1737" s="9">
        <v>46.35</v>
      </c>
      <c r="D1737" s="14">
        <f t="shared" si="54"/>
        <v>0.66726618705035967</v>
      </c>
      <c r="E1737" s="9">
        <v>-5.3648068669527897E-3</v>
      </c>
      <c r="G1737" s="9">
        <v>1733</v>
      </c>
      <c r="H1737" s="9">
        <f t="shared" ca="1" si="55"/>
        <v>7.9351139925281602E-2</v>
      </c>
    </row>
    <row r="1738" spans="2:8" x14ac:dyDescent="0.25">
      <c r="B1738" s="190">
        <v>43468</v>
      </c>
      <c r="C1738" s="9">
        <v>27.8</v>
      </c>
      <c r="D1738" s="14">
        <f t="shared" si="54"/>
        <v>1.8018018018018274E-3</v>
      </c>
      <c r="E1738" s="9">
        <v>-5.3667262969588044E-3</v>
      </c>
      <c r="G1738" s="9">
        <v>1734</v>
      </c>
      <c r="H1738" s="9">
        <f t="shared" ca="1" si="55"/>
        <v>1.2346070683832241E-2</v>
      </c>
    </row>
    <row r="1739" spans="2:8" x14ac:dyDescent="0.25">
      <c r="B1739" s="190">
        <v>43293</v>
      </c>
      <c r="C1739" s="9">
        <v>27.75</v>
      </c>
      <c r="D1739" s="14">
        <f t="shared" si="54"/>
        <v>-0.3993506493506494</v>
      </c>
      <c r="E1739" s="9">
        <v>-5.3763440860214546E-3</v>
      </c>
      <c r="G1739" s="9">
        <v>1735</v>
      </c>
      <c r="H1739" s="9">
        <f t="shared" ca="1" si="55"/>
        <v>-2.620514253644227E-2</v>
      </c>
    </row>
    <row r="1740" spans="2:8" x14ac:dyDescent="0.25">
      <c r="B1740" s="190">
        <v>42593</v>
      </c>
      <c r="C1740" s="9">
        <v>46.2</v>
      </c>
      <c r="D1740" s="14">
        <f t="shared" si="54"/>
        <v>4.0491803278688527</v>
      </c>
      <c r="E1740" s="9">
        <v>-5.3821313240043052E-3</v>
      </c>
      <c r="G1740" s="9">
        <v>1736</v>
      </c>
      <c r="H1740" s="9">
        <f t="shared" ca="1" si="55"/>
        <v>4.0897001484059517E-2</v>
      </c>
    </row>
    <row r="1741" spans="2:8" x14ac:dyDescent="0.25">
      <c r="B1741" s="190">
        <v>41579</v>
      </c>
      <c r="C1741" s="9">
        <v>9.15</v>
      </c>
      <c r="D1741" s="14">
        <f t="shared" si="54"/>
        <v>-0.49863013698630138</v>
      </c>
      <c r="E1741" s="9">
        <v>-5.4347826086955367E-3</v>
      </c>
      <c r="G1741" s="9">
        <v>1737</v>
      </c>
      <c r="H1741" s="9">
        <f t="shared" ca="1" si="55"/>
        <v>5.7571267197337218E-3</v>
      </c>
    </row>
    <row r="1742" spans="2:8" x14ac:dyDescent="0.25">
      <c r="B1742" s="190">
        <v>41689</v>
      </c>
      <c r="C1742" s="9">
        <v>18.25</v>
      </c>
      <c r="D1742" s="14">
        <f t="shared" si="54"/>
        <v>-0.59978070175438603</v>
      </c>
      <c r="E1742" s="9">
        <v>-5.449591280654028E-3</v>
      </c>
      <c r="G1742" s="9">
        <v>1738</v>
      </c>
      <c r="H1742" s="9">
        <f t="shared" ca="1" si="55"/>
        <v>2.6957482158131565E-2</v>
      </c>
    </row>
    <row r="1743" spans="2:8" x14ac:dyDescent="0.25">
      <c r="B1743" s="190">
        <v>44084</v>
      </c>
      <c r="C1743" s="9">
        <v>45.6</v>
      </c>
      <c r="D1743" s="14">
        <f t="shared" si="54"/>
        <v>-0.37491432488005483</v>
      </c>
      <c r="E1743" s="9">
        <v>-5.4525627044711015E-3</v>
      </c>
      <c r="G1743" s="9">
        <v>1739</v>
      </c>
      <c r="H1743" s="9">
        <f t="shared" ca="1" si="55"/>
        <v>-7.9087577011456425E-2</v>
      </c>
    </row>
    <row r="1744" spans="2:8" x14ac:dyDescent="0.25">
      <c r="B1744" s="190">
        <v>44442</v>
      </c>
      <c r="C1744" s="9">
        <v>72.95</v>
      </c>
      <c r="D1744" s="14">
        <f t="shared" si="54"/>
        <v>0.15335968379446646</v>
      </c>
      <c r="E1744" s="9">
        <v>-5.4533060668028833E-3</v>
      </c>
      <c r="G1744" s="9">
        <v>1740</v>
      </c>
      <c r="H1744" s="9">
        <f t="shared" ca="1" si="55"/>
        <v>2.9217734981139783E-2</v>
      </c>
    </row>
    <row r="1745" spans="2:8" x14ac:dyDescent="0.25">
      <c r="B1745" s="190">
        <v>44903</v>
      </c>
      <c r="C1745" s="9">
        <v>63.25</v>
      </c>
      <c r="D1745" s="14">
        <f t="shared" si="54"/>
        <v>1.3425925925925926</v>
      </c>
      <c r="E1745" s="9">
        <v>-5.5031446540880725E-3</v>
      </c>
      <c r="G1745" s="9">
        <v>1741</v>
      </c>
      <c r="H1745" s="9">
        <f t="shared" ca="1" si="55"/>
        <v>3.6942766676872622E-2</v>
      </c>
    </row>
    <row r="1746" spans="2:8" x14ac:dyDescent="0.25">
      <c r="B1746" s="190">
        <v>43399</v>
      </c>
      <c r="C1746" s="9">
        <v>27</v>
      </c>
      <c r="D1746" s="14">
        <f t="shared" si="54"/>
        <v>-0.86417827858544194</v>
      </c>
      <c r="E1746" s="9">
        <v>-5.5248618784529864E-3</v>
      </c>
      <c r="G1746" s="9">
        <v>1742</v>
      </c>
      <c r="H1746" s="9">
        <f t="shared" ca="1" si="55"/>
        <v>-4.571815212580968E-2</v>
      </c>
    </row>
    <row r="1747" spans="2:8" x14ac:dyDescent="0.25">
      <c r="B1747" s="190">
        <v>45721</v>
      </c>
      <c r="C1747" s="9">
        <v>198.79</v>
      </c>
      <c r="D1747" s="14">
        <f t="shared" si="54"/>
        <v>2.7507547169811319</v>
      </c>
      <c r="E1747" s="9">
        <v>-5.6025211345105529E-3</v>
      </c>
      <c r="G1747" s="9">
        <v>1743</v>
      </c>
      <c r="H1747" s="9">
        <f t="shared" ca="1" si="55"/>
        <v>4.2671171320613405E-2</v>
      </c>
    </row>
    <row r="1748" spans="2:8" x14ac:dyDescent="0.25">
      <c r="B1748" s="190">
        <v>44274</v>
      </c>
      <c r="C1748" s="9">
        <v>53</v>
      </c>
      <c r="D1748" s="14">
        <f t="shared" si="54"/>
        <v>0.50997150997150986</v>
      </c>
      <c r="E1748" s="9">
        <v>-5.6285178236397219E-3</v>
      </c>
      <c r="G1748" s="9">
        <v>1744</v>
      </c>
      <c r="H1748" s="9">
        <f t="shared" ca="1" si="55"/>
        <v>-1.2379675326318524E-2</v>
      </c>
    </row>
    <row r="1749" spans="2:8" x14ac:dyDescent="0.25">
      <c r="B1749" s="190">
        <v>43201</v>
      </c>
      <c r="C1749" s="9">
        <v>35.1</v>
      </c>
      <c r="D1749" s="14">
        <f t="shared" si="54"/>
        <v>-0.66666666666666663</v>
      </c>
      <c r="E1749" s="9">
        <v>-5.6657223796032791E-3</v>
      </c>
      <c r="G1749" s="9">
        <v>1745</v>
      </c>
      <c r="H1749" s="9">
        <f t="shared" ca="1" si="55"/>
        <v>-4.5111606744519583E-2</v>
      </c>
    </row>
    <row r="1750" spans="2:8" x14ac:dyDescent="0.25">
      <c r="B1750" s="190">
        <v>45182</v>
      </c>
      <c r="C1750" s="9">
        <v>105.3</v>
      </c>
      <c r="D1750" s="14">
        <f t="shared" si="54"/>
        <v>1.0057142857142856</v>
      </c>
      <c r="E1750" s="9">
        <v>-5.6657223796034795E-3</v>
      </c>
      <c r="G1750" s="9">
        <v>1746</v>
      </c>
      <c r="H1750" s="9">
        <f t="shared" ca="1" si="55"/>
        <v>3.8196975156872003E-3</v>
      </c>
    </row>
    <row r="1751" spans="2:8" x14ac:dyDescent="0.25">
      <c r="B1751" s="190">
        <v>44609</v>
      </c>
      <c r="C1751" s="9">
        <v>52.5</v>
      </c>
      <c r="D1751" s="14">
        <f t="shared" si="54"/>
        <v>0.20137299771167042</v>
      </c>
      <c r="E1751" s="9">
        <v>-5.6818181818181282E-3</v>
      </c>
      <c r="G1751" s="9">
        <v>1747</v>
      </c>
      <c r="H1751" s="9">
        <f t="shared" ca="1" si="55"/>
        <v>2.0072407201475712E-2</v>
      </c>
    </row>
    <row r="1752" spans="2:8" x14ac:dyDescent="0.25">
      <c r="B1752" s="190">
        <v>42895</v>
      </c>
      <c r="C1752" s="9">
        <v>43.7</v>
      </c>
      <c r="D1752" s="14">
        <f t="shared" si="54"/>
        <v>0.25214899713467059</v>
      </c>
      <c r="E1752" s="9">
        <v>-5.6882821387940841E-3</v>
      </c>
      <c r="G1752" s="9">
        <v>1748</v>
      </c>
      <c r="H1752" s="9">
        <f t="shared" ca="1" si="55"/>
        <v>-3.2462516820377235E-2</v>
      </c>
    </row>
    <row r="1753" spans="2:8" x14ac:dyDescent="0.25">
      <c r="B1753" s="190">
        <v>43202</v>
      </c>
      <c r="C1753" s="9">
        <v>34.9</v>
      </c>
      <c r="D1753" s="14">
        <f t="shared" si="54"/>
        <v>-0.32949087415946204</v>
      </c>
      <c r="E1753" s="9">
        <v>-5.698005698005779E-3</v>
      </c>
      <c r="G1753" s="9">
        <v>1749</v>
      </c>
      <c r="H1753" s="9">
        <f t="shared" ca="1" si="55"/>
        <v>-6.3397723275256224E-2</v>
      </c>
    </row>
    <row r="1754" spans="2:8" x14ac:dyDescent="0.25">
      <c r="B1754" s="190">
        <v>41926</v>
      </c>
      <c r="C1754" s="9">
        <v>52.05</v>
      </c>
      <c r="D1754" s="14">
        <f t="shared" si="54"/>
        <v>-0.14037985136251033</v>
      </c>
      <c r="E1754" s="9">
        <v>-5.730659025788047E-3</v>
      </c>
      <c r="G1754" s="9">
        <v>1750</v>
      </c>
      <c r="H1754" s="9">
        <f t="shared" ca="1" si="55"/>
        <v>2.201235643955541E-2</v>
      </c>
    </row>
    <row r="1755" spans="2:8" x14ac:dyDescent="0.25">
      <c r="B1755" s="190">
        <v>44207</v>
      </c>
      <c r="C1755" s="9">
        <v>60.55</v>
      </c>
      <c r="D1755" s="14">
        <f t="shared" si="54"/>
        <v>5.8139534883719984E-3</v>
      </c>
      <c r="E1755" s="9">
        <v>-5.7471264367816325E-3</v>
      </c>
      <c r="G1755" s="9">
        <v>1751</v>
      </c>
      <c r="H1755" s="9">
        <f t="shared" ca="1" si="55"/>
        <v>8.1052474592531898E-2</v>
      </c>
    </row>
    <row r="1756" spans="2:8" x14ac:dyDescent="0.25">
      <c r="B1756" s="190">
        <v>44208</v>
      </c>
      <c r="C1756" s="9">
        <v>60.2</v>
      </c>
      <c r="D1756" s="14">
        <f t="shared" si="54"/>
        <v>-0.62351469668542836</v>
      </c>
      <c r="E1756" s="9">
        <v>-5.7803468208091546E-3</v>
      </c>
      <c r="G1756" s="9">
        <v>1752</v>
      </c>
      <c r="H1756" s="9">
        <f t="shared" ca="1" si="55"/>
        <v>-1.3241310953603078E-2</v>
      </c>
    </row>
    <row r="1757" spans="2:8" x14ac:dyDescent="0.25">
      <c r="B1757" s="190">
        <v>45461</v>
      </c>
      <c r="C1757" s="9">
        <v>159.9</v>
      </c>
      <c r="D1757" s="14">
        <f t="shared" si="54"/>
        <v>2.1018428709990302</v>
      </c>
      <c r="E1757" s="9">
        <v>-5.7825032643164008E-3</v>
      </c>
      <c r="G1757" s="9">
        <v>1753</v>
      </c>
      <c r="H1757" s="9">
        <f t="shared" ca="1" si="55"/>
        <v>-4.017869621417923E-2</v>
      </c>
    </row>
    <row r="1758" spans="2:8" x14ac:dyDescent="0.25">
      <c r="B1758" s="190">
        <v>44144</v>
      </c>
      <c r="C1758" s="9">
        <v>51.55</v>
      </c>
      <c r="D1758" s="14">
        <f t="shared" si="54"/>
        <v>0.20023282887077984</v>
      </c>
      <c r="E1758" s="9">
        <v>-5.7859209257474301E-3</v>
      </c>
      <c r="G1758" s="9">
        <v>1754</v>
      </c>
      <c r="H1758" s="9">
        <f t="shared" ca="1" si="55"/>
        <v>7.9680877446769282E-3</v>
      </c>
    </row>
    <row r="1759" spans="2:8" x14ac:dyDescent="0.25">
      <c r="B1759" s="190">
        <v>42943</v>
      </c>
      <c r="C1759" s="9">
        <v>42.95</v>
      </c>
      <c r="D1759" s="14">
        <f t="shared" si="54"/>
        <v>1.1655011655012648E-3</v>
      </c>
      <c r="E1759" s="9">
        <v>-5.7870370370370367E-3</v>
      </c>
      <c r="G1759" s="9">
        <v>1755</v>
      </c>
      <c r="H1759" s="9">
        <f t="shared" ca="1" si="55"/>
        <v>-5.6347478240422418E-2</v>
      </c>
    </row>
    <row r="1760" spans="2:8" x14ac:dyDescent="0.25">
      <c r="B1760" s="190">
        <v>42905</v>
      </c>
      <c r="C1760" s="9">
        <v>42.9</v>
      </c>
      <c r="D1760" s="14">
        <f t="shared" si="54"/>
        <v>0</v>
      </c>
      <c r="E1760" s="9">
        <v>-5.7937427578215531E-3</v>
      </c>
      <c r="G1760" s="9">
        <v>1756</v>
      </c>
      <c r="H1760" s="9">
        <f t="shared" ca="1" si="55"/>
        <v>-1.5664340645123585E-2</v>
      </c>
    </row>
    <row r="1761" spans="2:8" x14ac:dyDescent="0.25">
      <c r="B1761" s="190">
        <v>42538</v>
      </c>
      <c r="C1761" s="9">
        <v>42.9</v>
      </c>
      <c r="D1761" s="14">
        <f t="shared" si="54"/>
        <v>-0.28559533721898417</v>
      </c>
      <c r="E1761" s="9">
        <v>-5.7937427578215531E-3</v>
      </c>
      <c r="G1761" s="9">
        <v>1757</v>
      </c>
      <c r="H1761" s="9">
        <f t="shared" ca="1" si="55"/>
        <v>-2.2512721560112959E-2</v>
      </c>
    </row>
    <row r="1762" spans="2:8" x14ac:dyDescent="0.25">
      <c r="B1762" s="190">
        <v>44179</v>
      </c>
      <c r="C1762" s="9">
        <v>60.05</v>
      </c>
      <c r="D1762" s="14">
        <f t="shared" si="54"/>
        <v>2.511695906432748</v>
      </c>
      <c r="E1762" s="9">
        <v>-5.7947019867549904E-3</v>
      </c>
      <c r="G1762" s="9">
        <v>1758</v>
      </c>
      <c r="H1762" s="9">
        <f t="shared" ca="1" si="55"/>
        <v>2.3022625810601379E-2</v>
      </c>
    </row>
    <row r="1763" spans="2:8" x14ac:dyDescent="0.25">
      <c r="B1763" s="190">
        <v>41695</v>
      </c>
      <c r="C1763" s="9">
        <v>17.100000000000001</v>
      </c>
      <c r="D1763" s="14">
        <f t="shared" si="54"/>
        <v>-0.7128463476070529</v>
      </c>
      <c r="E1763" s="9">
        <v>-5.8139534883719689E-3</v>
      </c>
      <c r="G1763" s="9">
        <v>1759</v>
      </c>
      <c r="H1763" s="9">
        <f t="shared" ca="1" si="55"/>
        <v>5.2005703292030386E-2</v>
      </c>
    </row>
    <row r="1764" spans="2:8" x14ac:dyDescent="0.25">
      <c r="B1764" s="190">
        <v>42181</v>
      </c>
      <c r="C1764" s="9">
        <v>59.55</v>
      </c>
      <c r="D1764" s="14">
        <f t="shared" si="54"/>
        <v>-0.63092655717384571</v>
      </c>
      <c r="E1764" s="9">
        <v>-5.843071786310541E-3</v>
      </c>
      <c r="G1764" s="9">
        <v>1760</v>
      </c>
      <c r="H1764" s="9">
        <f t="shared" ca="1" si="55"/>
        <v>5.7769209702091305E-3</v>
      </c>
    </row>
    <row r="1765" spans="2:8" x14ac:dyDescent="0.25">
      <c r="B1765" s="190">
        <v>45386</v>
      </c>
      <c r="C1765" s="9">
        <v>161.35</v>
      </c>
      <c r="D1765" s="14">
        <f t="shared" si="54"/>
        <v>2.1824457593688358</v>
      </c>
      <c r="E1765" s="9">
        <v>-5.8533579790512446E-3</v>
      </c>
      <c r="G1765" s="9">
        <v>1761</v>
      </c>
      <c r="H1765" s="9">
        <f t="shared" ca="1" si="55"/>
        <v>-1.0475572920725196E-2</v>
      </c>
    </row>
    <row r="1766" spans="2:8" x14ac:dyDescent="0.25">
      <c r="B1766" s="190">
        <v>44874</v>
      </c>
      <c r="C1766" s="9">
        <v>50.7</v>
      </c>
      <c r="D1766" s="14">
        <f t="shared" si="54"/>
        <v>0</v>
      </c>
      <c r="E1766" s="9">
        <v>-5.882352941176415E-3</v>
      </c>
      <c r="G1766" s="9">
        <v>1762</v>
      </c>
      <c r="H1766" s="9">
        <f t="shared" ca="1" si="55"/>
        <v>-7.0551314429241077E-2</v>
      </c>
    </row>
    <row r="1767" spans="2:8" x14ac:dyDescent="0.25">
      <c r="B1767" s="190">
        <v>42502</v>
      </c>
      <c r="C1767" s="9">
        <v>50.7</v>
      </c>
      <c r="D1767" s="14">
        <f t="shared" si="54"/>
        <v>-0.1362862010221465</v>
      </c>
      <c r="E1767" s="9">
        <v>-5.882352941176415E-3</v>
      </c>
      <c r="G1767" s="9">
        <v>1763</v>
      </c>
      <c r="H1767" s="9">
        <f t="shared" ca="1" si="55"/>
        <v>1.3456356106042965E-2</v>
      </c>
    </row>
    <row r="1768" spans="2:8" x14ac:dyDescent="0.25">
      <c r="B1768" s="190">
        <v>44538</v>
      </c>
      <c r="C1768" s="9">
        <v>58.7</v>
      </c>
      <c r="D1768" s="14">
        <f t="shared" si="54"/>
        <v>1.7064846416382496E-3</v>
      </c>
      <c r="E1768" s="9">
        <v>-5.9271803556307252E-3</v>
      </c>
      <c r="G1768" s="9">
        <v>1764</v>
      </c>
      <c r="H1768" s="9">
        <f t="shared" ca="1" si="55"/>
        <v>-1.2600820881652076E-2</v>
      </c>
    </row>
    <row r="1769" spans="2:8" x14ac:dyDescent="0.25">
      <c r="B1769" s="190">
        <v>41971</v>
      </c>
      <c r="C1769" s="9">
        <v>58.6</v>
      </c>
      <c r="D1769" s="14">
        <f t="shared" si="54"/>
        <v>-0.64941669159437632</v>
      </c>
      <c r="E1769" s="9">
        <v>-5.9372349448685562E-3</v>
      </c>
      <c r="G1769" s="9">
        <v>1765</v>
      </c>
      <c r="H1769" s="9">
        <f t="shared" ca="1" si="55"/>
        <v>-4.1041752240206099E-2</v>
      </c>
    </row>
    <row r="1770" spans="2:8" x14ac:dyDescent="0.25">
      <c r="B1770" s="190">
        <v>45407</v>
      </c>
      <c r="C1770" s="9">
        <v>167.15</v>
      </c>
      <c r="D1770" s="14">
        <f t="shared" si="54"/>
        <v>4.0044910179640718</v>
      </c>
      <c r="E1770" s="9">
        <v>-5.9470710674992561E-3</v>
      </c>
      <c r="G1770" s="9">
        <v>1766</v>
      </c>
      <c r="H1770" s="9">
        <f t="shared" ca="1" si="55"/>
        <v>2.2036958152131482E-3</v>
      </c>
    </row>
    <row r="1771" spans="2:8" x14ac:dyDescent="0.25">
      <c r="B1771" s="190">
        <v>43216</v>
      </c>
      <c r="C1771" s="9">
        <v>33.4</v>
      </c>
      <c r="D1771" s="14">
        <f t="shared" si="54"/>
        <v>-0.19904076738609122</v>
      </c>
      <c r="E1771" s="9">
        <v>-5.9523809523810371E-3</v>
      </c>
      <c r="G1771" s="9">
        <v>1767</v>
      </c>
      <c r="H1771" s="9">
        <f t="shared" ca="1" si="55"/>
        <v>5.1299748043182993E-3</v>
      </c>
    </row>
    <row r="1772" spans="2:8" x14ac:dyDescent="0.25">
      <c r="B1772" s="190">
        <v>42941</v>
      </c>
      <c r="C1772" s="9">
        <v>41.7</v>
      </c>
      <c r="D1772" s="14">
        <f t="shared" si="54"/>
        <v>0.25602409638554213</v>
      </c>
      <c r="E1772" s="9">
        <v>-5.9594755661501785E-3</v>
      </c>
      <c r="G1772" s="9">
        <v>1768</v>
      </c>
      <c r="H1772" s="9">
        <f t="shared" ca="1" si="55"/>
        <v>3.5135950668257629E-2</v>
      </c>
    </row>
    <row r="1773" spans="2:8" x14ac:dyDescent="0.25">
      <c r="B1773" s="190">
        <v>43217</v>
      </c>
      <c r="C1773" s="9">
        <v>33.200000000000003</v>
      </c>
      <c r="D1773" s="14">
        <f t="shared" si="54"/>
        <v>-0.19999999999999993</v>
      </c>
      <c r="E1773" s="9">
        <v>-5.9880239520956812E-3</v>
      </c>
      <c r="G1773" s="9">
        <v>1769</v>
      </c>
      <c r="H1773" s="9">
        <f t="shared" ca="1" si="55"/>
        <v>-5.2490388319906225E-2</v>
      </c>
    </row>
    <row r="1774" spans="2:8" x14ac:dyDescent="0.25">
      <c r="B1774" s="190">
        <v>42920</v>
      </c>
      <c r="C1774" s="9">
        <v>41.5</v>
      </c>
      <c r="D1774" s="14">
        <f t="shared" si="54"/>
        <v>-0.58333333333333326</v>
      </c>
      <c r="E1774" s="9">
        <v>-5.9880239520958087E-3</v>
      </c>
      <c r="G1774" s="9">
        <v>1770</v>
      </c>
      <c r="H1774" s="9">
        <f t="shared" ca="1" si="55"/>
        <v>-2.8078386454614872E-3</v>
      </c>
    </row>
    <row r="1775" spans="2:8" x14ac:dyDescent="0.25">
      <c r="B1775" s="190">
        <v>42356</v>
      </c>
      <c r="C1775" s="9">
        <v>99.6</v>
      </c>
      <c r="D1775" s="14">
        <f t="shared" si="54"/>
        <v>0.50226244343891402</v>
      </c>
      <c r="E1775" s="9">
        <v>-5.9880239520958929E-3</v>
      </c>
      <c r="G1775" s="9">
        <v>1771</v>
      </c>
      <c r="H1775" s="9">
        <f t="shared" ca="1" si="55"/>
        <v>2.1580374367242694E-2</v>
      </c>
    </row>
    <row r="1776" spans="2:8" x14ac:dyDescent="0.25">
      <c r="B1776" s="190">
        <v>44502</v>
      </c>
      <c r="C1776" s="9">
        <v>66.3</v>
      </c>
      <c r="D1776" s="14">
        <f t="shared" si="54"/>
        <v>3.7850113550340651E-3</v>
      </c>
      <c r="E1776" s="9">
        <v>-5.9970014992504596E-3</v>
      </c>
      <c r="G1776" s="9">
        <v>1772</v>
      </c>
      <c r="H1776" s="9">
        <f t="shared" ca="1" si="55"/>
        <v>1.4974678017904443E-2</v>
      </c>
    </row>
    <row r="1777" spans="2:8" x14ac:dyDescent="0.25">
      <c r="B1777" s="190">
        <v>44498</v>
      </c>
      <c r="C1777" s="9">
        <v>66.05</v>
      </c>
      <c r="D1777" s="14">
        <f t="shared" si="54"/>
        <v>0.60510328068043739</v>
      </c>
      <c r="E1777" s="9">
        <v>-6.0195635816404167E-3</v>
      </c>
      <c r="G1777" s="9">
        <v>1773</v>
      </c>
      <c r="H1777" s="9">
        <f t="shared" ca="1" si="55"/>
        <v>1.2605405789861364E-2</v>
      </c>
    </row>
    <row r="1778" spans="2:8" x14ac:dyDescent="0.25">
      <c r="B1778" s="190">
        <v>43061</v>
      </c>
      <c r="C1778" s="9">
        <v>41.15</v>
      </c>
      <c r="D1778" s="14">
        <f t="shared" si="54"/>
        <v>-0.79148720547251072</v>
      </c>
      <c r="E1778" s="9">
        <v>-6.038647342995169E-3</v>
      </c>
      <c r="G1778" s="9">
        <v>1774</v>
      </c>
      <c r="H1778" s="9">
        <f t="shared" ca="1" si="55"/>
        <v>-4.5844260376686922E-2</v>
      </c>
    </row>
    <row r="1779" spans="2:8" x14ac:dyDescent="0.25">
      <c r="B1779" s="190">
        <v>45512</v>
      </c>
      <c r="C1779" s="9">
        <v>197.35</v>
      </c>
      <c r="D1779" s="14">
        <f t="shared" si="54"/>
        <v>2.4321739130434783</v>
      </c>
      <c r="E1779" s="9">
        <v>-6.0438176781667944E-3</v>
      </c>
      <c r="G1779" s="9">
        <v>1775</v>
      </c>
      <c r="H1779" s="9">
        <f t="shared" ca="1" si="55"/>
        <v>-2.4889418748320763E-3</v>
      </c>
    </row>
    <row r="1780" spans="2:8" x14ac:dyDescent="0.25">
      <c r="B1780" s="190">
        <v>41977</v>
      </c>
      <c r="C1780" s="9">
        <v>57.5</v>
      </c>
      <c r="D1780" s="14">
        <f t="shared" si="54"/>
        <v>0.75038051750380508</v>
      </c>
      <c r="E1780" s="9">
        <v>-6.0501296456352879E-3</v>
      </c>
      <c r="G1780" s="9">
        <v>1776</v>
      </c>
      <c r="H1780" s="9">
        <f t="shared" ca="1" si="55"/>
        <v>-3.0100491061410863E-3</v>
      </c>
    </row>
    <row r="1781" spans="2:8" x14ac:dyDescent="0.25">
      <c r="B1781" s="190">
        <v>43367</v>
      </c>
      <c r="C1781" s="9">
        <v>32.85</v>
      </c>
      <c r="D1781" s="14">
        <f t="shared" si="54"/>
        <v>-0.19682151589242047</v>
      </c>
      <c r="E1781" s="9">
        <v>-6.0514372163387523E-3</v>
      </c>
      <c r="G1781" s="9">
        <v>1777</v>
      </c>
      <c r="H1781" s="9">
        <f t="shared" ca="1" si="55"/>
        <v>1.9438345432015235E-2</v>
      </c>
    </row>
    <row r="1782" spans="2:8" x14ac:dyDescent="0.25">
      <c r="B1782" s="190">
        <v>42746</v>
      </c>
      <c r="C1782" s="9">
        <v>40.9</v>
      </c>
      <c r="D1782" s="14">
        <f t="shared" si="54"/>
        <v>-0.44315861130020429</v>
      </c>
      <c r="E1782" s="9">
        <v>-6.0753341433778859E-3</v>
      </c>
      <c r="G1782" s="9">
        <v>1778</v>
      </c>
      <c r="H1782" s="9">
        <f t="shared" ca="1" si="55"/>
        <v>-3.1327170302196655E-3</v>
      </c>
    </row>
    <row r="1783" spans="2:8" x14ac:dyDescent="0.25">
      <c r="B1783" s="190">
        <v>44341</v>
      </c>
      <c r="C1783" s="9">
        <v>73.45</v>
      </c>
      <c r="D1783" s="14">
        <f t="shared" si="54"/>
        <v>0.50051072522982631</v>
      </c>
      <c r="E1783" s="9">
        <v>-6.0893098782138404E-3</v>
      </c>
      <c r="G1783" s="9">
        <v>1779</v>
      </c>
      <c r="H1783" s="9">
        <f t="shared" ca="1" si="55"/>
        <v>2.6269525273187138E-2</v>
      </c>
    </row>
    <row r="1784" spans="2:8" x14ac:dyDescent="0.25">
      <c r="B1784" s="190">
        <v>44769</v>
      </c>
      <c r="C1784" s="9">
        <v>48.95</v>
      </c>
      <c r="D1784" s="14">
        <f t="shared" si="54"/>
        <v>-0.14273204903677755</v>
      </c>
      <c r="E1784" s="9">
        <v>-6.0913705583755771E-3</v>
      </c>
      <c r="G1784" s="9">
        <v>1780</v>
      </c>
      <c r="H1784" s="9">
        <f t="shared" ca="1" si="55"/>
        <v>-4.7080747579188204E-2</v>
      </c>
    </row>
    <row r="1785" spans="2:8" x14ac:dyDescent="0.25">
      <c r="B1785" s="190">
        <v>44524</v>
      </c>
      <c r="C1785" s="9">
        <v>57.1</v>
      </c>
      <c r="D1785" s="14">
        <f t="shared" si="54"/>
        <v>0.40122699386503069</v>
      </c>
      <c r="E1785" s="9">
        <v>-6.0922541340296156E-3</v>
      </c>
      <c r="G1785" s="9">
        <v>1781</v>
      </c>
      <c r="H1785" s="9">
        <f t="shared" ca="1" si="55"/>
        <v>2.3204294800827328E-2</v>
      </c>
    </row>
    <row r="1786" spans="2:8" x14ac:dyDescent="0.25">
      <c r="B1786" s="190">
        <v>43063</v>
      </c>
      <c r="C1786" s="9">
        <v>40.75</v>
      </c>
      <c r="D1786" s="14">
        <f t="shared" si="54"/>
        <v>0</v>
      </c>
      <c r="E1786" s="9">
        <v>-6.0975609756097563E-3</v>
      </c>
      <c r="G1786" s="9">
        <v>1782</v>
      </c>
      <c r="H1786" s="9">
        <f t="shared" ca="1" si="55"/>
        <v>-3.1336936927308569E-3</v>
      </c>
    </row>
    <row r="1787" spans="2:8" x14ac:dyDescent="0.25">
      <c r="B1787" s="190">
        <v>42726</v>
      </c>
      <c r="C1787" s="9">
        <v>40.75</v>
      </c>
      <c r="D1787" s="14">
        <f t="shared" si="54"/>
        <v>-0.53928773318258905</v>
      </c>
      <c r="E1787" s="9">
        <v>-6.0975609756097563E-3</v>
      </c>
      <c r="G1787" s="9">
        <v>1783</v>
      </c>
      <c r="H1787" s="9">
        <f t="shared" ca="1" si="55"/>
        <v>4.0331197491044198E-2</v>
      </c>
    </row>
    <row r="1788" spans="2:8" x14ac:dyDescent="0.25">
      <c r="B1788" s="190">
        <v>42262</v>
      </c>
      <c r="C1788" s="9">
        <v>88.45</v>
      </c>
      <c r="D1788" s="14">
        <f t="shared" si="54"/>
        <v>1.2140175219023779</v>
      </c>
      <c r="E1788" s="9">
        <v>-6.1797752808988443E-3</v>
      </c>
      <c r="G1788" s="9">
        <v>1784</v>
      </c>
      <c r="H1788" s="9">
        <f t="shared" ca="1" si="55"/>
        <v>9.9144113499735537E-2</v>
      </c>
    </row>
    <row r="1789" spans="2:8" x14ac:dyDescent="0.25">
      <c r="B1789" s="190">
        <v>43098</v>
      </c>
      <c r="C1789" s="9">
        <v>39.950000000000003</v>
      </c>
      <c r="D1789" s="14">
        <f t="shared" si="54"/>
        <v>-0.16597077244258865</v>
      </c>
      <c r="E1789" s="9">
        <v>-6.2189054726368154E-3</v>
      </c>
      <c r="G1789" s="9">
        <v>1785</v>
      </c>
      <c r="H1789" s="9">
        <f t="shared" ca="1" si="55"/>
        <v>-7.1079567331962246E-2</v>
      </c>
    </row>
    <row r="1790" spans="2:8" x14ac:dyDescent="0.25">
      <c r="B1790" s="190">
        <v>44634</v>
      </c>
      <c r="C1790" s="9">
        <v>47.9</v>
      </c>
      <c r="D1790" s="14">
        <f t="shared" si="54"/>
        <v>-0.24862745098039218</v>
      </c>
      <c r="E1790" s="9">
        <v>-6.2240663900415818E-3</v>
      </c>
      <c r="G1790" s="9">
        <v>1786</v>
      </c>
      <c r="H1790" s="9">
        <f t="shared" ca="1" si="55"/>
        <v>7.1231417287820994E-2</v>
      </c>
    </row>
    <row r="1791" spans="2:8" x14ac:dyDescent="0.25">
      <c r="B1791" s="190">
        <v>42055</v>
      </c>
      <c r="C1791" s="9">
        <v>63.75</v>
      </c>
      <c r="D1791" s="14">
        <f t="shared" si="54"/>
        <v>1.0015698587127158</v>
      </c>
      <c r="E1791" s="9">
        <v>-6.2353858144973597E-3</v>
      </c>
      <c r="G1791" s="9">
        <v>1787</v>
      </c>
      <c r="H1791" s="9">
        <f t="shared" ca="1" si="55"/>
        <v>-1.7051334759537851E-2</v>
      </c>
    </row>
    <row r="1792" spans="2:8" x14ac:dyDescent="0.25">
      <c r="B1792" s="190">
        <v>43369</v>
      </c>
      <c r="C1792" s="9">
        <v>31.85</v>
      </c>
      <c r="D1792" s="14">
        <f t="shared" si="54"/>
        <v>-0.42818671454219032</v>
      </c>
      <c r="E1792" s="9">
        <v>-6.2402496099842669E-3</v>
      </c>
      <c r="G1792" s="9">
        <v>1788</v>
      </c>
      <c r="H1792" s="9">
        <f t="shared" ca="1" si="55"/>
        <v>-2.2255455603945266E-2</v>
      </c>
    </row>
    <row r="1793" spans="2:8" x14ac:dyDescent="0.25">
      <c r="B1793" s="190">
        <v>44243</v>
      </c>
      <c r="C1793" s="9">
        <v>55.7</v>
      </c>
      <c r="D1793" s="14">
        <f t="shared" si="54"/>
        <v>2.5253164556962027</v>
      </c>
      <c r="E1793" s="9">
        <v>-6.2444246208741188E-3</v>
      </c>
      <c r="G1793" s="9">
        <v>1789</v>
      </c>
      <c r="H1793" s="9">
        <f t="shared" ca="1" si="55"/>
        <v>3.2197470308387356E-2</v>
      </c>
    </row>
    <row r="1794" spans="2:8" x14ac:dyDescent="0.25">
      <c r="B1794" s="190">
        <v>43721</v>
      </c>
      <c r="C1794" s="9">
        <v>15.8</v>
      </c>
      <c r="D1794" s="14">
        <f t="shared" si="54"/>
        <v>-0.77588652482269505</v>
      </c>
      <c r="E1794" s="9">
        <v>-6.2893081761006067E-3</v>
      </c>
      <c r="G1794" s="9">
        <v>1790</v>
      </c>
      <c r="H1794" s="9">
        <f t="shared" ca="1" si="55"/>
        <v>1.8137174155389381E-2</v>
      </c>
    </row>
    <row r="1795" spans="2:8" x14ac:dyDescent="0.25">
      <c r="B1795" s="190">
        <v>44480</v>
      </c>
      <c r="C1795" s="9">
        <v>70.5</v>
      </c>
      <c r="D1795" s="14">
        <f t="shared" si="54"/>
        <v>-0.3064436792916872</v>
      </c>
      <c r="E1795" s="9">
        <v>-6.3424947145877776E-3</v>
      </c>
      <c r="G1795" s="9">
        <v>1791</v>
      </c>
      <c r="H1795" s="9">
        <f t="shared" ca="1" si="55"/>
        <v>4.9439519111337351E-4</v>
      </c>
    </row>
    <row r="1796" spans="2:8" x14ac:dyDescent="0.25">
      <c r="B1796" s="190">
        <v>42300</v>
      </c>
      <c r="C1796" s="9">
        <v>101.65</v>
      </c>
      <c r="D1796" s="14">
        <f t="shared" si="54"/>
        <v>1.1907327586206899</v>
      </c>
      <c r="E1796" s="9">
        <v>-6.3538611925707872E-3</v>
      </c>
      <c r="G1796" s="9">
        <v>1792</v>
      </c>
      <c r="H1796" s="9">
        <f t="shared" ca="1" si="55"/>
        <v>-2.8994272956801966E-2</v>
      </c>
    </row>
    <row r="1797" spans="2:8" x14ac:dyDescent="0.25">
      <c r="B1797" s="190">
        <v>42478</v>
      </c>
      <c r="C1797" s="9">
        <v>46.4</v>
      </c>
      <c r="D1797" s="14">
        <f t="shared" ref="D1797:D1860" si="56">(C1797-C1798)/C1798</f>
        <v>-0.32899493853940714</v>
      </c>
      <c r="E1797" s="9">
        <v>-6.423982869379106E-3</v>
      </c>
      <c r="G1797" s="9">
        <v>1793</v>
      </c>
      <c r="H1797" s="9">
        <f t="shared" ca="1" si="55"/>
        <v>-1.583196142399855E-2</v>
      </c>
    </row>
    <row r="1798" spans="2:8" x14ac:dyDescent="0.25">
      <c r="B1798" s="190">
        <v>44461</v>
      </c>
      <c r="C1798" s="9">
        <v>69.150000000000006</v>
      </c>
      <c r="D1798" s="14">
        <f t="shared" si="56"/>
        <v>-0.3046757164404223</v>
      </c>
      <c r="E1798" s="9">
        <v>-6.4655172413791472E-3</v>
      </c>
      <c r="G1798" s="9">
        <v>1794</v>
      </c>
      <c r="H1798" s="9">
        <f t="shared" ref="H1798:H1861" ca="1" si="57">_xlfn.NORM.INV(RAND(),O$7,O$8)</f>
        <v>-3.2493495865772742E-2</v>
      </c>
    </row>
    <row r="1799" spans="2:8" x14ac:dyDescent="0.25">
      <c r="B1799" s="190">
        <v>42304</v>
      </c>
      <c r="C1799" s="9">
        <v>99.45</v>
      </c>
      <c r="D1799" s="14">
        <f t="shared" si="56"/>
        <v>11.999999999999998</v>
      </c>
      <c r="E1799" s="9">
        <v>-6.4935064935064089E-3</v>
      </c>
      <c r="G1799" s="9">
        <v>1795</v>
      </c>
      <c r="H1799" s="9">
        <f t="shared" ca="1" si="57"/>
        <v>2.5218142663543813E-2</v>
      </c>
    </row>
    <row r="1800" spans="2:8" x14ac:dyDescent="0.25">
      <c r="B1800" s="190">
        <v>41527</v>
      </c>
      <c r="C1800" s="9">
        <v>7.65</v>
      </c>
      <c r="D1800" s="14">
        <f t="shared" si="56"/>
        <v>-0.8320526893523601</v>
      </c>
      <c r="E1800" s="9">
        <v>-6.4935064935064705E-3</v>
      </c>
      <c r="G1800" s="9">
        <v>1796</v>
      </c>
      <c r="H1800" s="9">
        <f t="shared" ca="1" si="57"/>
        <v>1.7621939656351521E-3</v>
      </c>
    </row>
    <row r="1801" spans="2:8" x14ac:dyDescent="0.25">
      <c r="B1801" s="190">
        <v>44720</v>
      </c>
      <c r="C1801" s="9">
        <v>45.55</v>
      </c>
      <c r="D1801" s="14">
        <f t="shared" si="56"/>
        <v>0.2018469656992084</v>
      </c>
      <c r="E1801" s="9">
        <v>-6.5430752453654144E-3</v>
      </c>
      <c r="G1801" s="9">
        <v>1797</v>
      </c>
      <c r="H1801" s="9">
        <f t="shared" ca="1" si="57"/>
        <v>4.3355472551510392E-2</v>
      </c>
    </row>
    <row r="1802" spans="2:8" x14ac:dyDescent="0.25">
      <c r="B1802" s="190">
        <v>43150</v>
      </c>
      <c r="C1802" s="9">
        <v>37.9</v>
      </c>
      <c r="D1802" s="14">
        <f t="shared" si="56"/>
        <v>-0.37458745874587462</v>
      </c>
      <c r="E1802" s="9">
        <v>-6.5530799475753609E-3</v>
      </c>
      <c r="G1802" s="9">
        <v>1798</v>
      </c>
      <c r="H1802" s="9">
        <f t="shared" ca="1" si="57"/>
        <v>1.8749085968724155E-2</v>
      </c>
    </row>
    <row r="1803" spans="2:8" x14ac:dyDescent="0.25">
      <c r="B1803" s="190">
        <v>44158</v>
      </c>
      <c r="C1803" s="9">
        <v>60.6</v>
      </c>
      <c r="D1803" s="14">
        <f t="shared" si="56"/>
        <v>3</v>
      </c>
      <c r="E1803" s="9">
        <v>-6.5573770491803044E-3</v>
      </c>
      <c r="G1803" s="9">
        <v>1799</v>
      </c>
      <c r="H1803" s="9">
        <f t="shared" ca="1" si="57"/>
        <v>-3.9494077172454407E-2</v>
      </c>
    </row>
    <row r="1804" spans="2:8" x14ac:dyDescent="0.25">
      <c r="B1804" s="190">
        <v>43788</v>
      </c>
      <c r="C1804" s="9">
        <v>15.15</v>
      </c>
      <c r="D1804" s="14">
        <f t="shared" si="56"/>
        <v>-0.49667774086378741</v>
      </c>
      <c r="E1804" s="9">
        <v>-6.5573770491803044E-3</v>
      </c>
      <c r="G1804" s="9">
        <v>1800</v>
      </c>
      <c r="H1804" s="9">
        <f t="shared" ca="1" si="57"/>
        <v>3.5028939537526532E-2</v>
      </c>
    </row>
    <row r="1805" spans="2:8" x14ac:dyDescent="0.25">
      <c r="B1805" s="190">
        <v>43420</v>
      </c>
      <c r="C1805" s="9">
        <v>30.1</v>
      </c>
      <c r="D1805" s="14">
        <f t="shared" si="56"/>
        <v>-0.68969072164948464</v>
      </c>
      <c r="E1805" s="9">
        <v>-6.6006600660065773E-3</v>
      </c>
      <c r="G1805" s="9">
        <v>1801</v>
      </c>
      <c r="H1805" s="9">
        <f t="shared" ca="1" si="57"/>
        <v>8.0717376027414578E-2</v>
      </c>
    </row>
    <row r="1806" spans="2:8" x14ac:dyDescent="0.25">
      <c r="B1806" s="190">
        <v>42310</v>
      </c>
      <c r="C1806" s="9">
        <v>97</v>
      </c>
      <c r="D1806" s="14">
        <f t="shared" si="56"/>
        <v>-0.31497175141242933</v>
      </c>
      <c r="E1806" s="9">
        <v>-6.656426011264779E-3</v>
      </c>
      <c r="G1806" s="9">
        <v>1802</v>
      </c>
      <c r="H1806" s="9">
        <f t="shared" ca="1" si="57"/>
        <v>-2.8419011183649385E-2</v>
      </c>
    </row>
    <row r="1807" spans="2:8" x14ac:dyDescent="0.25">
      <c r="B1807" s="190">
        <v>45370</v>
      </c>
      <c r="C1807" s="9">
        <v>141.6</v>
      </c>
      <c r="D1807" s="14">
        <f t="shared" si="56"/>
        <v>8.5033557046979862</v>
      </c>
      <c r="E1807" s="9">
        <v>-6.664328305857713E-3</v>
      </c>
      <c r="G1807" s="9">
        <v>1803</v>
      </c>
      <c r="H1807" s="9">
        <f t="shared" ca="1" si="57"/>
        <v>2.7206006954805805E-2</v>
      </c>
    </row>
    <row r="1808" spans="2:8" x14ac:dyDescent="0.25">
      <c r="B1808" s="190">
        <v>43791</v>
      </c>
      <c r="C1808" s="9">
        <v>14.9</v>
      </c>
      <c r="D1808" s="14">
        <f t="shared" si="56"/>
        <v>-0.85666185666185657</v>
      </c>
      <c r="E1808" s="9">
        <v>-6.6666666666666428E-3</v>
      </c>
      <c r="G1808" s="9">
        <v>1804</v>
      </c>
      <c r="H1808" s="9">
        <f t="shared" ca="1" si="57"/>
        <v>2.7361432402056916E-3</v>
      </c>
    </row>
    <row r="1809" spans="2:8" x14ac:dyDescent="0.25">
      <c r="B1809" s="190">
        <v>42216</v>
      </c>
      <c r="C1809" s="9">
        <v>103.95</v>
      </c>
      <c r="D1809" s="14">
        <f t="shared" si="56"/>
        <v>0.40853658536585374</v>
      </c>
      <c r="E1809" s="9">
        <v>-6.6889632107023679E-3</v>
      </c>
      <c r="G1809" s="9">
        <v>1805</v>
      </c>
      <c r="H1809" s="9">
        <f t="shared" ca="1" si="57"/>
        <v>1.2934866976507736E-2</v>
      </c>
    </row>
    <row r="1810" spans="2:8" x14ac:dyDescent="0.25">
      <c r="B1810" s="190">
        <v>44336</v>
      </c>
      <c r="C1810" s="9">
        <v>73.8</v>
      </c>
      <c r="D1810" s="14">
        <f t="shared" si="56"/>
        <v>-0.3303085299455536</v>
      </c>
      <c r="E1810" s="9">
        <v>-6.7294751009421266E-3</v>
      </c>
      <c r="G1810" s="9">
        <v>1806</v>
      </c>
      <c r="H1810" s="9">
        <f t="shared" ca="1" si="57"/>
        <v>6.5074778016488942E-5</v>
      </c>
    </row>
    <row r="1811" spans="2:8" x14ac:dyDescent="0.25">
      <c r="B1811" s="190">
        <v>45168</v>
      </c>
      <c r="C1811" s="9">
        <v>110.2</v>
      </c>
      <c r="D1811" s="14">
        <f t="shared" si="56"/>
        <v>6.5221843003412969</v>
      </c>
      <c r="E1811" s="9">
        <v>-6.7598017124831005E-3</v>
      </c>
      <c r="G1811" s="9">
        <v>1807</v>
      </c>
      <c r="H1811" s="9">
        <f t="shared" ca="1" si="57"/>
        <v>-1.331582010098804E-2</v>
      </c>
    </row>
    <row r="1812" spans="2:8" x14ac:dyDescent="0.25">
      <c r="B1812" s="190">
        <v>43797</v>
      </c>
      <c r="C1812" s="9">
        <v>14.65</v>
      </c>
      <c r="D1812" s="14">
        <f t="shared" si="56"/>
        <v>0</v>
      </c>
      <c r="E1812" s="9">
        <v>-6.7796610169491281E-3</v>
      </c>
      <c r="G1812" s="9">
        <v>1808</v>
      </c>
      <c r="H1812" s="9">
        <f t="shared" ca="1" si="57"/>
        <v>4.4013570246708343E-2</v>
      </c>
    </row>
    <row r="1813" spans="2:8" x14ac:dyDescent="0.25">
      <c r="B1813" s="190">
        <v>43776</v>
      </c>
      <c r="C1813" s="9">
        <v>14.65</v>
      </c>
      <c r="D1813" s="14">
        <f t="shared" si="56"/>
        <v>1.0068493150684932</v>
      </c>
      <c r="E1813" s="9">
        <v>-6.7796610169491281E-3</v>
      </c>
      <c r="G1813" s="9">
        <v>1809</v>
      </c>
      <c r="H1813" s="9">
        <f t="shared" ca="1" si="57"/>
        <v>-5.3730080602108495E-2</v>
      </c>
    </row>
    <row r="1814" spans="2:8" x14ac:dyDescent="0.25">
      <c r="B1814" s="190">
        <v>41512</v>
      </c>
      <c r="C1814" s="9">
        <v>7.3</v>
      </c>
      <c r="D1814" s="14">
        <f t="shared" si="56"/>
        <v>-0.96114334380156485</v>
      </c>
      <c r="E1814" s="9">
        <v>-6.8027210884353505E-3</v>
      </c>
      <c r="G1814" s="9">
        <v>1810</v>
      </c>
      <c r="H1814" s="9">
        <f t="shared" ca="1" si="57"/>
        <v>1.2383043143311453E-2</v>
      </c>
    </row>
    <row r="1815" spans="2:8" x14ac:dyDescent="0.25">
      <c r="B1815" s="190">
        <v>45488</v>
      </c>
      <c r="C1815" s="9">
        <v>187.87</v>
      </c>
      <c r="D1815" s="14">
        <f t="shared" si="56"/>
        <v>-0.24933072281935512</v>
      </c>
      <c r="E1815" s="9">
        <v>-6.8196235990695287E-3</v>
      </c>
      <c r="G1815" s="9">
        <v>1811</v>
      </c>
      <c r="H1815" s="9">
        <f t="shared" ca="1" si="57"/>
        <v>-1.4282036863681888E-2</v>
      </c>
    </row>
    <row r="1816" spans="2:8" x14ac:dyDescent="0.25">
      <c r="B1816" s="190">
        <v>45805</v>
      </c>
      <c r="C1816" s="9">
        <v>250.27</v>
      </c>
      <c r="D1816" s="14">
        <f t="shared" si="56"/>
        <v>4.7799076212471139</v>
      </c>
      <c r="E1816" s="9">
        <v>-6.825667685225599E-3</v>
      </c>
      <c r="G1816" s="9">
        <v>1812</v>
      </c>
      <c r="H1816" s="9">
        <f t="shared" ca="1" si="57"/>
        <v>-4.9167961880069902E-2</v>
      </c>
    </row>
    <row r="1817" spans="2:8" x14ac:dyDescent="0.25">
      <c r="B1817" s="190">
        <v>42544</v>
      </c>
      <c r="C1817" s="9">
        <v>43.3</v>
      </c>
      <c r="D1817" s="14">
        <f t="shared" si="56"/>
        <v>1.1560693641617841E-3</v>
      </c>
      <c r="E1817" s="9">
        <v>-6.880733944954226E-3</v>
      </c>
      <c r="G1817" s="9">
        <v>1813</v>
      </c>
      <c r="H1817" s="9">
        <f t="shared" ca="1" si="57"/>
        <v>-1.4349177877033863E-2</v>
      </c>
    </row>
    <row r="1818" spans="2:8" x14ac:dyDescent="0.25">
      <c r="B1818" s="190">
        <v>42928</v>
      </c>
      <c r="C1818" s="9">
        <v>43.25</v>
      </c>
      <c r="D1818" s="14">
        <f t="shared" si="56"/>
        <v>-0.24388111888111891</v>
      </c>
      <c r="E1818" s="9">
        <v>-6.8886337543053316E-3</v>
      </c>
      <c r="G1818" s="9">
        <v>1814</v>
      </c>
      <c r="H1818" s="9">
        <f t="shared" ca="1" si="57"/>
        <v>8.9050963609123308E-3</v>
      </c>
    </row>
    <row r="1819" spans="2:8" x14ac:dyDescent="0.25">
      <c r="B1819" s="190">
        <v>44271</v>
      </c>
      <c r="C1819" s="9">
        <v>57.2</v>
      </c>
      <c r="D1819" s="14">
        <f t="shared" si="56"/>
        <v>0.14514514514514515</v>
      </c>
      <c r="E1819" s="9">
        <v>-6.9444444444444198E-3</v>
      </c>
      <c r="G1819" s="9">
        <v>1815</v>
      </c>
      <c r="H1819" s="9">
        <f t="shared" ca="1" si="57"/>
        <v>5.6309184377065658E-3</v>
      </c>
    </row>
    <row r="1820" spans="2:8" x14ac:dyDescent="0.25">
      <c r="B1820" s="190">
        <v>42795</v>
      </c>
      <c r="C1820" s="9">
        <v>49.95</v>
      </c>
      <c r="D1820" s="14">
        <f t="shared" si="56"/>
        <v>-0.49849397590361438</v>
      </c>
      <c r="E1820" s="9">
        <v>-6.9582504970177803E-3</v>
      </c>
      <c r="G1820" s="9">
        <v>1816</v>
      </c>
      <c r="H1820" s="9">
        <f t="shared" ca="1" si="57"/>
        <v>-3.9009943314090703E-2</v>
      </c>
    </row>
    <row r="1821" spans="2:8" x14ac:dyDescent="0.25">
      <c r="B1821" s="190">
        <v>42375</v>
      </c>
      <c r="C1821" s="9">
        <v>99.6</v>
      </c>
      <c r="D1821" s="14">
        <f t="shared" si="56"/>
        <v>1.3380281690140843</v>
      </c>
      <c r="E1821" s="9">
        <v>-6.9790628115653326E-3</v>
      </c>
      <c r="G1821" s="9">
        <v>1817</v>
      </c>
      <c r="H1821" s="9">
        <f t="shared" ca="1" si="57"/>
        <v>-6.5009977762175222E-2</v>
      </c>
    </row>
    <row r="1822" spans="2:8" x14ac:dyDescent="0.25">
      <c r="B1822" s="190">
        <v>42720</v>
      </c>
      <c r="C1822" s="9">
        <v>42.6</v>
      </c>
      <c r="D1822" s="14">
        <f t="shared" si="56"/>
        <v>-0.24534986713906112</v>
      </c>
      <c r="E1822" s="9">
        <v>-6.9930069930069271E-3</v>
      </c>
      <c r="G1822" s="9">
        <v>1818</v>
      </c>
      <c r="H1822" s="9">
        <f t="shared" ca="1" si="57"/>
        <v>5.5379420893235241E-2</v>
      </c>
    </row>
    <row r="1823" spans="2:8" x14ac:dyDescent="0.25">
      <c r="B1823" s="190">
        <v>44218</v>
      </c>
      <c r="C1823" s="9">
        <v>56.45</v>
      </c>
      <c r="D1823" s="14">
        <f t="shared" si="56"/>
        <v>3.0035460992907805</v>
      </c>
      <c r="E1823" s="9">
        <v>-7.0360598065083305E-3</v>
      </c>
      <c r="G1823" s="9">
        <v>1819</v>
      </c>
      <c r="H1823" s="9">
        <f t="shared" ca="1" si="57"/>
        <v>2.9964043332681309E-2</v>
      </c>
    </row>
    <row r="1824" spans="2:8" x14ac:dyDescent="0.25">
      <c r="B1824" s="190">
        <v>43735</v>
      </c>
      <c r="C1824" s="9">
        <v>14.1</v>
      </c>
      <c r="D1824" s="14">
        <f t="shared" si="56"/>
        <v>-0.5</v>
      </c>
      <c r="E1824" s="9">
        <v>-7.0422535211267356E-3</v>
      </c>
      <c r="G1824" s="9">
        <v>1820</v>
      </c>
      <c r="H1824" s="9">
        <f t="shared" ca="1" si="57"/>
        <v>-4.7613489423228043E-3</v>
      </c>
    </row>
    <row r="1825" spans="2:8" x14ac:dyDescent="0.25">
      <c r="B1825" s="190">
        <v>43447</v>
      </c>
      <c r="C1825" s="9">
        <v>28.2</v>
      </c>
      <c r="D1825" s="14">
        <f t="shared" si="56"/>
        <v>-0.49777382012466609</v>
      </c>
      <c r="E1825" s="9">
        <v>-7.0422535211267356E-3</v>
      </c>
      <c r="G1825" s="9">
        <v>1821</v>
      </c>
      <c r="H1825" s="9">
        <f t="shared" ca="1" si="57"/>
        <v>-5.2016177862768014E-2</v>
      </c>
    </row>
    <row r="1826" spans="2:8" x14ac:dyDescent="0.25">
      <c r="B1826" s="190">
        <v>44888</v>
      </c>
      <c r="C1826" s="9">
        <v>56.15</v>
      </c>
      <c r="D1826" s="14">
        <f t="shared" si="56"/>
        <v>-0.77771179730799678</v>
      </c>
      <c r="E1826" s="9">
        <v>-7.0733863837311867E-3</v>
      </c>
      <c r="G1826" s="9">
        <v>1822</v>
      </c>
      <c r="H1826" s="9">
        <f t="shared" ca="1" si="57"/>
        <v>-2.2465507020417171E-2</v>
      </c>
    </row>
    <row r="1827" spans="2:8" x14ac:dyDescent="0.25">
      <c r="B1827" s="190">
        <v>45681</v>
      </c>
      <c r="C1827" s="9">
        <v>252.6</v>
      </c>
      <c r="D1827" s="14">
        <f t="shared" si="56"/>
        <v>11.05727923627685</v>
      </c>
      <c r="E1827" s="9">
        <v>-7.0754716981132519E-3</v>
      </c>
      <c r="G1827" s="9">
        <v>1823</v>
      </c>
      <c r="H1827" s="9">
        <f t="shared" ca="1" si="57"/>
        <v>-1.3780200272126463E-2</v>
      </c>
    </row>
    <row r="1828" spans="2:8" x14ac:dyDescent="0.25">
      <c r="B1828" s="190">
        <v>43873</v>
      </c>
      <c r="C1828" s="9">
        <v>20.95</v>
      </c>
      <c r="D1828" s="14">
        <f t="shared" si="56"/>
        <v>-0.24910394265232974</v>
      </c>
      <c r="E1828" s="9">
        <v>-7.1090047393365932E-3</v>
      </c>
      <c r="G1828" s="9">
        <v>1824</v>
      </c>
      <c r="H1828" s="9">
        <f t="shared" ca="1" si="57"/>
        <v>3.9028917797398551E-3</v>
      </c>
    </row>
    <row r="1829" spans="2:8" x14ac:dyDescent="0.25">
      <c r="B1829" s="190">
        <v>43458</v>
      </c>
      <c r="C1829" s="9">
        <v>27.9</v>
      </c>
      <c r="D1829" s="14">
        <f t="shared" si="56"/>
        <v>-0.90681362725450909</v>
      </c>
      <c r="E1829" s="9">
        <v>-7.1174377224200299E-3</v>
      </c>
      <c r="G1829" s="9">
        <v>1825</v>
      </c>
      <c r="H1829" s="9">
        <f t="shared" ca="1" si="57"/>
        <v>-5.6538248066240228E-2</v>
      </c>
    </row>
    <row r="1830" spans="2:8" x14ac:dyDescent="0.25">
      <c r="B1830" s="190">
        <v>45604</v>
      </c>
      <c r="C1830" s="9">
        <v>299.39999999999998</v>
      </c>
      <c r="D1830" s="14">
        <f t="shared" si="56"/>
        <v>1.0513874614594039</v>
      </c>
      <c r="E1830" s="9">
        <v>-7.1298292157188992E-3</v>
      </c>
      <c r="G1830" s="9">
        <v>1826</v>
      </c>
      <c r="H1830" s="9">
        <f t="shared" ca="1" si="57"/>
        <v>-1.6227784246275988E-3</v>
      </c>
    </row>
    <row r="1831" spans="2:8" x14ac:dyDescent="0.25">
      <c r="B1831" s="190">
        <v>45316</v>
      </c>
      <c r="C1831" s="9">
        <v>145.94999999999999</v>
      </c>
      <c r="D1831" s="14">
        <f t="shared" si="56"/>
        <v>0.40539239287433798</v>
      </c>
      <c r="E1831" s="9">
        <v>-7.1428571428572198E-3</v>
      </c>
      <c r="G1831" s="9">
        <v>1827</v>
      </c>
      <c r="H1831" s="9">
        <f t="shared" ca="1" si="57"/>
        <v>-2.8218564289129392E-2</v>
      </c>
    </row>
    <row r="1832" spans="2:8" x14ac:dyDescent="0.25">
      <c r="B1832" s="190">
        <v>42297</v>
      </c>
      <c r="C1832" s="9">
        <v>103.85</v>
      </c>
      <c r="D1832" s="14">
        <f t="shared" si="56"/>
        <v>1.1456611570247934</v>
      </c>
      <c r="E1832" s="9">
        <v>-7.1701720841300196E-3</v>
      </c>
      <c r="G1832" s="9">
        <v>1828</v>
      </c>
      <c r="H1832" s="9">
        <f t="shared" ca="1" si="57"/>
        <v>4.4878156963691143E-2</v>
      </c>
    </row>
    <row r="1833" spans="2:8" x14ac:dyDescent="0.25">
      <c r="B1833" s="190">
        <v>42508</v>
      </c>
      <c r="C1833" s="9">
        <v>48.4</v>
      </c>
      <c r="D1833" s="14">
        <f t="shared" si="56"/>
        <v>2.52</v>
      </c>
      <c r="E1833" s="9">
        <v>-7.179487179487209E-3</v>
      </c>
      <c r="G1833" s="9">
        <v>1829</v>
      </c>
      <c r="H1833" s="9">
        <f t="shared" ca="1" si="57"/>
        <v>1.5763728545959605E-2</v>
      </c>
    </row>
    <row r="1834" spans="2:8" x14ac:dyDescent="0.25">
      <c r="B1834" s="190">
        <v>41612</v>
      </c>
      <c r="C1834" s="9">
        <v>13.75</v>
      </c>
      <c r="D1834" s="14">
        <f t="shared" si="56"/>
        <v>-0.83159828536436009</v>
      </c>
      <c r="E1834" s="9">
        <v>-7.2202166064981692E-3</v>
      </c>
      <c r="G1834" s="9">
        <v>1830</v>
      </c>
      <c r="H1834" s="9">
        <f t="shared" ca="1" si="57"/>
        <v>-6.156271452026351E-2</v>
      </c>
    </row>
    <row r="1835" spans="2:8" x14ac:dyDescent="0.25">
      <c r="B1835" s="190">
        <v>44411</v>
      </c>
      <c r="C1835" s="9">
        <v>81.650000000000006</v>
      </c>
      <c r="D1835" s="14">
        <f t="shared" si="56"/>
        <v>1.0160493827160495</v>
      </c>
      <c r="E1835" s="9">
        <v>-7.2948328267476515E-3</v>
      </c>
      <c r="G1835" s="9">
        <v>1831</v>
      </c>
      <c r="H1835" s="9">
        <f t="shared" ca="1" si="57"/>
        <v>-6.3270783177680728E-2</v>
      </c>
    </row>
    <row r="1836" spans="2:8" x14ac:dyDescent="0.25">
      <c r="B1836" s="190">
        <v>42605</v>
      </c>
      <c r="C1836" s="9">
        <v>40.5</v>
      </c>
      <c r="D1836" s="14">
        <f t="shared" si="56"/>
        <v>-0.81795298242459658</v>
      </c>
      <c r="E1836" s="9">
        <v>-7.3529411764705187E-3</v>
      </c>
      <c r="G1836" s="9">
        <v>1832</v>
      </c>
      <c r="H1836" s="9">
        <f t="shared" ca="1" si="57"/>
        <v>-5.3578168280842393E-2</v>
      </c>
    </row>
    <row r="1837" spans="2:8" x14ac:dyDescent="0.25">
      <c r="B1837" s="190">
        <v>45744</v>
      </c>
      <c r="C1837" s="9">
        <v>222.47</v>
      </c>
      <c r="D1837" s="14">
        <f t="shared" si="56"/>
        <v>0.45500327011118374</v>
      </c>
      <c r="E1837" s="9">
        <v>-7.4507004550726673E-3</v>
      </c>
      <c r="G1837" s="9">
        <v>1833</v>
      </c>
      <c r="H1837" s="9">
        <f t="shared" ca="1" si="57"/>
        <v>2.3842738299636092E-3</v>
      </c>
    </row>
    <row r="1838" spans="2:8" x14ac:dyDescent="0.25">
      <c r="B1838" s="190">
        <v>45356</v>
      </c>
      <c r="C1838" s="9">
        <v>152.9</v>
      </c>
      <c r="D1838" s="14">
        <f t="shared" si="56"/>
        <v>6.683417085427136</v>
      </c>
      <c r="E1838" s="9">
        <v>-7.4651087309315521E-3</v>
      </c>
      <c r="G1838" s="9">
        <v>1834</v>
      </c>
      <c r="H1838" s="9">
        <f t="shared" ca="1" si="57"/>
        <v>2.243326854116957E-2</v>
      </c>
    </row>
    <row r="1839" spans="2:8" x14ac:dyDescent="0.25">
      <c r="B1839" s="190">
        <v>43649</v>
      </c>
      <c r="C1839" s="9">
        <v>19.899999999999999</v>
      </c>
      <c r="D1839" s="14">
        <f t="shared" si="56"/>
        <v>-0.66610738255033564</v>
      </c>
      <c r="E1839" s="9">
        <v>-7.4812967581048438E-3</v>
      </c>
      <c r="G1839" s="9">
        <v>1835</v>
      </c>
      <c r="H1839" s="9">
        <f t="shared" ca="1" si="57"/>
        <v>-4.3053270190920208E-2</v>
      </c>
    </row>
    <row r="1840" spans="2:8" x14ac:dyDescent="0.25">
      <c r="B1840" s="190">
        <v>42074</v>
      </c>
      <c r="C1840" s="9">
        <v>59.6</v>
      </c>
      <c r="D1840" s="14">
        <f t="shared" si="56"/>
        <v>0.28725701943844506</v>
      </c>
      <c r="E1840" s="9">
        <v>-7.4937552039965986E-3</v>
      </c>
      <c r="G1840" s="9">
        <v>1836</v>
      </c>
      <c r="H1840" s="9">
        <f t="shared" ca="1" si="57"/>
        <v>1.0392763689609646E-2</v>
      </c>
    </row>
    <row r="1841" spans="2:8" x14ac:dyDescent="0.25">
      <c r="B1841" s="190">
        <v>42460</v>
      </c>
      <c r="C1841" s="9">
        <v>46.3</v>
      </c>
      <c r="D1841" s="14">
        <f t="shared" si="56"/>
        <v>0.16771752837326606</v>
      </c>
      <c r="E1841" s="9">
        <v>-7.5026795284030313E-3</v>
      </c>
      <c r="G1841" s="9">
        <v>1837</v>
      </c>
      <c r="H1841" s="9">
        <f t="shared" ca="1" si="57"/>
        <v>2.3701608689338117E-2</v>
      </c>
    </row>
    <row r="1842" spans="2:8" x14ac:dyDescent="0.25">
      <c r="B1842" s="190">
        <v>43102</v>
      </c>
      <c r="C1842" s="9">
        <v>39.65</v>
      </c>
      <c r="D1842" s="14">
        <f t="shared" si="56"/>
        <v>-0.53760932944606421</v>
      </c>
      <c r="E1842" s="9">
        <v>-7.5093867334168774E-3</v>
      </c>
      <c r="G1842" s="9">
        <v>1838</v>
      </c>
      <c r="H1842" s="9">
        <f t="shared" ca="1" si="57"/>
        <v>-4.0671888456042866E-2</v>
      </c>
    </row>
    <row r="1843" spans="2:8" x14ac:dyDescent="0.25">
      <c r="B1843" s="190">
        <v>44403</v>
      </c>
      <c r="C1843" s="9">
        <v>85.75</v>
      </c>
      <c r="D1843" s="14">
        <f t="shared" si="56"/>
        <v>1.1763959390862946</v>
      </c>
      <c r="E1843" s="9">
        <v>-7.5231481481482137E-3</v>
      </c>
      <c r="G1843" s="9">
        <v>1839</v>
      </c>
      <c r="H1843" s="9">
        <f t="shared" ca="1" si="57"/>
        <v>-5.5898134002528941E-3</v>
      </c>
    </row>
    <row r="1844" spans="2:8" x14ac:dyDescent="0.25">
      <c r="B1844" s="190">
        <v>42755</v>
      </c>
      <c r="C1844" s="9">
        <v>39.4</v>
      </c>
      <c r="D1844" s="14">
        <f t="shared" si="56"/>
        <v>-0.14254624591947779</v>
      </c>
      <c r="E1844" s="9">
        <v>-7.5566750629723987E-3</v>
      </c>
      <c r="G1844" s="9">
        <v>1840</v>
      </c>
      <c r="H1844" s="9">
        <f t="shared" ca="1" si="57"/>
        <v>5.8466535809038961E-2</v>
      </c>
    </row>
    <row r="1845" spans="2:8" x14ac:dyDescent="0.25">
      <c r="B1845" s="190">
        <v>43013</v>
      </c>
      <c r="C1845" s="9">
        <v>45.95</v>
      </c>
      <c r="D1845" s="14">
        <f t="shared" si="56"/>
        <v>0.40305343511450392</v>
      </c>
      <c r="E1845" s="9">
        <v>-7.5593952483800075E-3</v>
      </c>
      <c r="G1845" s="9">
        <v>1841</v>
      </c>
      <c r="H1845" s="9">
        <f t="shared" ca="1" si="57"/>
        <v>7.942160276729715E-2</v>
      </c>
    </row>
    <row r="1846" spans="2:8" x14ac:dyDescent="0.25">
      <c r="B1846" s="190">
        <v>43333</v>
      </c>
      <c r="C1846" s="9">
        <v>32.75</v>
      </c>
      <c r="D1846" s="14">
        <f t="shared" si="56"/>
        <v>-0.28571428571428575</v>
      </c>
      <c r="E1846" s="9">
        <v>-7.575757575757576E-3</v>
      </c>
      <c r="G1846" s="9">
        <v>1842</v>
      </c>
      <c r="H1846" s="9">
        <f t="shared" ca="1" si="57"/>
        <v>1.2487912606259789E-2</v>
      </c>
    </row>
    <row r="1847" spans="2:8" x14ac:dyDescent="0.25">
      <c r="B1847" s="190">
        <v>42594</v>
      </c>
      <c r="C1847" s="9">
        <v>45.85</v>
      </c>
      <c r="D1847" s="14">
        <f t="shared" si="56"/>
        <v>-0.56145384983261593</v>
      </c>
      <c r="E1847" s="9">
        <v>-7.5757575757576063E-3</v>
      </c>
      <c r="G1847" s="9">
        <v>1843</v>
      </c>
      <c r="H1847" s="9">
        <f t="shared" ca="1" si="57"/>
        <v>1.1606456498851263E-2</v>
      </c>
    </row>
    <row r="1848" spans="2:8" x14ac:dyDescent="0.25">
      <c r="B1848" s="190">
        <v>42290</v>
      </c>
      <c r="C1848" s="9">
        <v>104.55</v>
      </c>
      <c r="D1848" s="14">
        <f t="shared" si="56"/>
        <v>-0.35478894100222164</v>
      </c>
      <c r="E1848" s="9">
        <v>-7.5937351684859725E-3</v>
      </c>
      <c r="G1848" s="9">
        <v>1844</v>
      </c>
      <c r="H1848" s="9">
        <f t="shared" ca="1" si="57"/>
        <v>-9.6529941621582294E-3</v>
      </c>
    </row>
    <row r="1849" spans="2:8" x14ac:dyDescent="0.25">
      <c r="B1849" s="190">
        <v>45469</v>
      </c>
      <c r="C1849" s="9">
        <v>162.04</v>
      </c>
      <c r="D1849" s="14">
        <f t="shared" si="56"/>
        <v>1.7557823129251702</v>
      </c>
      <c r="E1849" s="9">
        <v>-7.5943165115140198E-3</v>
      </c>
      <c r="G1849" s="9">
        <v>1845</v>
      </c>
      <c r="H1849" s="9">
        <f t="shared" ca="1" si="57"/>
        <v>-4.5643341152155341E-2</v>
      </c>
    </row>
    <row r="1850" spans="2:8" x14ac:dyDescent="0.25">
      <c r="B1850" s="190">
        <v>44560</v>
      </c>
      <c r="C1850" s="9">
        <v>58.8</v>
      </c>
      <c r="D1850" s="14">
        <f t="shared" si="56"/>
        <v>0.29944751381215462</v>
      </c>
      <c r="E1850" s="9">
        <v>-7.5949367088608078E-3</v>
      </c>
      <c r="G1850" s="9">
        <v>1846</v>
      </c>
      <c r="H1850" s="9">
        <f t="shared" ca="1" si="57"/>
        <v>2.3006828011142719E-2</v>
      </c>
    </row>
    <row r="1851" spans="2:8" x14ac:dyDescent="0.25">
      <c r="B1851" s="190">
        <v>43024</v>
      </c>
      <c r="C1851" s="9">
        <v>45.25</v>
      </c>
      <c r="D1851" s="14">
        <f t="shared" si="56"/>
        <v>-0.12306201550387599</v>
      </c>
      <c r="E1851" s="9">
        <v>-7.6754385964912589E-3</v>
      </c>
      <c r="G1851" s="9">
        <v>1847</v>
      </c>
      <c r="H1851" s="9">
        <f t="shared" ca="1" si="57"/>
        <v>-5.2696614665741173E-2</v>
      </c>
    </row>
    <row r="1852" spans="2:8" x14ac:dyDescent="0.25">
      <c r="B1852" s="190">
        <v>44131</v>
      </c>
      <c r="C1852" s="9">
        <v>51.6</v>
      </c>
      <c r="D1852" s="14">
        <f t="shared" si="56"/>
        <v>3.8910505836576431E-3</v>
      </c>
      <c r="E1852" s="9">
        <v>-7.692307692307665E-3</v>
      </c>
      <c r="G1852" s="9">
        <v>1848</v>
      </c>
      <c r="H1852" s="9">
        <f t="shared" ca="1" si="57"/>
        <v>-1.113793858588211E-2</v>
      </c>
    </row>
    <row r="1853" spans="2:8" x14ac:dyDescent="0.25">
      <c r="B1853" s="190">
        <v>44798</v>
      </c>
      <c r="C1853" s="9">
        <v>51.4</v>
      </c>
      <c r="D1853" s="14">
        <f t="shared" si="56"/>
        <v>-0.11072664359861589</v>
      </c>
      <c r="E1853" s="9">
        <v>-7.7220077220076953E-3</v>
      </c>
      <c r="G1853" s="9">
        <v>1849</v>
      </c>
      <c r="H1853" s="9">
        <f t="shared" ca="1" si="57"/>
        <v>1.2952752297809558E-3</v>
      </c>
    </row>
    <row r="1854" spans="2:8" x14ac:dyDescent="0.25">
      <c r="B1854" s="190">
        <v>41919</v>
      </c>
      <c r="C1854" s="9">
        <v>57.8</v>
      </c>
      <c r="D1854" s="14">
        <f t="shared" si="56"/>
        <v>1.2534113060428851</v>
      </c>
      <c r="E1854" s="9">
        <v>-7.7253218884120655E-3</v>
      </c>
      <c r="G1854" s="9">
        <v>1850</v>
      </c>
      <c r="H1854" s="9">
        <f t="shared" ca="1" si="57"/>
        <v>1.4398713456275851E-2</v>
      </c>
    </row>
    <row r="1855" spans="2:8" x14ac:dyDescent="0.25">
      <c r="B1855" s="190">
        <v>43570</v>
      </c>
      <c r="C1855" s="9">
        <v>25.65</v>
      </c>
      <c r="D1855" s="14">
        <f t="shared" si="56"/>
        <v>0.3429319371727747</v>
      </c>
      <c r="E1855" s="9">
        <v>-7.7369439071567825E-3</v>
      </c>
      <c r="G1855" s="9">
        <v>1851</v>
      </c>
      <c r="H1855" s="9">
        <f t="shared" ca="1" si="57"/>
        <v>2.470636591565949E-3</v>
      </c>
    </row>
    <row r="1856" spans="2:8" x14ac:dyDescent="0.25">
      <c r="B1856" s="190">
        <v>43654</v>
      </c>
      <c r="C1856" s="9">
        <v>19.100000000000001</v>
      </c>
      <c r="D1856" s="14">
        <f t="shared" si="56"/>
        <v>-0.24950884086444</v>
      </c>
      <c r="E1856" s="9">
        <v>-7.7922077922077185E-3</v>
      </c>
      <c r="G1856" s="9">
        <v>1852</v>
      </c>
      <c r="H1856" s="9">
        <f t="shared" ca="1" si="57"/>
        <v>5.0121824956897175E-2</v>
      </c>
    </row>
    <row r="1857" spans="2:8" x14ac:dyDescent="0.25">
      <c r="B1857" s="190">
        <v>43300</v>
      </c>
      <c r="C1857" s="9">
        <v>25.45</v>
      </c>
      <c r="D1857" s="14">
        <f t="shared" si="56"/>
        <v>-0.19462025316455703</v>
      </c>
      <c r="E1857" s="9">
        <v>-7.7972709551656647E-3</v>
      </c>
      <c r="G1857" s="9">
        <v>1853</v>
      </c>
      <c r="H1857" s="9">
        <f t="shared" ca="1" si="57"/>
        <v>-2.8920493531293077E-2</v>
      </c>
    </row>
    <row r="1858" spans="2:8" x14ac:dyDescent="0.25">
      <c r="B1858" s="190">
        <v>43418</v>
      </c>
      <c r="C1858" s="9">
        <v>31.6</v>
      </c>
      <c r="D1858" s="14">
        <f t="shared" si="56"/>
        <v>-0.37301587301587297</v>
      </c>
      <c r="E1858" s="9">
        <v>-7.8492935635792772E-3</v>
      </c>
      <c r="G1858" s="9">
        <v>1854</v>
      </c>
      <c r="H1858" s="9">
        <f t="shared" ca="1" si="57"/>
        <v>-1.4674649928979499E-2</v>
      </c>
    </row>
    <row r="1859" spans="2:8" x14ac:dyDescent="0.25">
      <c r="B1859" s="190">
        <v>44133</v>
      </c>
      <c r="C1859" s="9">
        <v>50.4</v>
      </c>
      <c r="D1859" s="14">
        <f t="shared" si="56"/>
        <v>0.14415437003405226</v>
      </c>
      <c r="E1859" s="9">
        <v>-7.8740157480314682E-3</v>
      </c>
      <c r="G1859" s="9">
        <v>1855</v>
      </c>
      <c r="H1859" s="9">
        <f t="shared" ca="1" si="57"/>
        <v>5.5716740386980775E-2</v>
      </c>
    </row>
    <row r="1860" spans="2:8" x14ac:dyDescent="0.25">
      <c r="B1860" s="190">
        <v>43122</v>
      </c>
      <c r="C1860" s="9">
        <v>44.05</v>
      </c>
      <c r="D1860" s="14">
        <f t="shared" si="56"/>
        <v>-0.46116207951070337</v>
      </c>
      <c r="E1860" s="9">
        <v>-7.8828828828829151E-3</v>
      </c>
      <c r="G1860" s="9">
        <v>1856</v>
      </c>
      <c r="H1860" s="9">
        <f t="shared" ca="1" si="57"/>
        <v>3.7753121525141611E-2</v>
      </c>
    </row>
    <row r="1861" spans="2:8" x14ac:dyDescent="0.25">
      <c r="B1861" s="190">
        <v>44407</v>
      </c>
      <c r="C1861" s="9">
        <v>81.75</v>
      </c>
      <c r="D1861" s="14">
        <f t="shared" ref="D1861:D1924" si="58">(C1861-C1862)/C1862</f>
        <v>-0.43347193347193352</v>
      </c>
      <c r="E1861" s="9">
        <v>-7.8883495145631744E-3</v>
      </c>
      <c r="G1861" s="9">
        <v>1857</v>
      </c>
      <c r="H1861" s="9">
        <f t="shared" ca="1" si="57"/>
        <v>2.521881391836827E-2</v>
      </c>
    </row>
    <row r="1862" spans="2:8" x14ac:dyDescent="0.25">
      <c r="B1862" s="190">
        <v>45377</v>
      </c>
      <c r="C1862" s="9">
        <v>144.30000000000001</v>
      </c>
      <c r="D1862" s="14">
        <f t="shared" si="58"/>
        <v>-0.11390850475898055</v>
      </c>
      <c r="E1862" s="9">
        <v>-7.9064970780335329E-3</v>
      </c>
      <c r="G1862" s="9">
        <v>1858</v>
      </c>
      <c r="H1862" s="9">
        <f t="shared" ref="H1862:H1925" ca="1" si="59">_xlfn.NORM.INV(RAND(),O$7,O$8)</f>
        <v>6.4588990028971949E-2</v>
      </c>
    </row>
    <row r="1863" spans="2:8" x14ac:dyDescent="0.25">
      <c r="B1863" s="190">
        <v>45394</v>
      </c>
      <c r="C1863" s="9">
        <v>162.85</v>
      </c>
      <c r="D1863" s="14">
        <f t="shared" si="58"/>
        <v>5.5009980039920148</v>
      </c>
      <c r="E1863" s="9">
        <v>-7.9195857447457284E-3</v>
      </c>
      <c r="G1863" s="9">
        <v>1859</v>
      </c>
      <c r="H1863" s="9">
        <f t="shared" ca="1" si="59"/>
        <v>-3.2044235442420896E-2</v>
      </c>
    </row>
    <row r="1864" spans="2:8" x14ac:dyDescent="0.25">
      <c r="B1864" s="190">
        <v>43559</v>
      </c>
      <c r="C1864" s="9">
        <v>25.05</v>
      </c>
      <c r="D1864" s="14">
        <f t="shared" si="58"/>
        <v>-0.59952038369304561</v>
      </c>
      <c r="E1864" s="9">
        <v>-7.9207920792078931E-3</v>
      </c>
      <c r="G1864" s="9">
        <v>1860</v>
      </c>
      <c r="H1864" s="9">
        <f t="shared" ca="1" si="59"/>
        <v>-3.0518214830047449E-2</v>
      </c>
    </row>
    <row r="1865" spans="2:8" x14ac:dyDescent="0.25">
      <c r="B1865" s="190">
        <v>41892</v>
      </c>
      <c r="C1865" s="9">
        <v>62.55</v>
      </c>
      <c r="D1865" s="14">
        <f t="shared" si="58"/>
        <v>0.44624277456647393</v>
      </c>
      <c r="E1865" s="9">
        <v>-7.9302141157811257E-3</v>
      </c>
      <c r="G1865" s="9">
        <v>1861</v>
      </c>
      <c r="H1865" s="9">
        <f t="shared" ca="1" si="59"/>
        <v>-7.1870033320839008E-2</v>
      </c>
    </row>
    <row r="1866" spans="2:8" x14ac:dyDescent="0.25">
      <c r="B1866" s="190">
        <v>42535</v>
      </c>
      <c r="C1866" s="9">
        <v>43.25</v>
      </c>
      <c r="D1866" s="14">
        <f t="shared" si="58"/>
        <v>1.1574074074073416E-3</v>
      </c>
      <c r="E1866" s="9">
        <v>-8.0275229357798482E-3</v>
      </c>
      <c r="G1866" s="9">
        <v>1862</v>
      </c>
      <c r="H1866" s="9">
        <f t="shared" ca="1" si="59"/>
        <v>2.0536894362315684E-2</v>
      </c>
    </row>
    <row r="1867" spans="2:8" x14ac:dyDescent="0.25">
      <c r="B1867" s="190">
        <v>42691</v>
      </c>
      <c r="C1867" s="9">
        <v>43.2</v>
      </c>
      <c r="D1867" s="14">
        <f t="shared" si="58"/>
        <v>-0.58739255014326641</v>
      </c>
      <c r="E1867" s="9">
        <v>-8.036739380022832E-3</v>
      </c>
      <c r="G1867" s="9">
        <v>1863</v>
      </c>
      <c r="H1867" s="9">
        <f t="shared" ca="1" si="59"/>
        <v>4.631397341868837E-2</v>
      </c>
    </row>
    <row r="1868" spans="2:8" x14ac:dyDescent="0.25">
      <c r="B1868" s="190">
        <v>42369</v>
      </c>
      <c r="C1868" s="9">
        <v>104.7</v>
      </c>
      <c r="D1868" s="14">
        <f t="shared" si="58"/>
        <v>1.1280487804878048</v>
      </c>
      <c r="E1868" s="9">
        <v>-8.0530554239696284E-3</v>
      </c>
      <c r="G1868" s="9">
        <v>1864</v>
      </c>
      <c r="H1868" s="9">
        <f t="shared" ca="1" si="59"/>
        <v>8.5135929908406544E-2</v>
      </c>
    </row>
    <row r="1869" spans="2:8" x14ac:dyDescent="0.25">
      <c r="B1869" s="190">
        <v>42451</v>
      </c>
      <c r="C1869" s="9">
        <v>49.2</v>
      </c>
      <c r="D1869" s="14">
        <f t="shared" si="58"/>
        <v>-0.197389885807504</v>
      </c>
      <c r="E1869" s="9">
        <v>-8.0645161290322284E-3</v>
      </c>
      <c r="G1869" s="9">
        <v>1865</v>
      </c>
      <c r="H1869" s="9">
        <f t="shared" ca="1" si="59"/>
        <v>-2.2342306756502311E-2</v>
      </c>
    </row>
    <row r="1870" spans="2:8" x14ac:dyDescent="0.25">
      <c r="B1870" s="190">
        <v>44565</v>
      </c>
      <c r="C1870" s="9">
        <v>61.3</v>
      </c>
      <c r="D1870" s="14">
        <f t="shared" si="58"/>
        <v>1.4061207609594612E-2</v>
      </c>
      <c r="E1870" s="9">
        <v>-8.0906148867313926E-3</v>
      </c>
      <c r="G1870" s="9">
        <v>1866</v>
      </c>
      <c r="H1870" s="9">
        <f t="shared" ca="1" si="59"/>
        <v>2.7607120885553275E-2</v>
      </c>
    </row>
    <row r="1871" spans="2:8" x14ac:dyDescent="0.25">
      <c r="B1871" s="190">
        <v>42390</v>
      </c>
      <c r="C1871" s="9">
        <v>60.45</v>
      </c>
      <c r="D1871" s="14">
        <f t="shared" si="58"/>
        <v>0.25155279503105604</v>
      </c>
      <c r="E1871" s="9">
        <v>-8.2034454470877767E-3</v>
      </c>
      <c r="G1871" s="9">
        <v>1867</v>
      </c>
      <c r="H1871" s="9">
        <f t="shared" ca="1" si="59"/>
        <v>3.2301206457020733E-2</v>
      </c>
    </row>
    <row r="1872" spans="2:8" x14ac:dyDescent="0.25">
      <c r="B1872" s="190">
        <v>44755</v>
      </c>
      <c r="C1872" s="9">
        <v>48.3</v>
      </c>
      <c r="D1872" s="14">
        <f t="shared" si="58"/>
        <v>-0.19567027477102417</v>
      </c>
      <c r="E1872" s="9">
        <v>-8.2135523613964204E-3</v>
      </c>
      <c r="G1872" s="9">
        <v>1868</v>
      </c>
      <c r="H1872" s="9">
        <f t="shared" ca="1" si="59"/>
        <v>1.5195702561217505E-2</v>
      </c>
    </row>
    <row r="1873" spans="2:8" x14ac:dyDescent="0.25">
      <c r="B1873" s="190">
        <v>44922</v>
      </c>
      <c r="C1873" s="9">
        <v>60.05</v>
      </c>
      <c r="D1873" s="14">
        <f t="shared" si="58"/>
        <v>-0.44217371110078968</v>
      </c>
      <c r="E1873" s="9">
        <v>-8.2576383154417832E-3</v>
      </c>
      <c r="G1873" s="9">
        <v>1869</v>
      </c>
      <c r="H1873" s="9">
        <f t="shared" ca="1" si="59"/>
        <v>-3.9927719373428205E-4</v>
      </c>
    </row>
    <row r="1874" spans="2:8" x14ac:dyDescent="0.25">
      <c r="B1874" s="190">
        <v>45204</v>
      </c>
      <c r="C1874" s="9">
        <v>107.65</v>
      </c>
      <c r="D1874" s="14">
        <f t="shared" si="58"/>
        <v>1.2734952481520592</v>
      </c>
      <c r="E1874" s="9">
        <v>-8.291110087517194E-3</v>
      </c>
      <c r="G1874" s="9">
        <v>1870</v>
      </c>
      <c r="H1874" s="9">
        <f t="shared" ca="1" si="59"/>
        <v>-2.4762065730907834E-2</v>
      </c>
    </row>
    <row r="1875" spans="2:8" x14ac:dyDescent="0.25">
      <c r="B1875" s="190">
        <v>42580</v>
      </c>
      <c r="C1875" s="9">
        <v>47.35</v>
      </c>
      <c r="D1875" s="14">
        <f t="shared" si="58"/>
        <v>2.1164021164021465E-3</v>
      </c>
      <c r="E1875" s="9">
        <v>-8.3769633507853099E-3</v>
      </c>
      <c r="G1875" s="9">
        <v>1871</v>
      </c>
      <c r="H1875" s="9">
        <f t="shared" ca="1" si="59"/>
        <v>8.13494959681519E-3</v>
      </c>
    </row>
    <row r="1876" spans="2:8" x14ac:dyDescent="0.25">
      <c r="B1876" s="190">
        <v>44097</v>
      </c>
      <c r="C1876" s="9">
        <v>47.25</v>
      </c>
      <c r="D1876" s="14">
        <f t="shared" si="58"/>
        <v>-0.70226843100189029</v>
      </c>
      <c r="E1876" s="9">
        <v>-8.3945435466946192E-3</v>
      </c>
      <c r="G1876" s="9">
        <v>1872</v>
      </c>
      <c r="H1876" s="9">
        <f t="shared" ca="1" si="59"/>
        <v>-2.7602210664827025E-2</v>
      </c>
    </row>
    <row r="1877" spans="2:8" x14ac:dyDescent="0.25">
      <c r="B1877" s="190">
        <v>45286</v>
      </c>
      <c r="C1877" s="9">
        <v>158.69999999999999</v>
      </c>
      <c r="D1877" s="14">
        <f t="shared" si="58"/>
        <v>1.0799475753604193</v>
      </c>
      <c r="E1877" s="9">
        <v>-8.4348641049673389E-3</v>
      </c>
      <c r="G1877" s="9">
        <v>1873</v>
      </c>
      <c r="H1877" s="9">
        <f t="shared" ca="1" si="59"/>
        <v>-1.61967413840956E-2</v>
      </c>
    </row>
    <row r="1878" spans="2:8" x14ac:dyDescent="0.25">
      <c r="B1878" s="190">
        <v>45055</v>
      </c>
      <c r="C1878" s="9">
        <v>76.3</v>
      </c>
      <c r="D1878" s="14">
        <f t="shared" si="58"/>
        <v>0.87239263803680978</v>
      </c>
      <c r="E1878" s="9">
        <v>-8.4470435347629071E-3</v>
      </c>
      <c r="G1878" s="9">
        <v>1874</v>
      </c>
      <c r="H1878" s="9">
        <f t="shared" ca="1" si="59"/>
        <v>-3.4195703588843364E-2</v>
      </c>
    </row>
    <row r="1879" spans="2:8" x14ac:dyDescent="0.25">
      <c r="B1879" s="190">
        <v>42607</v>
      </c>
      <c r="C1879" s="9">
        <v>40.75</v>
      </c>
      <c r="D1879" s="14">
        <f t="shared" si="58"/>
        <v>6.0258620689655178</v>
      </c>
      <c r="E1879" s="9">
        <v>-8.5158150851581856E-3</v>
      </c>
      <c r="G1879" s="9">
        <v>1875</v>
      </c>
      <c r="H1879" s="9">
        <f t="shared" ca="1" si="59"/>
        <v>-1.5954288162547701E-2</v>
      </c>
    </row>
    <row r="1880" spans="2:8" x14ac:dyDescent="0.25">
      <c r="B1880" s="190">
        <v>41446</v>
      </c>
      <c r="C1880" s="9">
        <v>5.8</v>
      </c>
      <c r="D1880" s="14">
        <f t="shared" si="58"/>
        <v>-0.85696670776818751</v>
      </c>
      <c r="E1880" s="9">
        <v>-8.5470085470085166E-3</v>
      </c>
      <c r="G1880" s="9">
        <v>1876</v>
      </c>
      <c r="H1880" s="9">
        <f t="shared" ca="1" si="59"/>
        <v>3.0429907783911012E-2</v>
      </c>
    </row>
    <row r="1881" spans="2:8" x14ac:dyDescent="0.25">
      <c r="B1881" s="190">
        <v>42914</v>
      </c>
      <c r="C1881" s="9">
        <v>40.549999999999997</v>
      </c>
      <c r="D1881" s="14">
        <f t="shared" si="58"/>
        <v>-0.53283410138248855</v>
      </c>
      <c r="E1881" s="9">
        <v>-8.5574572127139707E-3</v>
      </c>
      <c r="G1881" s="9">
        <v>1877</v>
      </c>
      <c r="H1881" s="9">
        <f t="shared" ca="1" si="59"/>
        <v>-3.6969839722911159E-2</v>
      </c>
    </row>
    <row r="1882" spans="2:8" x14ac:dyDescent="0.25">
      <c r="B1882" s="190">
        <v>42242</v>
      </c>
      <c r="C1882" s="9">
        <v>86.8</v>
      </c>
      <c r="D1882" s="14">
        <f t="shared" si="58"/>
        <v>1.1485148514851484</v>
      </c>
      <c r="E1882" s="9">
        <v>-8.5665334094802981E-3</v>
      </c>
      <c r="G1882" s="9">
        <v>1878</v>
      </c>
      <c r="H1882" s="9">
        <f t="shared" ca="1" si="59"/>
        <v>9.923891257766413E-3</v>
      </c>
    </row>
    <row r="1883" spans="2:8" x14ac:dyDescent="0.25">
      <c r="B1883" s="190">
        <v>42727</v>
      </c>
      <c r="C1883" s="9">
        <v>40.4</v>
      </c>
      <c r="D1883" s="14">
        <f t="shared" si="58"/>
        <v>-0.12173913043478264</v>
      </c>
      <c r="E1883" s="9">
        <v>-8.5889570552147593E-3</v>
      </c>
      <c r="G1883" s="9">
        <v>1879</v>
      </c>
      <c r="H1883" s="9">
        <f t="shared" ca="1" si="59"/>
        <v>2.4768647156710583E-2</v>
      </c>
    </row>
    <row r="1884" spans="2:8" x14ac:dyDescent="0.25">
      <c r="B1884" s="190">
        <v>44718</v>
      </c>
      <c r="C1884" s="9">
        <v>46</v>
      </c>
      <c r="D1884" s="14">
        <f t="shared" si="58"/>
        <v>-0.46635730858468677</v>
      </c>
      <c r="E1884" s="9">
        <v>-8.6206896551723842E-3</v>
      </c>
      <c r="G1884" s="9">
        <v>1880</v>
      </c>
      <c r="H1884" s="9">
        <f t="shared" ca="1" si="59"/>
        <v>8.4542840192609429E-3</v>
      </c>
    </row>
    <row r="1885" spans="2:8" x14ac:dyDescent="0.25">
      <c r="B1885" s="190">
        <v>44392</v>
      </c>
      <c r="C1885" s="9">
        <v>86.2</v>
      </c>
      <c r="D1885" s="14">
        <f t="shared" si="58"/>
        <v>-0.20552995391705067</v>
      </c>
      <c r="E1885" s="9">
        <v>-8.6256469235192635E-3</v>
      </c>
      <c r="G1885" s="9">
        <v>1881</v>
      </c>
      <c r="H1885" s="9">
        <f t="shared" ca="1" si="59"/>
        <v>-3.8942132230306752E-3</v>
      </c>
    </row>
    <row r="1886" spans="2:8" x14ac:dyDescent="0.25">
      <c r="B1886" s="190">
        <v>42227</v>
      </c>
      <c r="C1886" s="9">
        <v>108.5</v>
      </c>
      <c r="D1886" s="14">
        <f t="shared" si="58"/>
        <v>2.1818181818181821</v>
      </c>
      <c r="E1886" s="9">
        <v>-8.6797624486066958E-3</v>
      </c>
      <c r="G1886" s="9">
        <v>1882</v>
      </c>
      <c r="H1886" s="9">
        <f t="shared" ca="1" si="59"/>
        <v>-4.9224289853379372E-2</v>
      </c>
    </row>
    <row r="1887" spans="2:8" x14ac:dyDescent="0.25">
      <c r="B1887" s="190">
        <v>43194</v>
      </c>
      <c r="C1887" s="9">
        <v>34.1</v>
      </c>
      <c r="D1887" s="14">
        <f t="shared" si="58"/>
        <v>0.2007042253521128</v>
      </c>
      <c r="E1887" s="9">
        <v>-8.7209302325580579E-3</v>
      </c>
      <c r="G1887" s="9">
        <v>1883</v>
      </c>
      <c r="H1887" s="9">
        <f t="shared" ca="1" si="59"/>
        <v>-1.0147111308031299E-2</v>
      </c>
    </row>
    <row r="1888" spans="2:8" x14ac:dyDescent="0.25">
      <c r="B1888" s="190">
        <v>41802</v>
      </c>
      <c r="C1888" s="9">
        <v>28.4</v>
      </c>
      <c r="D1888" s="14">
        <f t="shared" si="58"/>
        <v>0.6705882352941176</v>
      </c>
      <c r="E1888" s="9">
        <v>-8.7260034904013961E-3</v>
      </c>
      <c r="G1888" s="9">
        <v>1884</v>
      </c>
      <c r="H1888" s="9">
        <f t="shared" ca="1" si="59"/>
        <v>-9.1528591776988064E-3</v>
      </c>
    </row>
    <row r="1889" spans="2:8" x14ac:dyDescent="0.25">
      <c r="B1889" s="190">
        <v>41710</v>
      </c>
      <c r="C1889" s="9">
        <v>17</v>
      </c>
      <c r="D1889" s="14">
        <f t="shared" si="58"/>
        <v>-0.66633954857703637</v>
      </c>
      <c r="E1889" s="9">
        <v>-8.7463556851311124E-3</v>
      </c>
      <c r="G1889" s="9">
        <v>1885</v>
      </c>
      <c r="H1889" s="9">
        <f t="shared" ca="1" si="59"/>
        <v>2.811817815457778E-3</v>
      </c>
    </row>
    <row r="1890" spans="2:8" x14ac:dyDescent="0.25">
      <c r="B1890" s="190">
        <v>44686</v>
      </c>
      <c r="C1890" s="9">
        <v>50.95</v>
      </c>
      <c r="D1890" s="14">
        <f t="shared" si="58"/>
        <v>8.0176991150442483</v>
      </c>
      <c r="E1890" s="9">
        <v>-8.7548638132294888E-3</v>
      </c>
      <c r="G1890" s="9">
        <v>1886</v>
      </c>
      <c r="H1890" s="9">
        <f t="shared" ca="1" si="59"/>
        <v>6.9424864107232986E-3</v>
      </c>
    </row>
    <row r="1891" spans="2:8" x14ac:dyDescent="0.25">
      <c r="B1891" s="190">
        <v>41444</v>
      </c>
      <c r="C1891" s="9">
        <v>5.65</v>
      </c>
      <c r="D1891" s="14">
        <f t="shared" si="58"/>
        <v>-0.66666666666666663</v>
      </c>
      <c r="E1891" s="9">
        <v>-8.7719298245613718E-3</v>
      </c>
      <c r="G1891" s="9">
        <v>1887</v>
      </c>
      <c r="H1891" s="9">
        <f t="shared" ca="1" si="59"/>
        <v>-2.6841317304096999E-3</v>
      </c>
    </row>
    <row r="1892" spans="2:8" x14ac:dyDescent="0.25">
      <c r="B1892" s="190">
        <v>41703</v>
      </c>
      <c r="C1892" s="9">
        <v>16.95</v>
      </c>
      <c r="D1892" s="14">
        <f t="shared" si="58"/>
        <v>-0.93455598455598465</v>
      </c>
      <c r="E1892" s="9">
        <v>-8.7719298245615279E-3</v>
      </c>
      <c r="G1892" s="9">
        <v>1888</v>
      </c>
      <c r="H1892" s="9">
        <f t="shared" ca="1" si="59"/>
        <v>2.4593816973210284E-2</v>
      </c>
    </row>
    <row r="1893" spans="2:8" x14ac:dyDescent="0.25">
      <c r="B1893" s="190">
        <v>45540</v>
      </c>
      <c r="C1893" s="9">
        <v>259</v>
      </c>
      <c r="D1893" s="14">
        <f t="shared" si="58"/>
        <v>4.1135241855873641</v>
      </c>
      <c r="E1893" s="9">
        <v>-8.8021431305013824E-3</v>
      </c>
      <c r="G1893" s="9">
        <v>1889</v>
      </c>
      <c r="H1893" s="9">
        <f t="shared" ca="1" si="59"/>
        <v>-5.7774340044474327E-2</v>
      </c>
    </row>
    <row r="1894" spans="2:8" x14ac:dyDescent="0.25">
      <c r="B1894" s="190">
        <v>44824</v>
      </c>
      <c r="C1894" s="9">
        <v>50.65</v>
      </c>
      <c r="D1894" s="14">
        <f t="shared" si="58"/>
        <v>1.2511111111111111</v>
      </c>
      <c r="E1894" s="9">
        <v>-8.8062622309198202E-3</v>
      </c>
      <c r="G1894" s="9">
        <v>1890</v>
      </c>
      <c r="H1894" s="9">
        <f t="shared" ca="1" si="59"/>
        <v>-1.5458211160694846E-2</v>
      </c>
    </row>
    <row r="1895" spans="2:8" x14ac:dyDescent="0.25">
      <c r="B1895" s="190">
        <v>43608</v>
      </c>
      <c r="C1895" s="9">
        <v>22.5</v>
      </c>
      <c r="D1895" s="14">
        <f t="shared" si="58"/>
        <v>-0.19499105545617171</v>
      </c>
      <c r="E1895" s="9">
        <v>-8.8105726872246392E-3</v>
      </c>
      <c r="G1895" s="9">
        <v>1891</v>
      </c>
      <c r="H1895" s="9">
        <f t="shared" ca="1" si="59"/>
        <v>-5.0608696460735098E-2</v>
      </c>
    </row>
    <row r="1896" spans="2:8" x14ac:dyDescent="0.25">
      <c r="B1896" s="190">
        <v>43467</v>
      </c>
      <c r="C1896" s="9">
        <v>27.95</v>
      </c>
      <c r="D1896" s="14">
        <f t="shared" si="58"/>
        <v>-0.66626865671641788</v>
      </c>
      <c r="E1896" s="9">
        <v>-8.8652482269503553E-3</v>
      </c>
      <c r="G1896" s="9">
        <v>1892</v>
      </c>
      <c r="H1896" s="9">
        <f t="shared" ca="1" si="59"/>
        <v>2.0126205357437248E-2</v>
      </c>
    </row>
    <row r="1897" spans="2:8" x14ac:dyDescent="0.25">
      <c r="B1897" s="190">
        <v>42207</v>
      </c>
      <c r="C1897" s="9">
        <v>83.75</v>
      </c>
      <c r="D1897" s="14">
        <f t="shared" si="58"/>
        <v>1.1474358974358974</v>
      </c>
      <c r="E1897" s="9">
        <v>-8.8757396449704144E-3</v>
      </c>
      <c r="G1897" s="9">
        <v>1893</v>
      </c>
      <c r="H1897" s="9">
        <f t="shared" ca="1" si="59"/>
        <v>5.4897941280841481E-2</v>
      </c>
    </row>
    <row r="1898" spans="2:8" x14ac:dyDescent="0.25">
      <c r="B1898" s="190">
        <v>43095</v>
      </c>
      <c r="C1898" s="9">
        <v>39</v>
      </c>
      <c r="D1898" s="14">
        <f t="shared" si="58"/>
        <v>-0.36170212765957449</v>
      </c>
      <c r="E1898" s="9">
        <v>-8.8945362134689055E-3</v>
      </c>
      <c r="G1898" s="9">
        <v>1894</v>
      </c>
      <c r="H1898" s="9">
        <f t="shared" ca="1" si="59"/>
        <v>6.1504951049670804E-2</v>
      </c>
    </row>
    <row r="1899" spans="2:8" x14ac:dyDescent="0.25">
      <c r="B1899" s="190">
        <v>44568</v>
      </c>
      <c r="C1899" s="9">
        <v>61.1</v>
      </c>
      <c r="D1899" s="14">
        <f t="shared" si="58"/>
        <v>0.37612612612612623</v>
      </c>
      <c r="E1899" s="9">
        <v>-8.9213300892132547E-3</v>
      </c>
      <c r="G1899" s="9">
        <v>1895</v>
      </c>
      <c r="H1899" s="9">
        <f t="shared" ca="1" si="59"/>
        <v>1.2855462517706519E-3</v>
      </c>
    </row>
    <row r="1900" spans="2:8" x14ac:dyDescent="0.25">
      <c r="B1900" s="190">
        <v>42523</v>
      </c>
      <c r="C1900" s="9">
        <v>44.4</v>
      </c>
      <c r="D1900" s="14">
        <f t="shared" si="58"/>
        <v>1.1273957158962156E-3</v>
      </c>
      <c r="E1900" s="9">
        <v>-8.9285714285713969E-3</v>
      </c>
      <c r="G1900" s="9">
        <v>1896</v>
      </c>
      <c r="H1900" s="9">
        <f t="shared" ca="1" si="59"/>
        <v>-4.749315568154433E-2</v>
      </c>
    </row>
    <row r="1901" spans="2:8" x14ac:dyDescent="0.25">
      <c r="B1901" s="190">
        <v>43027</v>
      </c>
      <c r="C1901" s="9">
        <v>44.35</v>
      </c>
      <c r="D1901" s="14">
        <f t="shared" si="58"/>
        <v>1.0022573363431153</v>
      </c>
      <c r="E1901" s="9">
        <v>-8.9385474860334876E-3</v>
      </c>
      <c r="G1901" s="9">
        <v>1897</v>
      </c>
      <c r="H1901" s="9">
        <f t="shared" ca="1" si="59"/>
        <v>6.3950451389313323E-2</v>
      </c>
    </row>
    <row r="1902" spans="2:8" x14ac:dyDescent="0.25">
      <c r="B1902" s="190">
        <v>43515</v>
      </c>
      <c r="C1902" s="9">
        <v>22.15</v>
      </c>
      <c r="D1902" s="14">
        <f t="shared" si="58"/>
        <v>-0.87084548104956261</v>
      </c>
      <c r="E1902" s="9">
        <v>-8.9485458612976656E-3</v>
      </c>
      <c r="G1902" s="9">
        <v>1898</v>
      </c>
      <c r="H1902" s="9">
        <f t="shared" ca="1" si="59"/>
        <v>2.4264304167270417E-2</v>
      </c>
    </row>
    <row r="1903" spans="2:8" x14ac:dyDescent="0.25">
      <c r="B1903" s="190">
        <v>45296</v>
      </c>
      <c r="C1903" s="9">
        <v>171.5</v>
      </c>
      <c r="D1903" s="14">
        <f t="shared" si="58"/>
        <v>3.4315245478036176</v>
      </c>
      <c r="E1903" s="9">
        <v>-8.9569488587114207E-3</v>
      </c>
      <c r="G1903" s="9">
        <v>1899</v>
      </c>
      <c r="H1903" s="9">
        <f t="shared" ca="1" si="59"/>
        <v>-1.9941088795564492E-2</v>
      </c>
    </row>
    <row r="1904" spans="2:8" x14ac:dyDescent="0.25">
      <c r="B1904" s="190">
        <v>42780</v>
      </c>
      <c r="C1904" s="9">
        <v>38.700000000000003</v>
      </c>
      <c r="D1904" s="14">
        <f t="shared" si="58"/>
        <v>-0.41496598639455784</v>
      </c>
      <c r="E1904" s="9">
        <v>-8.9628681177975501E-3</v>
      </c>
      <c r="G1904" s="9">
        <v>1900</v>
      </c>
      <c r="H1904" s="9">
        <f t="shared" ca="1" si="59"/>
        <v>-6.7701732992138747E-2</v>
      </c>
    </row>
    <row r="1905" spans="2:8" x14ac:dyDescent="0.25">
      <c r="B1905" s="190">
        <v>45000</v>
      </c>
      <c r="C1905" s="9">
        <v>66.150000000000006</v>
      </c>
      <c r="D1905" s="14">
        <f t="shared" si="58"/>
        <v>1.001512859304085</v>
      </c>
      <c r="E1905" s="9">
        <v>-8.9887640449437343E-3</v>
      </c>
      <c r="G1905" s="9">
        <v>1901</v>
      </c>
      <c r="H1905" s="9">
        <f t="shared" ca="1" si="59"/>
        <v>-2.741297607852751E-2</v>
      </c>
    </row>
    <row r="1906" spans="2:8" x14ac:dyDescent="0.25">
      <c r="B1906" s="190">
        <v>43222</v>
      </c>
      <c r="C1906" s="9">
        <v>33.049999999999997</v>
      </c>
      <c r="D1906" s="14">
        <f t="shared" si="58"/>
        <v>-0.24110218140068887</v>
      </c>
      <c r="E1906" s="9">
        <v>-8.9955022488756899E-3</v>
      </c>
      <c r="G1906" s="9">
        <v>1902</v>
      </c>
      <c r="H1906" s="9">
        <f t="shared" ca="1" si="59"/>
        <v>-1.477353183983731E-2</v>
      </c>
    </row>
    <row r="1907" spans="2:8" x14ac:dyDescent="0.25">
      <c r="B1907" s="190">
        <v>42625</v>
      </c>
      <c r="C1907" s="9">
        <v>43.55</v>
      </c>
      <c r="D1907" s="14">
        <f t="shared" si="58"/>
        <v>0.60110294117647056</v>
      </c>
      <c r="E1907" s="9">
        <v>-9.1012514220706626E-3</v>
      </c>
      <c r="G1907" s="9">
        <v>1903</v>
      </c>
      <c r="H1907" s="9">
        <f t="shared" ca="1" si="59"/>
        <v>3.9850040188453908E-2</v>
      </c>
    </row>
    <row r="1908" spans="2:8" x14ac:dyDescent="0.25">
      <c r="B1908" s="190">
        <v>43486</v>
      </c>
      <c r="C1908" s="9">
        <v>27.2</v>
      </c>
      <c r="D1908" s="14">
        <f t="shared" si="58"/>
        <v>0</v>
      </c>
      <c r="E1908" s="9">
        <v>-9.1074681238615673E-3</v>
      </c>
      <c r="G1908" s="9">
        <v>1904</v>
      </c>
      <c r="H1908" s="9">
        <f t="shared" ca="1" si="59"/>
        <v>-1.9461166205202277E-2</v>
      </c>
    </row>
    <row r="1909" spans="2:8" x14ac:dyDescent="0.25">
      <c r="B1909" s="190">
        <v>43235</v>
      </c>
      <c r="C1909" s="9">
        <v>27.2</v>
      </c>
      <c r="D1909" s="14">
        <f t="shared" si="58"/>
        <v>-0.44433094994892752</v>
      </c>
      <c r="E1909" s="9">
        <v>-9.1074681238615673E-3</v>
      </c>
      <c r="G1909" s="9">
        <v>1905</v>
      </c>
      <c r="H1909" s="9">
        <f t="shared" ca="1" si="59"/>
        <v>7.2873551340361845E-2</v>
      </c>
    </row>
    <row r="1910" spans="2:8" x14ac:dyDescent="0.25">
      <c r="B1910" s="190">
        <v>41878</v>
      </c>
      <c r="C1910" s="9">
        <v>48.95</v>
      </c>
      <c r="D1910" s="14">
        <f t="shared" si="58"/>
        <v>1.0224948875256496E-3</v>
      </c>
      <c r="E1910" s="9">
        <v>-9.1093117408906025E-3</v>
      </c>
      <c r="G1910" s="9">
        <v>1906</v>
      </c>
      <c r="H1910" s="9">
        <f t="shared" ca="1" si="59"/>
        <v>-1.4801163920406244E-3</v>
      </c>
    </row>
    <row r="1911" spans="2:8" x14ac:dyDescent="0.25">
      <c r="B1911" s="190">
        <v>44854</v>
      </c>
      <c r="C1911" s="9">
        <v>48.9</v>
      </c>
      <c r="D1911" s="14">
        <f t="shared" si="58"/>
        <v>-0.54951635191156145</v>
      </c>
      <c r="E1911" s="9">
        <v>-9.1185410334347072E-3</v>
      </c>
      <c r="G1911" s="9">
        <v>1907</v>
      </c>
      <c r="H1911" s="9">
        <f t="shared" ca="1" si="59"/>
        <v>-8.0258361149692856E-3</v>
      </c>
    </row>
    <row r="1912" spans="2:8" x14ac:dyDescent="0.25">
      <c r="B1912" s="190">
        <v>45203</v>
      </c>
      <c r="C1912" s="9">
        <v>108.55</v>
      </c>
      <c r="D1912" s="14">
        <f t="shared" si="58"/>
        <v>1.2266666666666666</v>
      </c>
      <c r="E1912" s="9">
        <v>-9.1282519397535376E-3</v>
      </c>
      <c r="G1912" s="9">
        <v>1908</v>
      </c>
      <c r="H1912" s="9">
        <f t="shared" ca="1" si="59"/>
        <v>-1.888492158797821E-2</v>
      </c>
    </row>
    <row r="1913" spans="2:8" x14ac:dyDescent="0.25">
      <c r="B1913" s="190">
        <v>42507</v>
      </c>
      <c r="C1913" s="9">
        <v>48.75</v>
      </c>
      <c r="D1913" s="14">
        <f t="shared" si="58"/>
        <v>-0.52462213554363724</v>
      </c>
      <c r="E1913" s="9">
        <v>-9.1463414634146908E-3</v>
      </c>
      <c r="G1913" s="9">
        <v>1909</v>
      </c>
      <c r="H1913" s="9">
        <f t="shared" ca="1" si="59"/>
        <v>1.4669860520628936E-2</v>
      </c>
    </row>
    <row r="1914" spans="2:8" x14ac:dyDescent="0.25">
      <c r="B1914" s="190">
        <v>42276</v>
      </c>
      <c r="C1914" s="9">
        <v>102.55</v>
      </c>
      <c r="D1914" s="14">
        <f t="shared" si="58"/>
        <v>1.7201591511936336</v>
      </c>
      <c r="E1914" s="9">
        <v>-9.1787439613526846E-3</v>
      </c>
      <c r="G1914" s="9">
        <v>1910</v>
      </c>
      <c r="H1914" s="9">
        <f t="shared" ca="1" si="59"/>
        <v>4.352478898125808E-3</v>
      </c>
    </row>
    <row r="1915" spans="2:8" x14ac:dyDescent="0.25">
      <c r="B1915" s="190">
        <v>42766</v>
      </c>
      <c r="C1915" s="9">
        <v>37.700000000000003</v>
      </c>
      <c r="D1915" s="14">
        <f t="shared" si="58"/>
        <v>-0.46027201145311375</v>
      </c>
      <c r="E1915" s="9">
        <v>-9.1984231274637139E-3</v>
      </c>
      <c r="G1915" s="9">
        <v>1911</v>
      </c>
      <c r="H1915" s="9">
        <f t="shared" ca="1" si="59"/>
        <v>-2.8693546814501588E-2</v>
      </c>
    </row>
    <row r="1916" spans="2:8" x14ac:dyDescent="0.25">
      <c r="B1916" s="190">
        <v>44481</v>
      </c>
      <c r="C1916" s="9">
        <v>69.849999999999994</v>
      </c>
      <c r="D1916" s="14">
        <f t="shared" si="58"/>
        <v>7.1633237822345502E-4</v>
      </c>
      <c r="E1916" s="9">
        <v>-9.2198581560284498E-3</v>
      </c>
      <c r="G1916" s="9">
        <v>1912</v>
      </c>
      <c r="H1916" s="9">
        <f t="shared" ca="1" si="59"/>
        <v>4.5153319794788019E-3</v>
      </c>
    </row>
    <row r="1917" spans="2:8" x14ac:dyDescent="0.25">
      <c r="B1917" s="190">
        <v>44433</v>
      </c>
      <c r="C1917" s="9">
        <v>69.8</v>
      </c>
      <c r="D1917" s="14">
        <f t="shared" si="58"/>
        <v>-0.18553092182030345</v>
      </c>
      <c r="E1917" s="9">
        <v>-9.2264017033357789E-3</v>
      </c>
      <c r="G1917" s="9">
        <v>1913</v>
      </c>
      <c r="H1917" s="9">
        <f t="shared" ca="1" si="59"/>
        <v>-6.1918610191474939E-2</v>
      </c>
    </row>
    <row r="1918" spans="2:8" x14ac:dyDescent="0.25">
      <c r="B1918" s="190">
        <v>44364</v>
      </c>
      <c r="C1918" s="9">
        <v>85.7</v>
      </c>
      <c r="D1918" s="14">
        <f t="shared" si="58"/>
        <v>1</v>
      </c>
      <c r="E1918" s="9">
        <v>-9.2485549132947653E-3</v>
      </c>
      <c r="G1918" s="9">
        <v>1914</v>
      </c>
      <c r="H1918" s="9">
        <f t="shared" ca="1" si="59"/>
        <v>-1.7551177690156884E-2</v>
      </c>
    </row>
    <row r="1919" spans="2:8" x14ac:dyDescent="0.25">
      <c r="B1919" s="190">
        <v>42929</v>
      </c>
      <c r="C1919" s="9">
        <v>42.85</v>
      </c>
      <c r="D1919" s="14">
        <f t="shared" si="58"/>
        <v>-0.42828552368245498</v>
      </c>
      <c r="E1919" s="9">
        <v>-9.2485549132947653E-3</v>
      </c>
      <c r="G1919" s="9">
        <v>1915</v>
      </c>
      <c r="H1919" s="9">
        <f t="shared" ca="1" si="59"/>
        <v>-1.2674201677957296E-4</v>
      </c>
    </row>
    <row r="1920" spans="2:8" x14ac:dyDescent="0.25">
      <c r="B1920" s="190">
        <v>44343</v>
      </c>
      <c r="C1920" s="9">
        <v>74.95</v>
      </c>
      <c r="D1920" s="14">
        <f t="shared" si="58"/>
        <v>0.7511682242990656</v>
      </c>
      <c r="E1920" s="9">
        <v>-9.2531394580304405E-3</v>
      </c>
      <c r="G1920" s="9">
        <v>1916</v>
      </c>
      <c r="H1920" s="9">
        <f t="shared" ca="1" si="59"/>
        <v>-4.3906679227064357E-2</v>
      </c>
    </row>
    <row r="1921" spans="2:8" x14ac:dyDescent="0.25">
      <c r="B1921" s="190">
        <v>42692</v>
      </c>
      <c r="C1921" s="9">
        <v>42.8</v>
      </c>
      <c r="D1921" s="14">
        <f t="shared" si="58"/>
        <v>-0.81061946902654858</v>
      </c>
      <c r="E1921" s="9">
        <v>-9.2592592592593906E-3</v>
      </c>
      <c r="G1921" s="9">
        <v>1917</v>
      </c>
      <c r="H1921" s="9">
        <f t="shared" ca="1" si="59"/>
        <v>8.0901367075864566E-2</v>
      </c>
    </row>
    <row r="1922" spans="2:8" x14ac:dyDescent="0.25">
      <c r="B1922" s="190">
        <v>45741</v>
      </c>
      <c r="C1922" s="9">
        <v>226</v>
      </c>
      <c r="D1922" s="14">
        <f t="shared" si="58"/>
        <v>9.6103286384976521</v>
      </c>
      <c r="E1922" s="9">
        <v>-9.2933543748904279E-3</v>
      </c>
      <c r="G1922" s="9">
        <v>1918</v>
      </c>
      <c r="H1922" s="9">
        <f t="shared" ca="1" si="59"/>
        <v>4.9826742593794458E-2</v>
      </c>
    </row>
    <row r="1923" spans="2:8" x14ac:dyDescent="0.25">
      <c r="B1923" s="190">
        <v>43601</v>
      </c>
      <c r="C1923" s="9">
        <v>21.3</v>
      </c>
      <c r="D1923" s="14">
        <f t="shared" si="58"/>
        <v>-0.69152787834902252</v>
      </c>
      <c r="E1923" s="9">
        <v>-9.3023255813953157E-3</v>
      </c>
      <c r="G1923" s="9">
        <v>1919</v>
      </c>
      <c r="H1923" s="9">
        <f t="shared" ca="1" si="59"/>
        <v>-4.2621721628419481E-3</v>
      </c>
    </row>
    <row r="1924" spans="2:8" x14ac:dyDescent="0.25">
      <c r="B1924" s="190">
        <v>44463</v>
      </c>
      <c r="C1924" s="9">
        <v>69.05</v>
      </c>
      <c r="D1924" s="14">
        <f t="shared" si="58"/>
        <v>0.18439108061749573</v>
      </c>
      <c r="E1924" s="9">
        <v>-9.3256814921091197E-3</v>
      </c>
      <c r="G1924" s="9">
        <v>1920</v>
      </c>
      <c r="H1924" s="9">
        <f t="shared" ca="1" si="59"/>
        <v>-5.4462069845193875E-2</v>
      </c>
    </row>
    <row r="1925" spans="2:8" x14ac:dyDescent="0.25">
      <c r="B1925" s="190">
        <v>44932</v>
      </c>
      <c r="C1925" s="9">
        <v>58.3</v>
      </c>
      <c r="D1925" s="14">
        <f t="shared" ref="D1925:D1988" si="60">(C1925-C1926)/C1926</f>
        <v>0.10103871576959385</v>
      </c>
      <c r="E1925" s="9">
        <v>-9.3457943925234366E-3</v>
      </c>
      <c r="G1925" s="9">
        <v>1921</v>
      </c>
      <c r="H1925" s="9">
        <f t="shared" ca="1" si="59"/>
        <v>6.9112375468619133E-2</v>
      </c>
    </row>
    <row r="1926" spans="2:8" x14ac:dyDescent="0.25">
      <c r="B1926" s="190">
        <v>44810</v>
      </c>
      <c r="C1926" s="9">
        <v>52.95</v>
      </c>
      <c r="D1926" s="14">
        <f t="shared" si="60"/>
        <v>8.5714285714286256E-3</v>
      </c>
      <c r="E1926" s="9">
        <v>-9.3545369504209538E-3</v>
      </c>
      <c r="G1926" s="9">
        <v>1922</v>
      </c>
      <c r="H1926" s="9">
        <f t="shared" ref="H1926:H1989" ca="1" si="61">_xlfn.NORM.INV(RAND(),O$7,O$8)</f>
        <v>-1.3221268913764968E-2</v>
      </c>
    </row>
    <row r="1927" spans="2:8" x14ac:dyDescent="0.25">
      <c r="B1927" s="190">
        <v>44277</v>
      </c>
      <c r="C1927" s="9">
        <v>52.5</v>
      </c>
      <c r="D1927" s="14">
        <f t="shared" si="60"/>
        <v>0.43442622950819665</v>
      </c>
      <c r="E1927" s="9">
        <v>-9.433962264150943E-3</v>
      </c>
      <c r="G1927" s="9">
        <v>1923</v>
      </c>
      <c r="H1927" s="9">
        <f t="shared" ca="1" si="61"/>
        <v>-3.9203917780670436E-2</v>
      </c>
    </row>
    <row r="1928" spans="2:8" x14ac:dyDescent="0.25">
      <c r="B1928" s="190">
        <v>43081</v>
      </c>
      <c r="C1928" s="9">
        <v>36.6</v>
      </c>
      <c r="D1928" s="14">
        <f t="shared" si="60"/>
        <v>-0.76605944391179293</v>
      </c>
      <c r="E1928" s="9">
        <v>-9.4722598105548422E-3</v>
      </c>
      <c r="G1928" s="9">
        <v>1924</v>
      </c>
      <c r="H1928" s="9">
        <f t="shared" ca="1" si="61"/>
        <v>2.5455996796632206E-2</v>
      </c>
    </row>
    <row r="1929" spans="2:8" x14ac:dyDescent="0.25">
      <c r="B1929" s="190">
        <v>45311</v>
      </c>
      <c r="C1929" s="9">
        <v>156.44999999999999</v>
      </c>
      <c r="D1929" s="14">
        <f t="shared" si="60"/>
        <v>1.1460905349794235</v>
      </c>
      <c r="E1929" s="9">
        <v>-9.4966761633428314E-3</v>
      </c>
      <c r="G1929" s="9">
        <v>1925</v>
      </c>
      <c r="H1929" s="9">
        <f t="shared" ca="1" si="61"/>
        <v>-3.9411046471412851E-2</v>
      </c>
    </row>
    <row r="1930" spans="2:8" x14ac:dyDescent="0.25">
      <c r="B1930" s="190">
        <v>44349</v>
      </c>
      <c r="C1930" s="9">
        <v>72.900000000000006</v>
      </c>
      <c r="D1930" s="14">
        <f t="shared" si="60"/>
        <v>1.347826086956522</v>
      </c>
      <c r="E1930" s="9">
        <v>-9.5108695652172375E-3</v>
      </c>
      <c r="G1930" s="9">
        <v>1926</v>
      </c>
      <c r="H1930" s="9">
        <f t="shared" ca="1" si="61"/>
        <v>-2.9796211693658703E-2</v>
      </c>
    </row>
    <row r="1931" spans="2:8" x14ac:dyDescent="0.25">
      <c r="B1931" s="190">
        <v>43377</v>
      </c>
      <c r="C1931" s="9">
        <v>31.05</v>
      </c>
      <c r="D1931" s="14">
        <f t="shared" si="60"/>
        <v>-0.33153928955866524</v>
      </c>
      <c r="E1931" s="9">
        <v>-9.5693779904306442E-3</v>
      </c>
      <c r="G1931" s="9">
        <v>1927</v>
      </c>
      <c r="H1931" s="9">
        <f t="shared" ca="1" si="61"/>
        <v>4.6057688005482871E-3</v>
      </c>
    </row>
    <row r="1932" spans="2:8" x14ac:dyDescent="0.25">
      <c r="B1932" s="190">
        <v>44832</v>
      </c>
      <c r="C1932" s="9">
        <v>46.45</v>
      </c>
      <c r="D1932" s="14">
        <f t="shared" si="60"/>
        <v>-0.17860300618921299</v>
      </c>
      <c r="E1932" s="9">
        <v>-9.5948827292109962E-3</v>
      </c>
      <c r="G1932" s="9">
        <v>1928</v>
      </c>
      <c r="H1932" s="9">
        <f t="shared" ca="1" si="61"/>
        <v>5.7305774506500554E-2</v>
      </c>
    </row>
    <row r="1933" spans="2:8" x14ac:dyDescent="0.25">
      <c r="B1933" s="190">
        <v>44887</v>
      </c>
      <c r="C1933" s="9">
        <v>56.55</v>
      </c>
      <c r="D1933" s="14">
        <f t="shared" si="60"/>
        <v>0</v>
      </c>
      <c r="E1933" s="9">
        <v>-9.6322241681261692E-3</v>
      </c>
      <c r="G1933" s="9">
        <v>1929</v>
      </c>
      <c r="H1933" s="9">
        <f t="shared" ca="1" si="61"/>
        <v>-1.0364503718375039E-3</v>
      </c>
    </row>
    <row r="1934" spans="2:8" x14ac:dyDescent="0.25">
      <c r="B1934" s="190">
        <v>42648</v>
      </c>
      <c r="C1934" s="9">
        <v>56.55</v>
      </c>
      <c r="D1934" s="14">
        <f t="shared" si="60"/>
        <v>0.38095238095238076</v>
      </c>
      <c r="E1934" s="9">
        <v>-9.6322241681261692E-3</v>
      </c>
      <c r="G1934" s="9">
        <v>1930</v>
      </c>
      <c r="H1934" s="9">
        <f t="shared" ca="1" si="61"/>
        <v>3.0383448463183114E-2</v>
      </c>
    </row>
    <row r="1935" spans="2:8" x14ac:dyDescent="0.25">
      <c r="B1935" s="190">
        <v>42601</v>
      </c>
      <c r="C1935" s="9">
        <v>40.950000000000003</v>
      </c>
      <c r="D1935" s="14">
        <f t="shared" si="60"/>
        <v>-0.10978260869565211</v>
      </c>
      <c r="E1935" s="9">
        <v>-9.6735187424425283E-3</v>
      </c>
      <c r="G1935" s="9">
        <v>1931</v>
      </c>
      <c r="H1935" s="9">
        <f t="shared" ca="1" si="61"/>
        <v>-9.0019900721613338E-2</v>
      </c>
    </row>
    <row r="1936" spans="2:8" x14ac:dyDescent="0.25">
      <c r="B1936" s="190">
        <v>42879</v>
      </c>
      <c r="C1936" s="9">
        <v>46</v>
      </c>
      <c r="D1936" s="14">
        <f t="shared" si="60"/>
        <v>-0.18003565062388593</v>
      </c>
      <c r="E1936" s="9">
        <v>-9.687836383207811E-3</v>
      </c>
      <c r="G1936" s="9">
        <v>1932</v>
      </c>
      <c r="H1936" s="9">
        <f t="shared" ca="1" si="61"/>
        <v>2.9351544613244469E-2</v>
      </c>
    </row>
    <row r="1937" spans="2:8" x14ac:dyDescent="0.25">
      <c r="B1937" s="190">
        <v>44592</v>
      </c>
      <c r="C1937" s="9">
        <v>56.1</v>
      </c>
      <c r="D1937" s="14">
        <f t="shared" si="60"/>
        <v>-0.66636931311329173</v>
      </c>
      <c r="E1937" s="9">
        <v>-9.7087378640776205E-3</v>
      </c>
      <c r="G1937" s="9">
        <v>1933</v>
      </c>
      <c r="H1937" s="9">
        <f t="shared" ca="1" si="61"/>
        <v>5.1045341161494668E-4</v>
      </c>
    </row>
    <row r="1938" spans="2:8" x14ac:dyDescent="0.25">
      <c r="B1938" s="190">
        <v>45406</v>
      </c>
      <c r="C1938" s="9">
        <v>168.15</v>
      </c>
      <c r="D1938" s="14">
        <f t="shared" si="60"/>
        <v>-0.20473893303064697</v>
      </c>
      <c r="E1938" s="9">
        <v>-9.7173144876325415E-3</v>
      </c>
      <c r="G1938" s="9">
        <v>1934</v>
      </c>
      <c r="H1938" s="9">
        <f t="shared" ca="1" si="61"/>
        <v>3.9398996931433561E-2</v>
      </c>
    </row>
    <row r="1939" spans="2:8" x14ac:dyDescent="0.25">
      <c r="B1939" s="190">
        <v>45764</v>
      </c>
      <c r="C1939" s="9">
        <v>211.44</v>
      </c>
      <c r="D1939" s="14">
        <f t="shared" si="60"/>
        <v>4.2014760147601473</v>
      </c>
      <c r="E1939" s="9">
        <v>-9.7414762083177803E-3</v>
      </c>
      <c r="G1939" s="9">
        <v>1935</v>
      </c>
      <c r="H1939" s="9">
        <f t="shared" ca="1" si="61"/>
        <v>8.2418266883210023E-2</v>
      </c>
    </row>
    <row r="1940" spans="2:8" x14ac:dyDescent="0.25">
      <c r="B1940" s="190">
        <v>43067</v>
      </c>
      <c r="C1940" s="9">
        <v>40.65</v>
      </c>
      <c r="D1940" s="14">
        <f t="shared" si="60"/>
        <v>-0.49938423645320201</v>
      </c>
      <c r="E1940" s="9">
        <v>-9.7442143727161663E-3</v>
      </c>
      <c r="G1940" s="9">
        <v>1936</v>
      </c>
      <c r="H1940" s="9">
        <f t="shared" ca="1" si="61"/>
        <v>-4.4947233799196802E-2</v>
      </c>
    </row>
    <row r="1941" spans="2:8" x14ac:dyDescent="0.25">
      <c r="B1941" s="190">
        <v>45043</v>
      </c>
      <c r="C1941" s="9">
        <v>81.2</v>
      </c>
      <c r="D1941" s="14">
        <f t="shared" si="60"/>
        <v>0.33552631578947378</v>
      </c>
      <c r="E1941" s="9">
        <v>-9.7560975609755751E-3</v>
      </c>
      <c r="G1941" s="9">
        <v>1937</v>
      </c>
      <c r="H1941" s="9">
        <f t="shared" ca="1" si="61"/>
        <v>-9.902898682658122E-2</v>
      </c>
    </row>
    <row r="1942" spans="2:8" x14ac:dyDescent="0.25">
      <c r="B1942" s="190">
        <v>44546</v>
      </c>
      <c r="C1942" s="9">
        <v>60.8</v>
      </c>
      <c r="D1942" s="14">
        <f t="shared" si="60"/>
        <v>1.4031620553359683</v>
      </c>
      <c r="E1942" s="9">
        <v>-9.7719869706840625E-3</v>
      </c>
      <c r="G1942" s="9">
        <v>1938</v>
      </c>
      <c r="H1942" s="9">
        <f t="shared" ca="1" si="61"/>
        <v>0.12068303406764859</v>
      </c>
    </row>
    <row r="1943" spans="2:8" x14ac:dyDescent="0.25">
      <c r="B1943" s="190">
        <v>43497</v>
      </c>
      <c r="C1943" s="9">
        <v>25.3</v>
      </c>
      <c r="D1943" s="14">
        <f t="shared" si="60"/>
        <v>1.9801980198020084E-3</v>
      </c>
      <c r="E1943" s="9">
        <v>-9.7847358121330719E-3</v>
      </c>
      <c r="G1943" s="9">
        <v>1939</v>
      </c>
      <c r="H1943" s="9">
        <f t="shared" ca="1" si="61"/>
        <v>2.5980494848214269E-2</v>
      </c>
    </row>
    <row r="1944" spans="2:8" x14ac:dyDescent="0.25">
      <c r="B1944" s="190">
        <v>43495</v>
      </c>
      <c r="C1944" s="9">
        <v>25.25</v>
      </c>
      <c r="D1944" s="14">
        <f t="shared" si="60"/>
        <v>-0.84784573666767094</v>
      </c>
      <c r="E1944" s="9">
        <v>-9.8039215686274508E-3</v>
      </c>
      <c r="G1944" s="9">
        <v>1940</v>
      </c>
      <c r="H1944" s="9">
        <f t="shared" ca="1" si="61"/>
        <v>9.9542655472386644E-3</v>
      </c>
    </row>
    <row r="1945" spans="2:8" x14ac:dyDescent="0.25">
      <c r="B1945" s="190">
        <v>45415</v>
      </c>
      <c r="C1945" s="9">
        <v>165.95</v>
      </c>
      <c r="D1945" s="14">
        <f t="shared" si="60"/>
        <v>2.3057768924302784</v>
      </c>
      <c r="E1945" s="9">
        <v>-9.8448687350835666E-3</v>
      </c>
      <c r="G1945" s="9">
        <v>1941</v>
      </c>
      <c r="H1945" s="9">
        <f t="shared" ca="1" si="61"/>
        <v>3.1938910355406802E-2</v>
      </c>
    </row>
    <row r="1946" spans="2:8" x14ac:dyDescent="0.25">
      <c r="B1946" s="190">
        <v>44607</v>
      </c>
      <c r="C1946" s="9">
        <v>50.2</v>
      </c>
      <c r="D1946" s="14">
        <f t="shared" si="60"/>
        <v>5.005005005005005E-3</v>
      </c>
      <c r="E1946" s="9">
        <v>-9.8619329388560158E-3</v>
      </c>
      <c r="G1946" s="9">
        <v>1942</v>
      </c>
      <c r="H1946" s="9">
        <f t="shared" ca="1" si="61"/>
        <v>3.4870053691215465E-2</v>
      </c>
    </row>
    <row r="1947" spans="2:8" x14ac:dyDescent="0.25">
      <c r="B1947" s="190">
        <v>44126</v>
      </c>
      <c r="C1947" s="9">
        <v>49.95</v>
      </c>
      <c r="D1947" s="14">
        <f t="shared" si="60"/>
        <v>0.25187969924812043</v>
      </c>
      <c r="E1947" s="9">
        <v>-9.9108027750247768E-3</v>
      </c>
      <c r="G1947" s="9">
        <v>1943</v>
      </c>
      <c r="H1947" s="9">
        <f t="shared" ca="1" si="61"/>
        <v>-3.9777866128367985E-2</v>
      </c>
    </row>
    <row r="1948" spans="2:8" x14ac:dyDescent="0.25">
      <c r="B1948" s="190">
        <v>43132</v>
      </c>
      <c r="C1948" s="9">
        <v>39.9</v>
      </c>
      <c r="D1948" s="14">
        <f t="shared" si="60"/>
        <v>-0.33221757322175732</v>
      </c>
      <c r="E1948" s="9">
        <v>-9.9255583126550521E-3</v>
      </c>
      <c r="G1948" s="9">
        <v>1944</v>
      </c>
      <c r="H1948" s="9">
        <f t="shared" ca="1" si="61"/>
        <v>4.2309577815097525E-2</v>
      </c>
    </row>
    <row r="1949" spans="2:8" x14ac:dyDescent="0.25">
      <c r="B1949" s="190">
        <v>42117</v>
      </c>
      <c r="C1949" s="9">
        <v>59.75</v>
      </c>
      <c r="D1949" s="14">
        <f t="shared" si="60"/>
        <v>5.0050251256281406</v>
      </c>
      <c r="E1949" s="9">
        <v>-9.9420049710025084E-3</v>
      </c>
      <c r="G1949" s="9">
        <v>1945</v>
      </c>
      <c r="H1949" s="9">
        <f t="shared" ca="1" si="61"/>
        <v>3.1564397903080701E-2</v>
      </c>
    </row>
    <row r="1950" spans="2:8" x14ac:dyDescent="0.25">
      <c r="B1950" s="190">
        <v>41561</v>
      </c>
      <c r="C1950" s="9">
        <v>9.9499999999999993</v>
      </c>
      <c r="D1950" s="14">
        <f t="shared" si="60"/>
        <v>-0.66610738255033564</v>
      </c>
      <c r="E1950" s="9">
        <v>-9.9502487562190458E-3</v>
      </c>
      <c r="G1950" s="9">
        <v>1946</v>
      </c>
      <c r="H1950" s="9">
        <f t="shared" ca="1" si="61"/>
        <v>-4.6065113418875966E-2</v>
      </c>
    </row>
    <row r="1951" spans="2:8" x14ac:dyDescent="0.25">
      <c r="B1951" s="190">
        <v>43409</v>
      </c>
      <c r="C1951" s="9">
        <v>29.8</v>
      </c>
      <c r="D1951" s="14">
        <f t="shared" si="60"/>
        <v>-0.24747474747474749</v>
      </c>
      <c r="E1951" s="9">
        <v>-9.9667774086378974E-3</v>
      </c>
      <c r="G1951" s="9">
        <v>1947</v>
      </c>
      <c r="H1951" s="9">
        <f t="shared" ca="1" si="61"/>
        <v>-1.1582187868484237E-2</v>
      </c>
    </row>
    <row r="1952" spans="2:8" x14ac:dyDescent="0.25">
      <c r="B1952" s="190">
        <v>42752</v>
      </c>
      <c r="C1952" s="9">
        <v>39.6</v>
      </c>
      <c r="D1952" s="14">
        <f t="shared" si="60"/>
        <v>-0.19838056680161939</v>
      </c>
      <c r="E1952" s="9">
        <v>-9.9999999999999638E-3</v>
      </c>
      <c r="G1952" s="9">
        <v>1948</v>
      </c>
      <c r="H1952" s="9">
        <f t="shared" ca="1" si="61"/>
        <v>2.5643029372709542E-2</v>
      </c>
    </row>
    <row r="1953" spans="2:8" x14ac:dyDescent="0.25">
      <c r="B1953" s="190">
        <v>42803</v>
      </c>
      <c r="C1953" s="9">
        <v>49.4</v>
      </c>
      <c r="D1953" s="14">
        <f t="shared" si="60"/>
        <v>4.0650406504064169E-3</v>
      </c>
      <c r="E1953" s="9">
        <v>-1.002004008016032E-2</v>
      </c>
      <c r="G1953" s="9">
        <v>1949</v>
      </c>
      <c r="H1953" s="9">
        <f t="shared" ca="1" si="61"/>
        <v>-0.1017377520350498</v>
      </c>
    </row>
    <row r="1954" spans="2:8" x14ac:dyDescent="0.25">
      <c r="B1954" s="190">
        <v>44776</v>
      </c>
      <c r="C1954" s="9">
        <v>49.2</v>
      </c>
      <c r="D1954" s="14">
        <f t="shared" si="60"/>
        <v>0</v>
      </c>
      <c r="E1954" s="9">
        <v>-1.0060362173038229E-2</v>
      </c>
      <c r="G1954" s="9">
        <v>1950</v>
      </c>
      <c r="H1954" s="9">
        <f t="shared" ca="1" si="61"/>
        <v>-3.4317053413367882E-2</v>
      </c>
    </row>
    <row r="1955" spans="2:8" x14ac:dyDescent="0.25">
      <c r="B1955" s="190">
        <v>42506</v>
      </c>
      <c r="C1955" s="9">
        <v>49.2</v>
      </c>
      <c r="D1955" s="14">
        <f t="shared" si="60"/>
        <v>0.43649635036496359</v>
      </c>
      <c r="E1955" s="9">
        <v>-1.0060362173038229E-2</v>
      </c>
      <c r="G1955" s="9">
        <v>1951</v>
      </c>
      <c r="H1955" s="9">
        <f t="shared" ca="1" si="61"/>
        <v>3.0450271693535286E-2</v>
      </c>
    </row>
    <row r="1956" spans="2:8" x14ac:dyDescent="0.25">
      <c r="B1956" s="190">
        <v>43208</v>
      </c>
      <c r="C1956" s="9">
        <v>34.25</v>
      </c>
      <c r="D1956" s="14">
        <f t="shared" si="60"/>
        <v>-0.61079545454545459</v>
      </c>
      <c r="E1956" s="9">
        <v>-1.0115606936416225E-2</v>
      </c>
      <c r="G1956" s="9">
        <v>1952</v>
      </c>
      <c r="H1956" s="9">
        <f t="shared" ca="1" si="61"/>
        <v>-6.0311167612421085E-2</v>
      </c>
    </row>
    <row r="1957" spans="2:8" x14ac:dyDescent="0.25">
      <c r="B1957" s="190">
        <v>44389</v>
      </c>
      <c r="C1957" s="9">
        <v>88</v>
      </c>
      <c r="D1957" s="14">
        <f t="shared" si="60"/>
        <v>0.63873370577281186</v>
      </c>
      <c r="E1957" s="9">
        <v>-1.0123734533183415E-2</v>
      </c>
      <c r="G1957" s="9">
        <v>1953</v>
      </c>
      <c r="H1957" s="9">
        <f t="shared" ca="1" si="61"/>
        <v>3.492595850751133E-3</v>
      </c>
    </row>
    <row r="1958" spans="2:8" x14ac:dyDescent="0.25">
      <c r="B1958" s="190">
        <v>44883</v>
      </c>
      <c r="C1958" s="9">
        <v>53.7</v>
      </c>
      <c r="D1958" s="14">
        <f t="shared" si="60"/>
        <v>9.3196644920790796E-4</v>
      </c>
      <c r="E1958" s="9">
        <v>-1.0138248847926214E-2</v>
      </c>
      <c r="G1958" s="9">
        <v>1954</v>
      </c>
      <c r="H1958" s="9">
        <f t="shared" ca="1" si="61"/>
        <v>2.4912431887580144E-2</v>
      </c>
    </row>
    <row r="1959" spans="2:8" x14ac:dyDescent="0.25">
      <c r="B1959" s="190">
        <v>42838</v>
      </c>
      <c r="C1959" s="9">
        <v>53.65</v>
      </c>
      <c r="D1959" s="14">
        <f t="shared" si="60"/>
        <v>0.37564102564102558</v>
      </c>
      <c r="E1959" s="9">
        <v>-1.0147601476014838E-2</v>
      </c>
      <c r="G1959" s="9">
        <v>1955</v>
      </c>
      <c r="H1959" s="9">
        <f t="shared" ca="1" si="61"/>
        <v>4.7005701977202427E-2</v>
      </c>
    </row>
    <row r="1960" spans="2:8" x14ac:dyDescent="0.25">
      <c r="B1960" s="190">
        <v>42758</v>
      </c>
      <c r="C1960" s="9">
        <v>39</v>
      </c>
      <c r="D1960" s="14">
        <f t="shared" si="60"/>
        <v>-0.32758620689655171</v>
      </c>
      <c r="E1960" s="9">
        <v>-1.0152284263959355E-2</v>
      </c>
      <c r="G1960" s="9">
        <v>1956</v>
      </c>
      <c r="H1960" s="9">
        <f t="shared" ca="1" si="61"/>
        <v>-2.8950473891234344E-2</v>
      </c>
    </row>
    <row r="1961" spans="2:8" x14ac:dyDescent="0.25">
      <c r="B1961" s="190">
        <v>44237</v>
      </c>
      <c r="C1961" s="9">
        <v>58</v>
      </c>
      <c r="D1961" s="14">
        <f t="shared" si="60"/>
        <v>1</v>
      </c>
      <c r="E1961" s="9">
        <v>-1.0238907849829375E-2</v>
      </c>
      <c r="G1961" s="9">
        <v>1957</v>
      </c>
      <c r="H1961" s="9">
        <f t="shared" ca="1" si="61"/>
        <v>-7.4631310377706482E-3</v>
      </c>
    </row>
    <row r="1962" spans="2:8" x14ac:dyDescent="0.25">
      <c r="B1962" s="190">
        <v>43276</v>
      </c>
      <c r="C1962" s="9">
        <v>29</v>
      </c>
      <c r="D1962" s="14">
        <f t="shared" si="60"/>
        <v>-0.84491149259318676</v>
      </c>
      <c r="E1962" s="9">
        <v>-1.0238907849829375E-2</v>
      </c>
      <c r="G1962" s="9">
        <v>1958</v>
      </c>
      <c r="H1962" s="9">
        <f t="shared" ca="1" si="61"/>
        <v>2.159253067530496E-2</v>
      </c>
    </row>
    <row r="1963" spans="2:8" x14ac:dyDescent="0.25">
      <c r="B1963" s="190">
        <v>45482</v>
      </c>
      <c r="C1963" s="9">
        <v>186.99</v>
      </c>
      <c r="D1963" s="14">
        <f t="shared" si="60"/>
        <v>1.1567474048442907</v>
      </c>
      <c r="E1963" s="9">
        <v>-1.0268353358386691E-2</v>
      </c>
      <c r="G1963" s="9">
        <v>1959</v>
      </c>
      <c r="H1963" s="9">
        <f t="shared" ca="1" si="61"/>
        <v>2.4184381031990752E-2</v>
      </c>
    </row>
    <row r="1964" spans="2:8" x14ac:dyDescent="0.25">
      <c r="B1964" s="190">
        <v>44385</v>
      </c>
      <c r="C1964" s="9">
        <v>86.7</v>
      </c>
      <c r="D1964" s="14">
        <f t="shared" si="60"/>
        <v>0.28635014836795247</v>
      </c>
      <c r="E1964" s="9">
        <v>-1.027397260273963E-2</v>
      </c>
      <c r="G1964" s="9">
        <v>1960</v>
      </c>
      <c r="H1964" s="9">
        <f t="shared" ca="1" si="61"/>
        <v>-3.1718011209746835E-2</v>
      </c>
    </row>
    <row r="1965" spans="2:8" x14ac:dyDescent="0.25">
      <c r="B1965" s="190">
        <v>44489</v>
      </c>
      <c r="C1965" s="9">
        <v>67.400000000000006</v>
      </c>
      <c r="D1965" s="14">
        <f t="shared" si="60"/>
        <v>1.3362218370883883</v>
      </c>
      <c r="E1965" s="9">
        <v>-1.0279001468428615E-2</v>
      </c>
      <c r="G1965" s="9">
        <v>1961</v>
      </c>
      <c r="H1965" s="9">
        <f t="shared" ca="1" si="61"/>
        <v>-2.6193123062532429E-2</v>
      </c>
    </row>
    <row r="1966" spans="2:8" x14ac:dyDescent="0.25">
      <c r="B1966" s="190">
        <v>41813</v>
      </c>
      <c r="C1966" s="9">
        <v>28.85</v>
      </c>
      <c r="D1966" s="14">
        <f t="shared" si="60"/>
        <v>-0.33217592592592593</v>
      </c>
      <c r="E1966" s="9">
        <v>-1.0291595197255478E-2</v>
      </c>
      <c r="G1966" s="9">
        <v>1962</v>
      </c>
      <c r="H1966" s="9">
        <f t="shared" ca="1" si="61"/>
        <v>-2.5009330493104432E-2</v>
      </c>
    </row>
    <row r="1967" spans="2:8" x14ac:dyDescent="0.25">
      <c r="B1967" s="190">
        <v>42899</v>
      </c>
      <c r="C1967" s="9">
        <v>43.2</v>
      </c>
      <c r="D1967" s="14">
        <f t="shared" si="60"/>
        <v>-0.30769230769230765</v>
      </c>
      <c r="E1967" s="9">
        <v>-1.0309278350515367E-2</v>
      </c>
      <c r="G1967" s="9">
        <v>1963</v>
      </c>
      <c r="H1967" s="9">
        <f t="shared" ca="1" si="61"/>
        <v>4.4096315754858034E-2</v>
      </c>
    </row>
    <row r="1968" spans="2:8" x14ac:dyDescent="0.25">
      <c r="B1968" s="190">
        <v>44966</v>
      </c>
      <c r="C1968" s="9">
        <v>62.4</v>
      </c>
      <c r="D1968" s="14">
        <f t="shared" si="60"/>
        <v>-0.27652173913043482</v>
      </c>
      <c r="E1968" s="9">
        <v>-1.0309278350515441E-2</v>
      </c>
      <c r="G1968" s="9">
        <v>1964</v>
      </c>
      <c r="H1968" s="9">
        <f t="shared" ca="1" si="61"/>
        <v>-3.9408995370985422E-3</v>
      </c>
    </row>
    <row r="1969" spans="2:8" x14ac:dyDescent="0.25">
      <c r="B1969" s="190">
        <v>44377</v>
      </c>
      <c r="C1969" s="9">
        <v>86.25</v>
      </c>
      <c r="D1969" s="14">
        <f t="shared" si="60"/>
        <v>2.6012526096033404</v>
      </c>
      <c r="E1969" s="9">
        <v>-1.0327022375215211E-2</v>
      </c>
      <c r="G1969" s="9">
        <v>1965</v>
      </c>
      <c r="H1969" s="9">
        <f t="shared" ca="1" si="61"/>
        <v>2.0817869929872019E-2</v>
      </c>
    </row>
    <row r="1970" spans="2:8" x14ac:dyDescent="0.25">
      <c r="B1970" s="190">
        <v>41739</v>
      </c>
      <c r="C1970" s="9">
        <v>23.95</v>
      </c>
      <c r="D1970" s="14">
        <f t="shared" si="60"/>
        <v>-0.37467362924281983</v>
      </c>
      <c r="E1970" s="9">
        <v>-1.0330578512396695E-2</v>
      </c>
      <c r="G1970" s="9">
        <v>1966</v>
      </c>
      <c r="H1970" s="9">
        <f t="shared" ca="1" si="61"/>
        <v>3.7020163375016328E-3</v>
      </c>
    </row>
    <row r="1971" spans="2:8" x14ac:dyDescent="0.25">
      <c r="B1971" s="190">
        <v>43353</v>
      </c>
      <c r="C1971" s="9">
        <v>38.299999999999997</v>
      </c>
      <c r="D1971" s="14">
        <f t="shared" si="60"/>
        <v>-0.76543361097501228</v>
      </c>
      <c r="E1971" s="9">
        <v>-1.0335917312661645E-2</v>
      </c>
      <c r="G1971" s="9">
        <v>1967</v>
      </c>
      <c r="H1971" s="9">
        <f t="shared" ca="1" si="61"/>
        <v>-2.6814848323315918E-2</v>
      </c>
    </row>
    <row r="1972" spans="2:8" x14ac:dyDescent="0.25">
      <c r="B1972" s="190">
        <v>45468</v>
      </c>
      <c r="C1972" s="9">
        <v>163.28</v>
      </c>
      <c r="D1972" s="14">
        <f t="shared" si="60"/>
        <v>6.9688559975331198E-3</v>
      </c>
      <c r="E1972" s="9">
        <v>-1.0364264500878888E-2</v>
      </c>
      <c r="G1972" s="9">
        <v>1968</v>
      </c>
      <c r="H1972" s="9">
        <f t="shared" ca="1" si="61"/>
        <v>-2.4038114812925365E-2</v>
      </c>
    </row>
    <row r="1973" spans="2:8" x14ac:dyDescent="0.25">
      <c r="B1973" s="190">
        <v>45275</v>
      </c>
      <c r="C1973" s="9">
        <v>162.15</v>
      </c>
      <c r="D1973" s="14">
        <f t="shared" si="60"/>
        <v>3.2503276539973789</v>
      </c>
      <c r="E1973" s="9">
        <v>-1.0375343301800358E-2</v>
      </c>
      <c r="G1973" s="9">
        <v>1969</v>
      </c>
      <c r="H1973" s="9">
        <f t="shared" ca="1" si="61"/>
        <v>-2.2990452996431961E-3</v>
      </c>
    </row>
    <row r="1974" spans="2:8" x14ac:dyDescent="0.25">
      <c r="B1974" s="190">
        <v>43159</v>
      </c>
      <c r="C1974" s="9">
        <v>38.15</v>
      </c>
      <c r="D1974" s="14">
        <f t="shared" si="60"/>
        <v>-0.19852941176470593</v>
      </c>
      <c r="E1974" s="9">
        <v>-1.037613488975353E-2</v>
      </c>
      <c r="G1974" s="9">
        <v>1970</v>
      </c>
      <c r="H1974" s="9">
        <f t="shared" ca="1" si="61"/>
        <v>-4.0705464009166158E-2</v>
      </c>
    </row>
    <row r="1975" spans="2:8" x14ac:dyDescent="0.25">
      <c r="B1975" s="190">
        <v>44624</v>
      </c>
      <c r="C1975" s="9">
        <v>47.6</v>
      </c>
      <c r="D1975" s="14">
        <f t="shared" si="60"/>
        <v>1.5052631578947369</v>
      </c>
      <c r="E1975" s="9">
        <v>-1.0395010395010394E-2</v>
      </c>
      <c r="G1975" s="9">
        <v>1971</v>
      </c>
      <c r="H1975" s="9">
        <f t="shared" ca="1" si="61"/>
        <v>-6.0561720932884457E-2</v>
      </c>
    </row>
    <row r="1976" spans="2:8" x14ac:dyDescent="0.25">
      <c r="B1976" s="190">
        <v>43656</v>
      </c>
      <c r="C1976" s="9">
        <v>19</v>
      </c>
      <c r="D1976" s="14">
        <f t="shared" si="60"/>
        <v>-0.76412166356300437</v>
      </c>
      <c r="E1976" s="9">
        <v>-1.041666666666663E-2</v>
      </c>
      <c r="G1976" s="9">
        <v>1972</v>
      </c>
      <c r="H1976" s="9">
        <f t="shared" ca="1" si="61"/>
        <v>8.9021966772423605E-3</v>
      </c>
    </row>
    <row r="1977" spans="2:8" x14ac:dyDescent="0.25">
      <c r="B1977" s="190">
        <v>45049</v>
      </c>
      <c r="C1977" s="9">
        <v>80.55</v>
      </c>
      <c r="D1977" s="14">
        <f t="shared" si="60"/>
        <v>1.1281373844121532</v>
      </c>
      <c r="E1977" s="9">
        <v>-1.0442260442260546E-2</v>
      </c>
      <c r="G1977" s="9">
        <v>1973</v>
      </c>
      <c r="H1977" s="9">
        <f t="shared" ca="1" si="61"/>
        <v>4.3139765591756751E-2</v>
      </c>
    </row>
    <row r="1978" spans="2:8" x14ac:dyDescent="0.25">
      <c r="B1978" s="190">
        <v>43165</v>
      </c>
      <c r="C1978" s="9">
        <v>37.85</v>
      </c>
      <c r="D1978" s="14">
        <f t="shared" si="60"/>
        <v>-0.38304808475957619</v>
      </c>
      <c r="E1978" s="9">
        <v>-1.0457516339869244E-2</v>
      </c>
      <c r="G1978" s="9">
        <v>1974</v>
      </c>
      <c r="H1978" s="9">
        <f t="shared" ca="1" si="61"/>
        <v>-1.9514282290568039E-2</v>
      </c>
    </row>
    <row r="1979" spans="2:8" x14ac:dyDescent="0.25">
      <c r="B1979" s="190">
        <v>41904</v>
      </c>
      <c r="C1979" s="9">
        <v>61.35</v>
      </c>
      <c r="D1979" s="14">
        <f t="shared" si="60"/>
        <v>-0.61763789342474296</v>
      </c>
      <c r="E1979" s="9">
        <v>-1.0483870967741912E-2</v>
      </c>
      <c r="G1979" s="9">
        <v>1975</v>
      </c>
      <c r="H1979" s="9">
        <f t="shared" ca="1" si="61"/>
        <v>-4.976217395479187E-2</v>
      </c>
    </row>
    <row r="1980" spans="2:8" x14ac:dyDescent="0.25">
      <c r="B1980" s="190">
        <v>45278</v>
      </c>
      <c r="C1980" s="9">
        <v>160.44999999999999</v>
      </c>
      <c r="D1980" s="14">
        <f t="shared" si="60"/>
        <v>7.5119363395225456</v>
      </c>
      <c r="E1980" s="9">
        <v>-1.0484119642306611E-2</v>
      </c>
      <c r="G1980" s="9">
        <v>1976</v>
      </c>
      <c r="H1980" s="9">
        <f t="shared" ca="1" si="61"/>
        <v>-1.2320889459272007E-2</v>
      </c>
    </row>
    <row r="1981" spans="2:8" x14ac:dyDescent="0.25">
      <c r="B1981" s="190">
        <v>43957</v>
      </c>
      <c r="C1981" s="9">
        <v>18.850000000000001</v>
      </c>
      <c r="D1981" s="14">
        <f t="shared" si="60"/>
        <v>-0.7777122641509433</v>
      </c>
      <c r="E1981" s="9">
        <v>-1.0498687664041956E-2</v>
      </c>
      <c r="G1981" s="9">
        <v>1977</v>
      </c>
      <c r="H1981" s="9">
        <f t="shared" ca="1" si="61"/>
        <v>-3.8094581987780929E-3</v>
      </c>
    </row>
    <row r="1982" spans="2:8" x14ac:dyDescent="0.25">
      <c r="B1982" s="190">
        <v>44365</v>
      </c>
      <c r="C1982" s="9">
        <v>84.8</v>
      </c>
      <c r="D1982" s="14">
        <f t="shared" si="60"/>
        <v>0.80425531914893611</v>
      </c>
      <c r="E1982" s="9">
        <v>-1.0501750291715352E-2</v>
      </c>
      <c r="G1982" s="9">
        <v>1978</v>
      </c>
      <c r="H1982" s="9">
        <f t="shared" ca="1" si="61"/>
        <v>1.1834253430801266E-2</v>
      </c>
    </row>
    <row r="1983" spans="2:8" x14ac:dyDescent="0.25">
      <c r="B1983" s="190">
        <v>42682</v>
      </c>
      <c r="C1983" s="9">
        <v>47</v>
      </c>
      <c r="D1983" s="14">
        <f t="shared" si="60"/>
        <v>-0.44080904223676382</v>
      </c>
      <c r="E1983" s="9">
        <v>-1.0526315789473684E-2</v>
      </c>
      <c r="G1983" s="9">
        <v>1979</v>
      </c>
      <c r="H1983" s="9">
        <f t="shared" ca="1" si="61"/>
        <v>2.4675657930512896E-2</v>
      </c>
    </row>
    <row r="1984" spans="2:8" x14ac:dyDescent="0.25">
      <c r="B1984" s="190">
        <v>44413</v>
      </c>
      <c r="C1984" s="9">
        <v>84.05</v>
      </c>
      <c r="D1984" s="14">
        <f t="shared" si="60"/>
        <v>5.0035714285714281</v>
      </c>
      <c r="E1984" s="9">
        <v>-1.0594467333725788E-2</v>
      </c>
      <c r="G1984" s="9">
        <v>1980</v>
      </c>
      <c r="H1984" s="9">
        <f t="shared" ca="1" si="61"/>
        <v>3.0719693610291889E-2</v>
      </c>
    </row>
    <row r="1985" spans="2:8" x14ac:dyDescent="0.25">
      <c r="B1985" s="190">
        <v>43804</v>
      </c>
      <c r="C1985" s="9">
        <v>14</v>
      </c>
      <c r="D1985" s="14">
        <f t="shared" si="60"/>
        <v>0.50537634408602139</v>
      </c>
      <c r="E1985" s="9">
        <v>-1.0600706713780944E-2</v>
      </c>
      <c r="G1985" s="9">
        <v>1981</v>
      </c>
      <c r="H1985" s="9">
        <f t="shared" ca="1" si="61"/>
        <v>4.053258521679988E-2</v>
      </c>
    </row>
    <row r="1986" spans="2:8" x14ac:dyDescent="0.25">
      <c r="B1986" s="190">
        <v>41575</v>
      </c>
      <c r="C1986" s="9">
        <v>9.3000000000000007</v>
      </c>
      <c r="D1986" s="14">
        <f t="shared" si="60"/>
        <v>-0.6</v>
      </c>
      <c r="E1986" s="9">
        <v>-1.0638297872340387E-2</v>
      </c>
      <c r="G1986" s="9">
        <v>1982</v>
      </c>
      <c r="H1986" s="9">
        <f t="shared" ca="1" si="61"/>
        <v>-2.748985035328233E-2</v>
      </c>
    </row>
    <row r="1987" spans="2:8" x14ac:dyDescent="0.25">
      <c r="B1987" s="190">
        <v>41731</v>
      </c>
      <c r="C1987" s="9">
        <v>23.25</v>
      </c>
      <c r="D1987" s="14">
        <f t="shared" si="60"/>
        <v>-0.16366906474820145</v>
      </c>
      <c r="E1987" s="9">
        <v>-1.0638297872340425E-2</v>
      </c>
      <c r="G1987" s="9">
        <v>1983</v>
      </c>
      <c r="H1987" s="9">
        <f t="shared" ca="1" si="61"/>
        <v>-6.1947111240997742E-2</v>
      </c>
    </row>
    <row r="1988" spans="2:8" x14ac:dyDescent="0.25">
      <c r="B1988" s="190">
        <v>43476</v>
      </c>
      <c r="C1988" s="9">
        <v>27.8</v>
      </c>
      <c r="D1988" s="14">
        <f t="shared" si="60"/>
        <v>0.20086393088552926</v>
      </c>
      <c r="E1988" s="9">
        <v>-1.0676156583629918E-2</v>
      </c>
      <c r="G1988" s="9">
        <v>1984</v>
      </c>
      <c r="H1988" s="9">
        <f t="shared" ca="1" si="61"/>
        <v>3.1326433624554416E-2</v>
      </c>
    </row>
    <row r="1989" spans="2:8" x14ac:dyDescent="0.25">
      <c r="B1989" s="190">
        <v>41754</v>
      </c>
      <c r="C1989" s="9">
        <v>23.15</v>
      </c>
      <c r="D1989" s="14">
        <f t="shared" ref="D1989:D2052" si="62">(C1989-C1990)/C1990</f>
        <v>-0.6151288445552785</v>
      </c>
      <c r="E1989" s="9">
        <v>-1.0683760683760684E-2</v>
      </c>
      <c r="G1989" s="9">
        <v>1985</v>
      </c>
      <c r="H1989" s="9">
        <f t="shared" ca="1" si="61"/>
        <v>1.011498290370046E-2</v>
      </c>
    </row>
    <row r="1990" spans="2:8" x14ac:dyDescent="0.25">
      <c r="B1990" s="190">
        <v>44201</v>
      </c>
      <c r="C1990" s="9">
        <v>60.15</v>
      </c>
      <c r="D1990" s="14">
        <f t="shared" si="62"/>
        <v>-0.18606224627875514</v>
      </c>
      <c r="E1990" s="9">
        <v>-1.0690789473684188E-2</v>
      </c>
      <c r="G1990" s="9">
        <v>1986</v>
      </c>
      <c r="H1990" s="9">
        <f t="shared" ref="H1990:H2053" ca="1" si="63">_xlfn.NORM.INV(RAND(),O$7,O$8)</f>
        <v>1.5735645972515325E-2</v>
      </c>
    </row>
    <row r="1991" spans="2:8" x14ac:dyDescent="0.25">
      <c r="B1991" s="190">
        <v>44340</v>
      </c>
      <c r="C1991" s="9">
        <v>73.900000000000006</v>
      </c>
      <c r="D1991" s="14">
        <f t="shared" si="62"/>
        <v>0.60130010834236203</v>
      </c>
      <c r="E1991" s="9">
        <v>-1.0709504685408261E-2</v>
      </c>
      <c r="G1991" s="9">
        <v>1987</v>
      </c>
      <c r="H1991" s="9">
        <f t="shared" ca="1" si="63"/>
        <v>7.6771439414760802E-3</v>
      </c>
    </row>
    <row r="1992" spans="2:8" x14ac:dyDescent="0.25">
      <c r="B1992" s="190">
        <v>42569</v>
      </c>
      <c r="C1992" s="9">
        <v>46.15</v>
      </c>
      <c r="D1992" s="14">
        <f t="shared" si="62"/>
        <v>-0.58083560399636691</v>
      </c>
      <c r="E1992" s="9">
        <v>-1.0718113612004287E-2</v>
      </c>
      <c r="G1992" s="9">
        <v>1988</v>
      </c>
      <c r="H1992" s="9">
        <f t="shared" ca="1" si="63"/>
        <v>-1.5471506208478151E-2</v>
      </c>
    </row>
    <row r="1993" spans="2:8" x14ac:dyDescent="0.25">
      <c r="B1993" s="190">
        <v>45215</v>
      </c>
      <c r="C1993" s="9">
        <v>110.1</v>
      </c>
      <c r="D1993" s="14">
        <f t="shared" si="62"/>
        <v>3.8078602620087332</v>
      </c>
      <c r="E1993" s="9">
        <v>-1.0781671159029676E-2</v>
      </c>
      <c r="G1993" s="9">
        <v>1989</v>
      </c>
      <c r="H1993" s="9">
        <f t="shared" ca="1" si="63"/>
        <v>-3.3792695644497351E-3</v>
      </c>
    </row>
    <row r="1994" spans="2:8" x14ac:dyDescent="0.25">
      <c r="B1994" s="190">
        <v>43593</v>
      </c>
      <c r="C1994" s="9">
        <v>22.9</v>
      </c>
      <c r="D1994" s="14">
        <f t="shared" si="62"/>
        <v>-0.76145833333333324</v>
      </c>
      <c r="E1994" s="9">
        <v>-1.0799136069114472E-2</v>
      </c>
      <c r="G1994" s="9">
        <v>1990</v>
      </c>
      <c r="H1994" s="9">
        <f t="shared" ca="1" si="63"/>
        <v>3.2294416105383215E-2</v>
      </c>
    </row>
    <row r="1995" spans="2:8" x14ac:dyDescent="0.25">
      <c r="B1995" s="190">
        <v>42326</v>
      </c>
      <c r="C1995" s="9">
        <v>96</v>
      </c>
      <c r="D1995" s="14">
        <f t="shared" si="62"/>
        <v>0.75022789425706471</v>
      </c>
      <c r="E1995" s="9">
        <v>-1.081916537867076E-2</v>
      </c>
      <c r="G1995" s="9">
        <v>1991</v>
      </c>
      <c r="H1995" s="9">
        <f t="shared" ca="1" si="63"/>
        <v>-1.0739202271504492E-2</v>
      </c>
    </row>
    <row r="1996" spans="2:8" x14ac:dyDescent="0.25">
      <c r="B1996" s="190">
        <v>44245</v>
      </c>
      <c r="C1996" s="9">
        <v>54.85</v>
      </c>
      <c r="D1996" s="14">
        <f t="shared" si="62"/>
        <v>0.20153340635268352</v>
      </c>
      <c r="E1996" s="9">
        <v>-1.082055906221824E-2</v>
      </c>
      <c r="G1996" s="9">
        <v>1992</v>
      </c>
      <c r="H1996" s="9">
        <f t="shared" ca="1" si="63"/>
        <v>-2.5758128582812401E-2</v>
      </c>
    </row>
    <row r="1997" spans="2:8" x14ac:dyDescent="0.25">
      <c r="B1997" s="190">
        <v>42570</v>
      </c>
      <c r="C1997" s="9">
        <v>45.65</v>
      </c>
      <c r="D1997" s="14">
        <f t="shared" si="62"/>
        <v>-0.2288851351351352</v>
      </c>
      <c r="E1997" s="9">
        <v>-1.0834236186348862E-2</v>
      </c>
      <c r="G1997" s="9">
        <v>1993</v>
      </c>
      <c r="H1997" s="9">
        <f t="shared" ca="1" si="63"/>
        <v>5.5162570148645619E-4</v>
      </c>
    </row>
    <row r="1998" spans="2:8" x14ac:dyDescent="0.25">
      <c r="B1998" s="190">
        <v>44894</v>
      </c>
      <c r="C1998" s="9">
        <v>59.2</v>
      </c>
      <c r="D1998" s="14">
        <f t="shared" si="62"/>
        <v>-0.13323572474377737</v>
      </c>
      <c r="E1998" s="9">
        <v>-1.0860484544695048E-2</v>
      </c>
      <c r="G1998" s="9">
        <v>1994</v>
      </c>
      <c r="H1998" s="9">
        <f t="shared" ca="1" si="63"/>
        <v>-1.3215520043013691E-2</v>
      </c>
    </row>
    <row r="1999" spans="2:8" x14ac:dyDescent="0.25">
      <c r="B1999" s="190">
        <v>44466</v>
      </c>
      <c r="C1999" s="9">
        <v>68.3</v>
      </c>
      <c r="D1999" s="14">
        <f t="shared" si="62"/>
        <v>1.1444270015698585</v>
      </c>
      <c r="E1999" s="9">
        <v>-1.0861694424330196E-2</v>
      </c>
      <c r="G1999" s="9">
        <v>1995</v>
      </c>
      <c r="H1999" s="9">
        <f t="shared" ca="1" si="63"/>
        <v>-2.1218334310081535E-2</v>
      </c>
    </row>
    <row r="2000" spans="2:8" x14ac:dyDescent="0.25">
      <c r="B2000" s="190">
        <v>43224</v>
      </c>
      <c r="C2000" s="9">
        <v>31.85</v>
      </c>
      <c r="D2000" s="14">
        <f t="shared" si="62"/>
        <v>-0.22127139364303172</v>
      </c>
      <c r="E2000" s="9">
        <v>-1.0869565217391347E-2</v>
      </c>
      <c r="G2000" s="9">
        <v>1996</v>
      </c>
      <c r="H2000" s="9">
        <f t="shared" ca="1" si="63"/>
        <v>3.3294429136061933E-2</v>
      </c>
    </row>
    <row r="2001" spans="2:8" x14ac:dyDescent="0.25">
      <c r="B2001" s="190">
        <v>43145</v>
      </c>
      <c r="C2001" s="9">
        <v>40.9</v>
      </c>
      <c r="D2001" s="14">
        <f t="shared" si="62"/>
        <v>-0.3073666384419983</v>
      </c>
      <c r="E2001" s="9">
        <v>-1.0882708585247952E-2</v>
      </c>
      <c r="G2001" s="9">
        <v>1997</v>
      </c>
      <c r="H2001" s="9">
        <f t="shared" ca="1" si="63"/>
        <v>-2.9832753566290671E-3</v>
      </c>
    </row>
    <row r="2002" spans="2:8" x14ac:dyDescent="0.25">
      <c r="B2002" s="190">
        <v>44537</v>
      </c>
      <c r="C2002" s="9">
        <v>59.05</v>
      </c>
      <c r="D2002" s="14">
        <f t="shared" si="62"/>
        <v>4.2517006802721092E-3</v>
      </c>
      <c r="E2002" s="9">
        <v>-1.0887772194304953E-2</v>
      </c>
      <c r="G2002" s="9">
        <v>1998</v>
      </c>
      <c r="H2002" s="9">
        <f t="shared" ca="1" si="63"/>
        <v>-3.5168669270500511E-2</v>
      </c>
    </row>
    <row r="2003" spans="2:8" x14ac:dyDescent="0.25">
      <c r="B2003" s="190">
        <v>44515</v>
      </c>
      <c r="C2003" s="9">
        <v>58.8</v>
      </c>
      <c r="D2003" s="14">
        <f t="shared" si="62"/>
        <v>-0.13017751479289938</v>
      </c>
      <c r="E2003" s="9">
        <v>-1.0933557611438278E-2</v>
      </c>
      <c r="G2003" s="9">
        <v>1999</v>
      </c>
      <c r="H2003" s="9">
        <f t="shared" ca="1" si="63"/>
        <v>-2.4749275939267932E-3</v>
      </c>
    </row>
    <row r="2004" spans="2:8" x14ac:dyDescent="0.25">
      <c r="B2004" s="190">
        <v>44431</v>
      </c>
      <c r="C2004" s="9">
        <v>67.599999999999994</v>
      </c>
      <c r="D2004" s="14">
        <f t="shared" si="62"/>
        <v>3.7119524870081666E-3</v>
      </c>
      <c r="E2004" s="9">
        <v>-1.0972933430870521E-2</v>
      </c>
      <c r="G2004" s="9">
        <v>2000</v>
      </c>
      <c r="H2004" s="9">
        <f t="shared" ca="1" si="63"/>
        <v>7.1191842162617661E-2</v>
      </c>
    </row>
    <row r="2005" spans="2:8" x14ac:dyDescent="0.25">
      <c r="B2005" s="190">
        <v>44987</v>
      </c>
      <c r="C2005" s="9">
        <v>67.349999999999994</v>
      </c>
      <c r="D2005" s="14">
        <f t="shared" si="62"/>
        <v>0.36474164133738585</v>
      </c>
      <c r="E2005" s="9">
        <v>-1.1013215859030838E-2</v>
      </c>
      <c r="G2005" s="9">
        <v>2001</v>
      </c>
      <c r="H2005" s="9">
        <f t="shared" ca="1" si="63"/>
        <v>-1.0522282454574733E-2</v>
      </c>
    </row>
    <row r="2006" spans="2:8" x14ac:dyDescent="0.25">
      <c r="B2006" s="190">
        <v>44827</v>
      </c>
      <c r="C2006" s="9">
        <v>49.35</v>
      </c>
      <c r="D2006" s="14">
        <f t="shared" si="62"/>
        <v>0.22304832713754646</v>
      </c>
      <c r="E2006" s="9">
        <v>-1.1022044088176296E-2</v>
      </c>
      <c r="G2006" s="9">
        <v>2002</v>
      </c>
      <c r="H2006" s="9">
        <f t="shared" ca="1" si="63"/>
        <v>4.0072841731773549E-2</v>
      </c>
    </row>
    <row r="2007" spans="2:8" x14ac:dyDescent="0.25">
      <c r="B2007" s="190">
        <v>42614</v>
      </c>
      <c r="C2007" s="9">
        <v>40.35</v>
      </c>
      <c r="D2007" s="14">
        <f t="shared" si="62"/>
        <v>-9.8324022346368681E-2</v>
      </c>
      <c r="E2007" s="9">
        <v>-1.1029411764705779E-2</v>
      </c>
      <c r="G2007" s="9">
        <v>2003</v>
      </c>
      <c r="H2007" s="9">
        <f t="shared" ca="1" si="63"/>
        <v>-3.5028388525494288E-2</v>
      </c>
    </row>
    <row r="2008" spans="2:8" x14ac:dyDescent="0.25">
      <c r="B2008" s="190">
        <v>43026</v>
      </c>
      <c r="C2008" s="9">
        <v>44.75</v>
      </c>
      <c r="D2008" s="14">
        <f t="shared" si="62"/>
        <v>-0.52342917997870075</v>
      </c>
      <c r="E2008" s="9">
        <v>-1.1049723756906077E-2</v>
      </c>
      <c r="G2008" s="9">
        <v>2004</v>
      </c>
      <c r="H2008" s="9">
        <f t="shared" ca="1" si="63"/>
        <v>1.603092746233457E-2</v>
      </c>
    </row>
    <row r="2009" spans="2:8" x14ac:dyDescent="0.25">
      <c r="B2009" s="190">
        <v>42352</v>
      </c>
      <c r="C2009" s="9">
        <v>93.9</v>
      </c>
      <c r="D2009" s="14">
        <f t="shared" si="62"/>
        <v>-0.53028862988344749</v>
      </c>
      <c r="E2009" s="9">
        <v>-1.1058451816745625E-2</v>
      </c>
      <c r="G2009" s="9">
        <v>2005</v>
      </c>
      <c r="H2009" s="9">
        <f t="shared" ca="1" si="63"/>
        <v>7.3330264048740976E-2</v>
      </c>
    </row>
    <row r="2010" spans="2:8" x14ac:dyDescent="0.25">
      <c r="B2010" s="190">
        <v>45720</v>
      </c>
      <c r="C2010" s="9">
        <v>199.91</v>
      </c>
      <c r="D2010" s="14">
        <f t="shared" si="62"/>
        <v>0.21157575757575756</v>
      </c>
      <c r="E2010" s="9">
        <v>-1.1080880534256784E-2</v>
      </c>
      <c r="G2010" s="9">
        <v>2006</v>
      </c>
      <c r="H2010" s="9">
        <f t="shared" ca="1" si="63"/>
        <v>2.5933833142486845E-2</v>
      </c>
    </row>
    <row r="2011" spans="2:8" x14ac:dyDescent="0.25">
      <c r="B2011" s="190">
        <v>45433</v>
      </c>
      <c r="C2011" s="9">
        <v>165</v>
      </c>
      <c r="D2011" s="14">
        <f t="shared" si="62"/>
        <v>8.2696629213483135</v>
      </c>
      <c r="E2011" s="9">
        <v>-1.10878034162421E-2</v>
      </c>
      <c r="G2011" s="9">
        <v>2007</v>
      </c>
      <c r="H2011" s="9">
        <f t="shared" ca="1" si="63"/>
        <v>-7.2431605041235206E-2</v>
      </c>
    </row>
    <row r="2012" spans="2:8" x14ac:dyDescent="0.25">
      <c r="B2012" s="190">
        <v>41652</v>
      </c>
      <c r="C2012" s="9">
        <v>17.8</v>
      </c>
      <c r="D2012" s="14">
        <f t="shared" si="62"/>
        <v>-0.94906281299184425</v>
      </c>
      <c r="E2012" s="9">
        <v>-1.1111111111111072E-2</v>
      </c>
      <c r="G2012" s="9">
        <v>2008</v>
      </c>
      <c r="H2012" s="9">
        <f t="shared" ca="1" si="63"/>
        <v>5.1923805861160889E-2</v>
      </c>
    </row>
    <row r="2013" spans="2:8" x14ac:dyDescent="0.25">
      <c r="B2013" s="190">
        <v>45629</v>
      </c>
      <c r="C2013" s="9">
        <v>349.45</v>
      </c>
      <c r="D2013" s="14">
        <f t="shared" si="62"/>
        <v>8.8994334277620393</v>
      </c>
      <c r="E2013" s="9">
        <v>-1.1177136389360466E-2</v>
      </c>
      <c r="G2013" s="9">
        <v>2009</v>
      </c>
      <c r="H2013" s="9">
        <f t="shared" ca="1" si="63"/>
        <v>-6.8582091783773669E-2</v>
      </c>
    </row>
    <row r="2014" spans="2:8" x14ac:dyDescent="0.25">
      <c r="B2014" s="190">
        <v>44008</v>
      </c>
      <c r="C2014" s="9">
        <v>35.299999999999997</v>
      </c>
      <c r="D2014" s="14">
        <f t="shared" si="62"/>
        <v>-0.88844999209985775</v>
      </c>
      <c r="E2014" s="9">
        <v>-1.1204481792717245E-2</v>
      </c>
      <c r="G2014" s="9">
        <v>2010</v>
      </c>
      <c r="H2014" s="9">
        <f t="shared" ca="1" si="63"/>
        <v>-4.8484348935253128E-2</v>
      </c>
    </row>
    <row r="2015" spans="2:8" x14ac:dyDescent="0.25">
      <c r="B2015" s="190">
        <v>45645</v>
      </c>
      <c r="C2015" s="9">
        <v>316.45</v>
      </c>
      <c r="D2015" s="14">
        <f t="shared" si="62"/>
        <v>11.03231939163498</v>
      </c>
      <c r="E2015" s="9">
        <v>-1.1248242462115365E-2</v>
      </c>
      <c r="G2015" s="9">
        <v>2011</v>
      </c>
      <c r="H2015" s="9">
        <f t="shared" ca="1" si="63"/>
        <v>3.4216013665796935E-2</v>
      </c>
    </row>
    <row r="2016" spans="2:8" x14ac:dyDescent="0.25">
      <c r="B2016" s="190">
        <v>43307</v>
      </c>
      <c r="C2016" s="9">
        <v>26.3</v>
      </c>
      <c r="D2016" s="14">
        <f t="shared" si="62"/>
        <v>-0.81214285714285717</v>
      </c>
      <c r="E2016" s="9">
        <v>-1.127819548872183E-2</v>
      </c>
      <c r="G2016" s="9">
        <v>2012</v>
      </c>
      <c r="H2016" s="9">
        <f t="shared" ca="1" si="63"/>
        <v>9.1253193759687448E-2</v>
      </c>
    </row>
    <row r="2017" spans="2:8" x14ac:dyDescent="0.25">
      <c r="B2017" s="190">
        <v>45371</v>
      </c>
      <c r="C2017" s="9">
        <v>140</v>
      </c>
      <c r="D2017" s="14">
        <f t="shared" si="62"/>
        <v>0.60919540229885061</v>
      </c>
      <c r="E2017" s="9">
        <v>-1.1299435028248548E-2</v>
      </c>
      <c r="G2017" s="9">
        <v>2013</v>
      </c>
      <c r="H2017" s="9">
        <f t="shared" ca="1" si="63"/>
        <v>3.4039865481055046E-2</v>
      </c>
    </row>
    <row r="2018" spans="2:8" x14ac:dyDescent="0.25">
      <c r="B2018" s="190">
        <v>44390</v>
      </c>
      <c r="C2018" s="9">
        <v>87</v>
      </c>
      <c r="D2018" s="14">
        <f t="shared" si="62"/>
        <v>2.3397312859884836</v>
      </c>
      <c r="E2018" s="9">
        <v>-1.1363636363636364E-2</v>
      </c>
      <c r="G2018" s="9">
        <v>2014</v>
      </c>
      <c r="H2018" s="9">
        <f t="shared" ca="1" si="63"/>
        <v>1.6140575261439988E-2</v>
      </c>
    </row>
    <row r="2019" spans="2:8" x14ac:dyDescent="0.25">
      <c r="B2019" s="190">
        <v>43283</v>
      </c>
      <c r="C2019" s="9">
        <v>26.05</v>
      </c>
      <c r="D2019" s="14">
        <f t="shared" si="62"/>
        <v>0.20046082949308763</v>
      </c>
      <c r="E2019" s="9">
        <v>-1.1385199240986743E-2</v>
      </c>
      <c r="G2019" s="9">
        <v>2015</v>
      </c>
      <c r="H2019" s="9">
        <f t="shared" ca="1" si="63"/>
        <v>2.6382573687582341E-2</v>
      </c>
    </row>
    <row r="2020" spans="2:8" x14ac:dyDescent="0.25">
      <c r="B2020" s="190">
        <v>43627</v>
      </c>
      <c r="C2020" s="9">
        <v>21.7</v>
      </c>
      <c r="D2020" s="14">
        <f t="shared" si="62"/>
        <v>-0.49710312862108924</v>
      </c>
      <c r="E2020" s="9">
        <v>-1.1389521640091117E-2</v>
      </c>
      <c r="G2020" s="9">
        <v>2016</v>
      </c>
      <c r="H2020" s="9">
        <f t="shared" ca="1" si="63"/>
        <v>2.0717084872873222E-2</v>
      </c>
    </row>
    <row r="2021" spans="2:8" x14ac:dyDescent="0.25">
      <c r="B2021" s="190">
        <v>42537</v>
      </c>
      <c r="C2021" s="9">
        <v>43.15</v>
      </c>
      <c r="D2021" s="14">
        <f t="shared" si="62"/>
        <v>-0.71366954213669531</v>
      </c>
      <c r="E2021" s="9">
        <v>-1.1454753722794961E-2</v>
      </c>
      <c r="G2021" s="9">
        <v>2017</v>
      </c>
      <c r="H2021" s="9">
        <f t="shared" ca="1" si="63"/>
        <v>3.2435473323952302E-2</v>
      </c>
    </row>
    <row r="2022" spans="2:8" x14ac:dyDescent="0.25">
      <c r="B2022" s="190">
        <v>45331</v>
      </c>
      <c r="C2022" s="9">
        <v>150.69999999999999</v>
      </c>
      <c r="D2022" s="14">
        <f t="shared" si="62"/>
        <v>2.189417989417989</v>
      </c>
      <c r="E2022" s="9">
        <v>-1.1479173499508036E-2</v>
      </c>
      <c r="G2022" s="9">
        <v>2018</v>
      </c>
      <c r="H2022" s="9">
        <f t="shared" ca="1" si="63"/>
        <v>6.4544250509499468E-2</v>
      </c>
    </row>
    <row r="2023" spans="2:8" x14ac:dyDescent="0.25">
      <c r="B2023" s="190">
        <v>43047</v>
      </c>
      <c r="C2023" s="9">
        <v>47.25</v>
      </c>
      <c r="D2023" s="14">
        <f t="shared" si="62"/>
        <v>1.2027972027972029</v>
      </c>
      <c r="E2023" s="9">
        <v>-1.1506276150627557E-2</v>
      </c>
      <c r="G2023" s="9">
        <v>2019</v>
      </c>
      <c r="H2023" s="9">
        <f t="shared" ca="1" si="63"/>
        <v>2.017490314187801E-2</v>
      </c>
    </row>
    <row r="2024" spans="2:8" x14ac:dyDescent="0.25">
      <c r="B2024" s="190">
        <v>43628</v>
      </c>
      <c r="C2024" s="9">
        <v>21.45</v>
      </c>
      <c r="D2024" s="14">
        <f t="shared" si="62"/>
        <v>-0.91798891225387125</v>
      </c>
      <c r="E2024" s="9">
        <v>-1.1520737327188941E-2</v>
      </c>
      <c r="G2024" s="9">
        <v>2020</v>
      </c>
      <c r="H2024" s="9">
        <f t="shared" ca="1" si="63"/>
        <v>-6.4745810898763814E-2</v>
      </c>
    </row>
    <row r="2025" spans="2:8" x14ac:dyDescent="0.25">
      <c r="B2025" s="190">
        <v>45674</v>
      </c>
      <c r="C2025" s="9">
        <v>261.55</v>
      </c>
      <c r="D2025" s="14">
        <f t="shared" si="62"/>
        <v>14.250728862973762</v>
      </c>
      <c r="E2025" s="9">
        <v>-1.1526832955404426E-2</v>
      </c>
      <c r="G2025" s="9">
        <v>2021</v>
      </c>
      <c r="H2025" s="9">
        <f t="shared" ca="1" si="63"/>
        <v>3.8529416562534391E-2</v>
      </c>
    </row>
    <row r="2026" spans="2:8" x14ac:dyDescent="0.25">
      <c r="B2026" s="190">
        <v>41709</v>
      </c>
      <c r="C2026" s="9">
        <v>17.149999999999999</v>
      </c>
      <c r="D2026" s="14">
        <f t="shared" si="62"/>
        <v>-0.69126912691269127</v>
      </c>
      <c r="E2026" s="9">
        <v>-1.1527377521613995E-2</v>
      </c>
      <c r="G2026" s="9">
        <v>2022</v>
      </c>
      <c r="H2026" s="9">
        <f t="shared" ca="1" si="63"/>
        <v>-6.2236881393708194E-3</v>
      </c>
    </row>
    <row r="2027" spans="2:8" x14ac:dyDescent="0.25">
      <c r="B2027" s="190">
        <v>42086</v>
      </c>
      <c r="C2027" s="9">
        <v>55.55</v>
      </c>
      <c r="D2027" s="14">
        <f t="shared" si="62"/>
        <v>-0.23060941828254855</v>
      </c>
      <c r="E2027" s="9">
        <v>-1.1565836298932484E-2</v>
      </c>
      <c r="G2027" s="9">
        <v>2023</v>
      </c>
      <c r="H2027" s="9">
        <f t="shared" ca="1" si="63"/>
        <v>7.8345444208081927E-2</v>
      </c>
    </row>
    <row r="2028" spans="2:8" x14ac:dyDescent="0.25">
      <c r="B2028" s="190">
        <v>45070</v>
      </c>
      <c r="C2028" s="9">
        <v>72.2</v>
      </c>
      <c r="D2028" s="14">
        <f t="shared" si="62"/>
        <v>0.2165122156697557</v>
      </c>
      <c r="E2028" s="9">
        <v>-1.1635865845311353E-2</v>
      </c>
      <c r="G2028" s="9">
        <v>2024</v>
      </c>
      <c r="H2028" s="9">
        <f t="shared" ca="1" si="63"/>
        <v>2.2710687543927337E-2</v>
      </c>
    </row>
    <row r="2029" spans="2:8" x14ac:dyDescent="0.25">
      <c r="B2029" s="190">
        <v>44923</v>
      </c>
      <c r="C2029" s="9">
        <v>59.35</v>
      </c>
      <c r="D2029" s="14">
        <f t="shared" si="62"/>
        <v>0.75073746312684375</v>
      </c>
      <c r="E2029" s="9">
        <v>-1.1656952539550304E-2</v>
      </c>
      <c r="G2029" s="9">
        <v>2025</v>
      </c>
      <c r="H2029" s="9">
        <f t="shared" ca="1" si="63"/>
        <v>-2.4000726481821423E-2</v>
      </c>
    </row>
    <row r="2030" spans="2:8" x14ac:dyDescent="0.25">
      <c r="B2030" s="190">
        <v>44001</v>
      </c>
      <c r="C2030" s="9">
        <v>33.9</v>
      </c>
      <c r="D2030" s="14">
        <f t="shared" si="62"/>
        <v>-0.69195820081781012</v>
      </c>
      <c r="E2030" s="9">
        <v>-1.1661807580174887E-2</v>
      </c>
      <c r="G2030" s="9">
        <v>2026</v>
      </c>
      <c r="H2030" s="9">
        <f t="shared" ca="1" si="63"/>
        <v>-1.677026741114588E-2</v>
      </c>
    </row>
    <row r="2031" spans="2:8" x14ac:dyDescent="0.25">
      <c r="B2031" s="190">
        <v>45173</v>
      </c>
      <c r="C2031" s="9">
        <v>110.05</v>
      </c>
      <c r="D2031" s="14">
        <f t="shared" si="62"/>
        <v>1.6016548463356974</v>
      </c>
      <c r="E2031" s="9">
        <v>-1.1674898967220451E-2</v>
      </c>
      <c r="G2031" s="9">
        <v>2027</v>
      </c>
      <c r="H2031" s="9">
        <f t="shared" ca="1" si="63"/>
        <v>-1.6172373387229873E-2</v>
      </c>
    </row>
    <row r="2032" spans="2:8" x14ac:dyDescent="0.25">
      <c r="B2032" s="190">
        <v>42949</v>
      </c>
      <c r="C2032" s="9">
        <v>42.3</v>
      </c>
      <c r="D2032" s="14">
        <f t="shared" si="62"/>
        <v>1.1834319526626547E-3</v>
      </c>
      <c r="E2032" s="9">
        <v>-1.1682242990654207E-2</v>
      </c>
      <c r="G2032" s="9">
        <v>2028</v>
      </c>
      <c r="H2032" s="9">
        <f t="shared" ca="1" si="63"/>
        <v>-5.8303521081621264E-3</v>
      </c>
    </row>
    <row r="2033" spans="2:8" x14ac:dyDescent="0.25">
      <c r="B2033" s="190">
        <v>42933</v>
      </c>
      <c r="C2033" s="9">
        <v>42.25</v>
      </c>
      <c r="D2033" s="14">
        <f t="shared" si="62"/>
        <v>-0.28510998307952623</v>
      </c>
      <c r="E2033" s="9">
        <v>-1.1695906432748537E-2</v>
      </c>
      <c r="G2033" s="9">
        <v>2029</v>
      </c>
      <c r="H2033" s="9">
        <f t="shared" ca="1" si="63"/>
        <v>-4.6865754250384108E-3</v>
      </c>
    </row>
    <row r="2034" spans="2:8" x14ac:dyDescent="0.25">
      <c r="B2034" s="190">
        <v>44517</v>
      </c>
      <c r="C2034" s="9">
        <v>59.1</v>
      </c>
      <c r="D2034" s="14">
        <f t="shared" si="62"/>
        <v>0</v>
      </c>
      <c r="E2034" s="9">
        <v>-1.1705685618729027E-2</v>
      </c>
      <c r="G2034" s="9">
        <v>2030</v>
      </c>
      <c r="H2034" s="9">
        <f t="shared" ca="1" si="63"/>
        <v>-1.5028901602298205E-2</v>
      </c>
    </row>
    <row r="2035" spans="2:8" x14ac:dyDescent="0.25">
      <c r="B2035" s="190">
        <v>41912</v>
      </c>
      <c r="C2035" s="9">
        <v>59.1</v>
      </c>
      <c r="D2035" s="14">
        <f t="shared" si="62"/>
        <v>-0.17630662020905921</v>
      </c>
      <c r="E2035" s="9">
        <v>-1.1705685618729027E-2</v>
      </c>
      <c r="G2035" s="9">
        <v>2031</v>
      </c>
      <c r="H2035" s="9">
        <f t="shared" ca="1" si="63"/>
        <v>1.4264564127318701E-2</v>
      </c>
    </row>
    <row r="2036" spans="2:8" x14ac:dyDescent="0.25">
      <c r="B2036" s="190">
        <v>44351</v>
      </c>
      <c r="C2036" s="9">
        <v>71.75</v>
      </c>
      <c r="D2036" s="14">
        <f t="shared" si="62"/>
        <v>2.4004739336492888</v>
      </c>
      <c r="E2036" s="9">
        <v>-1.1707988980716176E-2</v>
      </c>
      <c r="G2036" s="9">
        <v>2032</v>
      </c>
      <c r="H2036" s="9">
        <f t="shared" ca="1" si="63"/>
        <v>-1.8261910761487938E-2</v>
      </c>
    </row>
    <row r="2037" spans="2:8" x14ac:dyDescent="0.25">
      <c r="B2037" s="190">
        <v>43630</v>
      </c>
      <c r="C2037" s="9">
        <v>21.1</v>
      </c>
      <c r="D2037" s="14">
        <f t="shared" si="62"/>
        <v>-0.66666666666666663</v>
      </c>
      <c r="E2037" s="9">
        <v>-1.1709601873536299E-2</v>
      </c>
      <c r="G2037" s="9">
        <v>2033</v>
      </c>
      <c r="H2037" s="9">
        <f t="shared" ca="1" si="63"/>
        <v>3.4267701918202484E-2</v>
      </c>
    </row>
    <row r="2038" spans="2:8" x14ac:dyDescent="0.25">
      <c r="B2038" s="190">
        <v>44573</v>
      </c>
      <c r="C2038" s="9">
        <v>63.3</v>
      </c>
      <c r="D2038" s="14">
        <f t="shared" si="62"/>
        <v>-0.61402439024390243</v>
      </c>
      <c r="E2038" s="9">
        <v>-1.1709601873536301E-2</v>
      </c>
      <c r="G2038" s="9">
        <v>2034</v>
      </c>
      <c r="H2038" s="9">
        <f t="shared" ca="1" si="63"/>
        <v>-3.7630456920398951E-2</v>
      </c>
    </row>
    <row r="2039" spans="2:8" x14ac:dyDescent="0.25">
      <c r="B2039" s="190">
        <v>45418</v>
      </c>
      <c r="C2039" s="9">
        <v>164</v>
      </c>
      <c r="D2039" s="14">
        <f t="shared" si="62"/>
        <v>1.7867459643160579</v>
      </c>
      <c r="E2039" s="9">
        <v>-1.1750527267249103E-2</v>
      </c>
      <c r="G2039" s="9">
        <v>2035</v>
      </c>
      <c r="H2039" s="9">
        <f t="shared" ca="1" si="63"/>
        <v>-3.4826638812414795E-2</v>
      </c>
    </row>
    <row r="2040" spans="2:8" x14ac:dyDescent="0.25">
      <c r="B2040" s="190">
        <v>42184</v>
      </c>
      <c r="C2040" s="9">
        <v>58.85</v>
      </c>
      <c r="D2040" s="14">
        <f t="shared" si="62"/>
        <v>3.6706349206349209</v>
      </c>
      <c r="E2040" s="9">
        <v>-1.1754827875734605E-2</v>
      </c>
      <c r="G2040" s="9">
        <v>2036</v>
      </c>
      <c r="H2040" s="9">
        <f t="shared" ca="1" si="63"/>
        <v>2.6008426391201989E-2</v>
      </c>
    </row>
    <row r="2041" spans="2:8" x14ac:dyDescent="0.25">
      <c r="B2041" s="190">
        <v>43752</v>
      </c>
      <c r="C2041" s="9">
        <v>12.6</v>
      </c>
      <c r="D2041" s="14">
        <f t="shared" si="62"/>
        <v>-0.92105263157894746</v>
      </c>
      <c r="E2041" s="9">
        <v>-1.1764705882352969E-2</v>
      </c>
      <c r="G2041" s="9">
        <v>2037</v>
      </c>
      <c r="H2041" s="9">
        <f t="shared" ca="1" si="63"/>
        <v>-2.4846616544902604E-2</v>
      </c>
    </row>
    <row r="2042" spans="2:8" x14ac:dyDescent="0.25">
      <c r="B2042" s="190">
        <v>45342</v>
      </c>
      <c r="C2042" s="9">
        <v>159.6</v>
      </c>
      <c r="D2042" s="14">
        <f t="shared" si="62"/>
        <v>2.8045292014302738</v>
      </c>
      <c r="E2042" s="9">
        <v>-1.1764705882352976E-2</v>
      </c>
      <c r="G2042" s="9">
        <v>2038</v>
      </c>
      <c r="H2042" s="9">
        <f t="shared" ca="1" si="63"/>
        <v>6.0557218915546886E-3</v>
      </c>
    </row>
    <row r="2043" spans="2:8" x14ac:dyDescent="0.25">
      <c r="B2043" s="190">
        <v>42940</v>
      </c>
      <c r="C2043" s="9">
        <v>41.95</v>
      </c>
      <c r="D2043" s="14">
        <f t="shared" si="62"/>
        <v>0.11125827814569544</v>
      </c>
      <c r="E2043" s="9">
        <v>-1.1778563015312131E-2</v>
      </c>
      <c r="G2043" s="9">
        <v>2039</v>
      </c>
      <c r="H2043" s="9">
        <f t="shared" ca="1" si="63"/>
        <v>4.0472044405856174E-2</v>
      </c>
    </row>
    <row r="2044" spans="2:8" x14ac:dyDescent="0.25">
      <c r="B2044" s="190">
        <v>43137</v>
      </c>
      <c r="C2044" s="9">
        <v>37.75</v>
      </c>
      <c r="D2044" s="14">
        <f t="shared" si="62"/>
        <v>-0.47054698457222999</v>
      </c>
      <c r="E2044" s="9">
        <v>-1.1780104712041958E-2</v>
      </c>
      <c r="G2044" s="9">
        <v>2040</v>
      </c>
      <c r="H2044" s="9">
        <f t="shared" ca="1" si="63"/>
        <v>2.3218162955482076E-2</v>
      </c>
    </row>
    <row r="2045" spans="2:8" x14ac:dyDescent="0.25">
      <c r="B2045" s="190">
        <v>44447</v>
      </c>
      <c r="C2045" s="9">
        <v>71.3</v>
      </c>
      <c r="D2045" s="14">
        <f t="shared" si="62"/>
        <v>-0.63439647215670192</v>
      </c>
      <c r="E2045" s="9">
        <v>-1.1781011781011898E-2</v>
      </c>
      <c r="G2045" s="9">
        <v>2041</v>
      </c>
      <c r="H2045" s="9">
        <f t="shared" ca="1" si="63"/>
        <v>1.925183176077536E-2</v>
      </c>
    </row>
    <row r="2046" spans="2:8" x14ac:dyDescent="0.25">
      <c r="B2046" s="190">
        <v>45513</v>
      </c>
      <c r="C2046" s="9">
        <v>195.02</v>
      </c>
      <c r="D2046" s="14">
        <f t="shared" si="62"/>
        <v>1.7486962649753348</v>
      </c>
      <c r="E2046" s="9">
        <v>-1.1806435267291533E-2</v>
      </c>
      <c r="G2046" s="9">
        <v>2042</v>
      </c>
      <c r="H2046" s="9">
        <f t="shared" ca="1" si="63"/>
        <v>2.047230368993674E-2</v>
      </c>
    </row>
    <row r="2047" spans="2:8" x14ac:dyDescent="0.25">
      <c r="B2047" s="190">
        <v>44477</v>
      </c>
      <c r="C2047" s="9">
        <v>70.95</v>
      </c>
      <c r="D2047" s="14">
        <f t="shared" si="62"/>
        <v>0.70348139255702291</v>
      </c>
      <c r="E2047" s="9">
        <v>-1.1838440111420535E-2</v>
      </c>
      <c r="G2047" s="9">
        <v>2043</v>
      </c>
      <c r="H2047" s="9">
        <f t="shared" ca="1" si="63"/>
        <v>-3.2924492691669121E-4</v>
      </c>
    </row>
    <row r="2048" spans="2:8" x14ac:dyDescent="0.25">
      <c r="B2048" s="190">
        <v>43053</v>
      </c>
      <c r="C2048" s="9">
        <v>41.65</v>
      </c>
      <c r="D2048" s="14">
        <f t="shared" si="62"/>
        <v>-8.9617486338797847E-2</v>
      </c>
      <c r="E2048" s="9">
        <v>-1.1862396204033215E-2</v>
      </c>
      <c r="G2048" s="9">
        <v>2044</v>
      </c>
      <c r="H2048" s="9">
        <f t="shared" ca="1" si="63"/>
        <v>-3.5083259184568928E-2</v>
      </c>
    </row>
    <row r="2049" spans="2:8" x14ac:dyDescent="0.25">
      <c r="B2049" s="190">
        <v>42461</v>
      </c>
      <c r="C2049" s="9">
        <v>45.75</v>
      </c>
      <c r="D2049" s="14">
        <f t="shared" si="62"/>
        <v>0.57216494845360821</v>
      </c>
      <c r="E2049" s="9">
        <v>-1.1879049676025858E-2</v>
      </c>
      <c r="G2049" s="9">
        <v>2045</v>
      </c>
      <c r="H2049" s="9">
        <f t="shared" ca="1" si="63"/>
        <v>7.4737461483761394E-3</v>
      </c>
    </row>
    <row r="2050" spans="2:8" x14ac:dyDescent="0.25">
      <c r="B2050" s="190">
        <v>41821</v>
      </c>
      <c r="C2050" s="9">
        <v>29.1</v>
      </c>
      <c r="D2050" s="14">
        <f t="shared" si="62"/>
        <v>-0.46061167747914739</v>
      </c>
      <c r="E2050" s="9">
        <v>-1.1884550084889572E-2</v>
      </c>
      <c r="G2050" s="9">
        <v>2046</v>
      </c>
      <c r="H2050" s="9">
        <f t="shared" ca="1" si="63"/>
        <v>4.3075432553341744E-2</v>
      </c>
    </row>
    <row r="2051" spans="2:8" x14ac:dyDescent="0.25">
      <c r="B2051" s="190">
        <v>42662</v>
      </c>
      <c r="C2051" s="9">
        <v>53.95</v>
      </c>
      <c r="D2051" s="14">
        <f t="shared" si="62"/>
        <v>-0.81409372846312889</v>
      </c>
      <c r="E2051" s="9">
        <v>-1.1904761904761878E-2</v>
      </c>
      <c r="G2051" s="9">
        <v>2047</v>
      </c>
      <c r="H2051" s="9">
        <f t="shared" ca="1" si="63"/>
        <v>2.7197983401956258E-2</v>
      </c>
    </row>
    <row r="2052" spans="2:8" x14ac:dyDescent="0.25">
      <c r="B2052" s="190">
        <v>45652</v>
      </c>
      <c r="C2052" s="9">
        <v>290.2</v>
      </c>
      <c r="D2052" s="14">
        <f t="shared" si="62"/>
        <v>5.3780219780219776</v>
      </c>
      <c r="E2052" s="9">
        <v>-1.1916922029281581E-2</v>
      </c>
      <c r="G2052" s="9">
        <v>2048</v>
      </c>
      <c r="H2052" s="9">
        <f t="shared" ca="1" si="63"/>
        <v>3.0239991347303465E-2</v>
      </c>
    </row>
    <row r="2053" spans="2:8" x14ac:dyDescent="0.25">
      <c r="B2053" s="190">
        <v>44693</v>
      </c>
      <c r="C2053" s="9">
        <v>45.5</v>
      </c>
      <c r="D2053" s="14">
        <f t="shared" ref="D2053:D2116" si="64">(C2053-C2054)/C2054</f>
        <v>0.10036275695284155</v>
      </c>
      <c r="E2053" s="9">
        <v>-1.1943539630835987E-2</v>
      </c>
      <c r="G2053" s="9">
        <v>2049</v>
      </c>
      <c r="H2053" s="9">
        <f t="shared" ca="1" si="63"/>
        <v>5.143913804898935E-2</v>
      </c>
    </row>
    <row r="2054" spans="2:8" x14ac:dyDescent="0.25">
      <c r="B2054" s="190">
        <v>44734</v>
      </c>
      <c r="C2054" s="9">
        <v>41.35</v>
      </c>
      <c r="D2054" s="14">
        <f t="shared" si="64"/>
        <v>-0.86853818274305328</v>
      </c>
      <c r="E2054" s="9">
        <v>-1.1947431302270011E-2</v>
      </c>
      <c r="G2054" s="9">
        <v>2050</v>
      </c>
      <c r="H2054" s="9">
        <f t="shared" ref="H2054:H2117" ca="1" si="65">_xlfn.NORM.INV(RAND(),O$7,O$8)</f>
        <v>1.0733364235553065E-2</v>
      </c>
    </row>
    <row r="2055" spans="2:8" x14ac:dyDescent="0.25">
      <c r="B2055" s="190">
        <v>45558</v>
      </c>
      <c r="C2055" s="9">
        <v>314.54000000000002</v>
      </c>
      <c r="D2055" s="14">
        <f t="shared" si="64"/>
        <v>18.063030303030303</v>
      </c>
      <c r="E2055" s="9">
        <v>-1.1967959792681018E-2</v>
      </c>
      <c r="G2055" s="9">
        <v>2051</v>
      </c>
      <c r="H2055" s="9">
        <f t="shared" ca="1" si="65"/>
        <v>-3.2793432033680403E-2</v>
      </c>
    </row>
    <row r="2056" spans="2:8" x14ac:dyDescent="0.25">
      <c r="B2056" s="190">
        <v>43829</v>
      </c>
      <c r="C2056" s="9">
        <v>16.5</v>
      </c>
      <c r="D2056" s="14">
        <f t="shared" si="64"/>
        <v>-0.66666666666666663</v>
      </c>
      <c r="E2056" s="9">
        <v>-1.1976047904191574E-2</v>
      </c>
      <c r="G2056" s="9">
        <v>2052</v>
      </c>
      <c r="H2056" s="9">
        <f t="shared" ca="1" si="65"/>
        <v>-4.9891892615136685E-2</v>
      </c>
    </row>
    <row r="2057" spans="2:8" x14ac:dyDescent="0.25">
      <c r="B2057" s="190">
        <v>44753</v>
      </c>
      <c r="C2057" s="9">
        <v>49.5</v>
      </c>
      <c r="D2057" s="14">
        <f t="shared" si="64"/>
        <v>1</v>
      </c>
      <c r="E2057" s="9">
        <v>-1.1976047904191645E-2</v>
      </c>
      <c r="G2057" s="9">
        <v>2053</v>
      </c>
      <c r="H2057" s="9">
        <f t="shared" ca="1" si="65"/>
        <v>3.572842577764461E-2</v>
      </c>
    </row>
    <row r="2058" spans="2:8" x14ac:dyDescent="0.25">
      <c r="B2058" s="190">
        <v>43544</v>
      </c>
      <c r="C2058" s="9">
        <v>24.75</v>
      </c>
      <c r="D2058" s="14">
        <f t="shared" si="64"/>
        <v>-0.39338235294117641</v>
      </c>
      <c r="E2058" s="9">
        <v>-1.1976047904191645E-2</v>
      </c>
      <c r="G2058" s="9">
        <v>2054</v>
      </c>
      <c r="H2058" s="9">
        <f t="shared" ca="1" si="65"/>
        <v>4.1627128620226182E-2</v>
      </c>
    </row>
    <row r="2059" spans="2:8" x14ac:dyDescent="0.25">
      <c r="B2059" s="190">
        <v>42613</v>
      </c>
      <c r="C2059" s="9">
        <v>40.799999999999997</v>
      </c>
      <c r="D2059" s="14">
        <f t="shared" si="64"/>
        <v>-0.40997830802603047</v>
      </c>
      <c r="E2059" s="9">
        <v>-1.2106537530266345E-2</v>
      </c>
      <c r="G2059" s="9">
        <v>2055</v>
      </c>
      <c r="H2059" s="9">
        <f t="shared" ca="1" si="65"/>
        <v>9.9020650567073834E-3</v>
      </c>
    </row>
    <row r="2060" spans="2:8" x14ac:dyDescent="0.25">
      <c r="B2060" s="190">
        <v>44487</v>
      </c>
      <c r="C2060" s="9">
        <v>69.150000000000006</v>
      </c>
      <c r="D2060" s="14">
        <f t="shared" si="64"/>
        <v>-0.34486025580293694</v>
      </c>
      <c r="E2060" s="9">
        <v>-1.2142857142857061E-2</v>
      </c>
      <c r="G2060" s="9">
        <v>2056</v>
      </c>
      <c r="H2060" s="9">
        <f t="shared" ca="1" si="65"/>
        <v>0.10510145949419031</v>
      </c>
    </row>
    <row r="2061" spans="2:8" x14ac:dyDescent="0.25">
      <c r="B2061" s="190">
        <v>42368</v>
      </c>
      <c r="C2061" s="9">
        <v>105.55</v>
      </c>
      <c r="D2061" s="14">
        <f t="shared" si="64"/>
        <v>1.3639417693169094</v>
      </c>
      <c r="E2061" s="9">
        <v>-1.2166588675713592E-2</v>
      </c>
      <c r="G2061" s="9">
        <v>2057</v>
      </c>
      <c r="H2061" s="9">
        <f t="shared" ca="1" si="65"/>
        <v>4.7455919514061765E-2</v>
      </c>
    </row>
    <row r="2062" spans="2:8" x14ac:dyDescent="0.25">
      <c r="B2062" s="190">
        <v>43125</v>
      </c>
      <c r="C2062" s="9">
        <v>44.65</v>
      </c>
      <c r="D2062" s="14">
        <f t="shared" si="64"/>
        <v>-8.3162217659137658E-2</v>
      </c>
      <c r="E2062" s="9">
        <v>-1.2168141592920447E-2</v>
      </c>
      <c r="G2062" s="9">
        <v>2058</v>
      </c>
      <c r="H2062" s="9">
        <f t="shared" ca="1" si="65"/>
        <v>2.341328754552801E-2</v>
      </c>
    </row>
    <row r="2063" spans="2:8" x14ac:dyDescent="0.25">
      <c r="B2063" s="190">
        <v>42800</v>
      </c>
      <c r="C2063" s="9">
        <v>48.7</v>
      </c>
      <c r="D2063" s="14">
        <f t="shared" si="64"/>
        <v>-0.19504132231404955</v>
      </c>
      <c r="E2063" s="9">
        <v>-1.2170385395537411E-2</v>
      </c>
      <c r="G2063" s="9">
        <v>2059</v>
      </c>
      <c r="H2063" s="9">
        <f t="shared" ca="1" si="65"/>
        <v>4.1590994447829717E-2</v>
      </c>
    </row>
    <row r="2064" spans="2:8" x14ac:dyDescent="0.25">
      <c r="B2064" s="190">
        <v>44915</v>
      </c>
      <c r="C2064" s="9">
        <v>60.5</v>
      </c>
      <c r="D2064" s="14">
        <f t="shared" si="64"/>
        <v>7.3646850044365539E-2</v>
      </c>
      <c r="E2064" s="9">
        <v>-1.2244897959183673E-2</v>
      </c>
      <c r="G2064" s="9">
        <v>2060</v>
      </c>
      <c r="H2064" s="9">
        <f t="shared" ca="1" si="65"/>
        <v>2.3054298392797884E-3</v>
      </c>
    </row>
    <row r="2065" spans="2:8" x14ac:dyDescent="0.25">
      <c r="B2065" s="190">
        <v>44588</v>
      </c>
      <c r="C2065" s="9">
        <v>56.35</v>
      </c>
      <c r="D2065" s="14">
        <f t="shared" si="64"/>
        <v>1.3333333333333335</v>
      </c>
      <c r="E2065" s="9">
        <v>-1.2269938650306674E-2</v>
      </c>
      <c r="G2065" s="9">
        <v>2061</v>
      </c>
      <c r="H2065" s="9">
        <f t="shared" ca="1" si="65"/>
        <v>-1.6014697348609993E-2</v>
      </c>
    </row>
    <row r="2066" spans="2:8" x14ac:dyDescent="0.25">
      <c r="B2066" s="190">
        <v>41786</v>
      </c>
      <c r="C2066" s="9">
        <v>24.15</v>
      </c>
      <c r="D2066" s="14">
        <f t="shared" si="64"/>
        <v>-0.59816971713810319</v>
      </c>
      <c r="E2066" s="9">
        <v>-1.2269938650306778E-2</v>
      </c>
      <c r="G2066" s="9">
        <v>2062</v>
      </c>
      <c r="H2066" s="9">
        <f t="shared" ca="1" si="65"/>
        <v>-1.8849759990946645E-2</v>
      </c>
    </row>
    <row r="2067" spans="2:8" x14ac:dyDescent="0.25">
      <c r="B2067" s="190">
        <v>41957</v>
      </c>
      <c r="C2067" s="9">
        <v>60.1</v>
      </c>
      <c r="D2067" s="14">
        <f t="shared" si="64"/>
        <v>8.3263946711081209E-4</v>
      </c>
      <c r="E2067" s="9">
        <v>-1.2325390304026294E-2</v>
      </c>
      <c r="G2067" s="9">
        <v>2063</v>
      </c>
      <c r="H2067" s="9">
        <f t="shared" ca="1" si="65"/>
        <v>3.72848610474679E-2</v>
      </c>
    </row>
    <row r="2068" spans="2:8" x14ac:dyDescent="0.25">
      <c r="B2068" s="190">
        <v>42073</v>
      </c>
      <c r="C2068" s="9">
        <v>60.05</v>
      </c>
      <c r="D2068" s="14">
        <f t="shared" si="64"/>
        <v>-0.46407853636769303</v>
      </c>
      <c r="E2068" s="9">
        <v>-1.2335526315789474E-2</v>
      </c>
      <c r="G2068" s="9">
        <v>2064</v>
      </c>
      <c r="H2068" s="9">
        <f t="shared" ca="1" si="65"/>
        <v>1.2035497595955399E-2</v>
      </c>
    </row>
    <row r="2069" spans="2:8" x14ac:dyDescent="0.25">
      <c r="B2069" s="190">
        <v>45162</v>
      </c>
      <c r="C2069" s="9">
        <v>112.05</v>
      </c>
      <c r="D2069" s="14">
        <f t="shared" si="64"/>
        <v>1.1548076923076922</v>
      </c>
      <c r="E2069" s="9">
        <v>-1.2340237990304148E-2</v>
      </c>
      <c r="G2069" s="9">
        <v>2065</v>
      </c>
      <c r="H2069" s="9">
        <f t="shared" ca="1" si="65"/>
        <v>-4.5132894060729151E-2</v>
      </c>
    </row>
    <row r="2070" spans="2:8" x14ac:dyDescent="0.25">
      <c r="B2070" s="190">
        <v>44130</v>
      </c>
      <c r="C2070" s="9">
        <v>52</v>
      </c>
      <c r="D2070" s="14">
        <f t="shared" si="64"/>
        <v>-0.27576601671309187</v>
      </c>
      <c r="E2070" s="9">
        <v>-1.2345679012345652E-2</v>
      </c>
      <c r="G2070" s="9">
        <v>2066</v>
      </c>
      <c r="H2070" s="9">
        <f t="shared" ca="1" si="65"/>
        <v>1.9305571688391369E-2</v>
      </c>
    </row>
    <row r="2071" spans="2:8" x14ac:dyDescent="0.25">
      <c r="B2071" s="190">
        <v>44476</v>
      </c>
      <c r="C2071" s="9">
        <v>71.8</v>
      </c>
      <c r="D2071" s="14">
        <f t="shared" si="64"/>
        <v>-0.24973876698014635</v>
      </c>
      <c r="E2071" s="9">
        <v>-1.2379642365887285E-2</v>
      </c>
      <c r="G2071" s="9">
        <v>2067</v>
      </c>
      <c r="H2071" s="9">
        <f t="shared" ca="1" si="65"/>
        <v>-2.5436918154247715E-2</v>
      </c>
    </row>
    <row r="2072" spans="2:8" x14ac:dyDescent="0.25">
      <c r="B2072" s="190">
        <v>42324</v>
      </c>
      <c r="C2072" s="9">
        <v>95.7</v>
      </c>
      <c r="D2072" s="14">
        <f t="shared" si="64"/>
        <v>-0.5265891664605491</v>
      </c>
      <c r="E2072" s="9">
        <v>-1.2383900928792598E-2</v>
      </c>
      <c r="G2072" s="9">
        <v>2068</v>
      </c>
      <c r="H2072" s="9">
        <f t="shared" ca="1" si="65"/>
        <v>1.4688828173892967E-2</v>
      </c>
    </row>
    <row r="2073" spans="2:8" x14ac:dyDescent="0.25">
      <c r="B2073" s="190">
        <v>45719</v>
      </c>
      <c r="C2073" s="9">
        <v>202.15</v>
      </c>
      <c r="D2073" s="14">
        <f t="shared" si="64"/>
        <v>4.6466480446927383</v>
      </c>
      <c r="E2073" s="9">
        <v>-1.2409008744931321E-2</v>
      </c>
      <c r="G2073" s="9">
        <v>2069</v>
      </c>
      <c r="H2073" s="9">
        <f t="shared" ca="1" si="65"/>
        <v>-2.1003556192673318E-2</v>
      </c>
    </row>
    <row r="2074" spans="2:8" x14ac:dyDescent="0.25">
      <c r="B2074" s="190">
        <v>43167</v>
      </c>
      <c r="C2074" s="9">
        <v>35.799999999999997</v>
      </c>
      <c r="D2074" s="14">
        <f t="shared" si="64"/>
        <v>-0.77328858210372997</v>
      </c>
      <c r="E2074" s="9">
        <v>-1.2413793103448353E-2</v>
      </c>
      <c r="G2074" s="9">
        <v>2070</v>
      </c>
      <c r="H2074" s="9">
        <f t="shared" ca="1" si="65"/>
        <v>3.4339519888531601E-2</v>
      </c>
    </row>
    <row r="2075" spans="2:8" x14ac:dyDescent="0.25">
      <c r="B2075" s="190">
        <v>45462</v>
      </c>
      <c r="C2075" s="9">
        <v>157.91</v>
      </c>
      <c r="D2075" s="14">
        <f t="shared" si="64"/>
        <v>1.6561816652649284</v>
      </c>
      <c r="E2075" s="9">
        <v>-1.2445278298936891E-2</v>
      </c>
      <c r="G2075" s="9">
        <v>2071</v>
      </c>
      <c r="H2075" s="9">
        <f t="shared" ca="1" si="65"/>
        <v>1.8425268992793949E-2</v>
      </c>
    </row>
    <row r="2076" spans="2:8" x14ac:dyDescent="0.25">
      <c r="B2076" s="190">
        <v>44209</v>
      </c>
      <c r="C2076" s="9">
        <v>59.45</v>
      </c>
      <c r="D2076" s="14">
        <f t="shared" si="64"/>
        <v>14.050632911392404</v>
      </c>
      <c r="E2076" s="9">
        <v>-1.2458471760797342E-2</v>
      </c>
      <c r="G2076" s="9">
        <v>2072</v>
      </c>
      <c r="H2076" s="9">
        <f t="shared" ca="1" si="65"/>
        <v>-9.2234520012646759E-3</v>
      </c>
    </row>
    <row r="2077" spans="2:8" x14ac:dyDescent="0.25">
      <c r="B2077" s="190">
        <v>41379</v>
      </c>
      <c r="C2077" s="9">
        <v>3.95</v>
      </c>
      <c r="D2077" s="14">
        <f t="shared" si="64"/>
        <v>0</v>
      </c>
      <c r="E2077" s="9">
        <v>-1.2499999999999956E-2</v>
      </c>
      <c r="G2077" s="9">
        <v>2073</v>
      </c>
      <c r="H2077" s="9">
        <f t="shared" ca="1" si="65"/>
        <v>-5.2200091544837096E-2</v>
      </c>
    </row>
    <row r="2078" spans="2:8" x14ac:dyDescent="0.25">
      <c r="B2078" s="190">
        <v>41344</v>
      </c>
      <c r="C2078" s="9">
        <v>3.95</v>
      </c>
      <c r="D2078" s="14">
        <f t="shared" si="64"/>
        <v>-0.79898218829516543</v>
      </c>
      <c r="E2078" s="9">
        <v>-1.2499999999999956E-2</v>
      </c>
      <c r="G2078" s="9">
        <v>2074</v>
      </c>
      <c r="H2078" s="9">
        <f t="shared" ca="1" si="65"/>
        <v>-1.4077881909399251E-2</v>
      </c>
    </row>
    <row r="2079" spans="2:8" x14ac:dyDescent="0.25">
      <c r="B2079" s="190">
        <v>43973</v>
      </c>
      <c r="C2079" s="9">
        <v>19.649999999999999</v>
      </c>
      <c r="D2079" s="14">
        <f t="shared" si="64"/>
        <v>-0.92144713172096737</v>
      </c>
      <c r="E2079" s="9">
        <v>-1.2562814070351759E-2</v>
      </c>
      <c r="G2079" s="9">
        <v>2075</v>
      </c>
      <c r="H2079" s="9">
        <f t="shared" ca="1" si="65"/>
        <v>-1.0896792096338321E-3</v>
      </c>
    </row>
    <row r="2080" spans="2:8" x14ac:dyDescent="0.25">
      <c r="B2080" s="190">
        <v>45818</v>
      </c>
      <c r="C2080" s="9">
        <v>250.15</v>
      </c>
      <c r="D2080" s="14">
        <f t="shared" si="64"/>
        <v>1.7887402452619843</v>
      </c>
      <c r="E2080" s="9">
        <v>-1.2630747977106725E-2</v>
      </c>
      <c r="G2080" s="9">
        <v>2076</v>
      </c>
      <c r="H2080" s="9">
        <f t="shared" ca="1" si="65"/>
        <v>-5.6190547422829418E-3</v>
      </c>
    </row>
    <row r="2081" spans="2:8" x14ac:dyDescent="0.25">
      <c r="B2081" s="190">
        <v>44369</v>
      </c>
      <c r="C2081" s="9">
        <v>89.7</v>
      </c>
      <c r="D2081" s="14">
        <f t="shared" si="64"/>
        <v>2.8333333333333339</v>
      </c>
      <c r="E2081" s="9">
        <v>-1.2658227848101172E-2</v>
      </c>
      <c r="G2081" s="9">
        <v>2077</v>
      </c>
      <c r="H2081" s="9">
        <f t="shared" ca="1" si="65"/>
        <v>9.4813346414697394E-2</v>
      </c>
    </row>
    <row r="2082" spans="2:8" x14ac:dyDescent="0.25">
      <c r="B2082" s="190">
        <v>41752</v>
      </c>
      <c r="C2082" s="9">
        <v>23.4</v>
      </c>
      <c r="D2082" s="14">
        <f t="shared" si="64"/>
        <v>5</v>
      </c>
      <c r="E2082" s="9">
        <v>-1.2658227848101297E-2</v>
      </c>
      <c r="G2082" s="9">
        <v>2078</v>
      </c>
      <c r="H2082" s="9">
        <f t="shared" ca="1" si="65"/>
        <v>-1.8806980279555862E-2</v>
      </c>
    </row>
    <row r="2083" spans="2:8" x14ac:dyDescent="0.25">
      <c r="B2083" s="190">
        <v>41409</v>
      </c>
      <c r="C2083" s="9">
        <v>3.9</v>
      </c>
      <c r="D2083" s="14">
        <f t="shared" si="64"/>
        <v>0</v>
      </c>
      <c r="E2083" s="9">
        <v>-1.2658227848101333E-2</v>
      </c>
      <c r="G2083" s="9">
        <v>2079</v>
      </c>
      <c r="H2083" s="9">
        <f t="shared" ca="1" si="65"/>
        <v>-1.2253691058632051E-2</v>
      </c>
    </row>
    <row r="2084" spans="2:8" x14ac:dyDescent="0.25">
      <c r="B2084" s="190">
        <v>41365</v>
      </c>
      <c r="C2084" s="9">
        <v>3.9</v>
      </c>
      <c r="D2084" s="14">
        <f t="shared" si="64"/>
        <v>0</v>
      </c>
      <c r="E2084" s="9">
        <v>-1.2658227848101333E-2</v>
      </c>
      <c r="G2084" s="9">
        <v>2080</v>
      </c>
      <c r="H2084" s="9">
        <f t="shared" ca="1" si="65"/>
        <v>-4.9712025830685909E-2</v>
      </c>
    </row>
    <row r="2085" spans="2:8" x14ac:dyDescent="0.25">
      <c r="B2085" s="190">
        <v>41354</v>
      </c>
      <c r="C2085" s="9">
        <v>3.9</v>
      </c>
      <c r="D2085" s="14">
        <f t="shared" si="64"/>
        <v>0</v>
      </c>
      <c r="E2085" s="9">
        <v>-1.2658227848101333E-2</v>
      </c>
      <c r="G2085" s="9">
        <v>2081</v>
      </c>
      <c r="H2085" s="9">
        <f t="shared" ca="1" si="65"/>
        <v>3.6065426963133397E-2</v>
      </c>
    </row>
    <row r="2086" spans="2:8" x14ac:dyDescent="0.25">
      <c r="B2086" s="190">
        <v>41345</v>
      </c>
      <c r="C2086" s="9">
        <v>3.9</v>
      </c>
      <c r="D2086" s="14">
        <f t="shared" si="64"/>
        <v>-0.91657754010695192</v>
      </c>
      <c r="E2086" s="9">
        <v>-1.2658227848101333E-2</v>
      </c>
      <c r="G2086" s="9">
        <v>2082</v>
      </c>
      <c r="H2086" s="9">
        <f t="shared" ca="1" si="65"/>
        <v>-2.4535924329942924E-2</v>
      </c>
    </row>
    <row r="2087" spans="2:8" x14ac:dyDescent="0.25">
      <c r="B2087" s="190">
        <v>42583</v>
      </c>
      <c r="C2087" s="9">
        <v>46.75</v>
      </c>
      <c r="D2087" s="14">
        <f t="shared" si="64"/>
        <v>1.0706638115631083E-3</v>
      </c>
      <c r="E2087" s="9">
        <v>-1.2671594508975743E-2</v>
      </c>
      <c r="G2087" s="9">
        <v>2083</v>
      </c>
      <c r="H2087" s="9">
        <f t="shared" ca="1" si="65"/>
        <v>-3.6770310011394747E-2</v>
      </c>
    </row>
    <row r="2088" spans="2:8" x14ac:dyDescent="0.25">
      <c r="B2088" s="190">
        <v>42485</v>
      </c>
      <c r="C2088" s="9">
        <v>46.7</v>
      </c>
      <c r="D2088" s="14">
        <f t="shared" si="64"/>
        <v>-0.8646376811594203</v>
      </c>
      <c r="E2088" s="9">
        <v>-1.2684989429175356E-2</v>
      </c>
      <c r="G2088" s="9">
        <v>2084</v>
      </c>
      <c r="H2088" s="9">
        <f t="shared" ca="1" si="65"/>
        <v>5.0437692258444994E-3</v>
      </c>
    </row>
    <row r="2089" spans="2:8" x14ac:dyDescent="0.25">
      <c r="B2089" s="190">
        <v>45630</v>
      </c>
      <c r="C2089" s="9">
        <v>345</v>
      </c>
      <c r="D2089" s="14">
        <f t="shared" si="64"/>
        <v>1.2175086772078672</v>
      </c>
      <c r="E2089" s="9">
        <v>-1.2734296752038887E-2</v>
      </c>
      <c r="G2089" s="9">
        <v>2085</v>
      </c>
      <c r="H2089" s="9">
        <f t="shared" ca="1" si="65"/>
        <v>2.301549005104812E-2</v>
      </c>
    </row>
    <row r="2090" spans="2:8" x14ac:dyDescent="0.25">
      <c r="B2090" s="190">
        <v>45454</v>
      </c>
      <c r="C2090" s="9">
        <v>155.58000000000001</v>
      </c>
      <c r="D2090" s="14">
        <f t="shared" si="64"/>
        <v>2.665017667844523</v>
      </c>
      <c r="E2090" s="9">
        <v>-1.2754616409670606E-2</v>
      </c>
      <c r="G2090" s="9">
        <v>2086</v>
      </c>
      <c r="H2090" s="9">
        <f t="shared" ca="1" si="65"/>
        <v>5.1747627448200953E-2</v>
      </c>
    </row>
    <row r="2091" spans="2:8" x14ac:dyDescent="0.25">
      <c r="B2091" s="190">
        <v>42619</v>
      </c>
      <c r="C2091" s="9">
        <v>42.45</v>
      </c>
      <c r="D2091" s="14">
        <f t="shared" si="64"/>
        <v>-0.26557093425605527</v>
      </c>
      <c r="E2091" s="9">
        <v>-1.2790697674418539E-2</v>
      </c>
      <c r="G2091" s="9">
        <v>2087</v>
      </c>
      <c r="H2091" s="9">
        <f t="shared" ca="1" si="65"/>
        <v>3.0444065928021995E-2</v>
      </c>
    </row>
    <row r="2092" spans="2:8" x14ac:dyDescent="0.25">
      <c r="B2092" s="190">
        <v>42136</v>
      </c>
      <c r="C2092" s="9">
        <v>57.8</v>
      </c>
      <c r="D2092" s="14">
        <f t="shared" si="64"/>
        <v>14.012987012987011</v>
      </c>
      <c r="E2092" s="9">
        <v>-1.2809564474807857E-2</v>
      </c>
      <c r="G2092" s="9">
        <v>2088</v>
      </c>
      <c r="H2092" s="9">
        <f t="shared" ca="1" si="65"/>
        <v>-6.6457580216130532E-2</v>
      </c>
    </row>
    <row r="2093" spans="2:8" x14ac:dyDescent="0.25">
      <c r="B2093" s="190">
        <v>41367</v>
      </c>
      <c r="C2093" s="9">
        <v>3.85</v>
      </c>
      <c r="D2093" s="14">
        <f t="shared" si="64"/>
        <v>0</v>
      </c>
      <c r="E2093" s="9">
        <v>-1.2820512820512775E-2</v>
      </c>
      <c r="G2093" s="9">
        <v>2089</v>
      </c>
      <c r="H2093" s="9">
        <f t="shared" ca="1" si="65"/>
        <v>0.10525981091972136</v>
      </c>
    </row>
    <row r="2094" spans="2:8" x14ac:dyDescent="0.25">
      <c r="B2094" s="190">
        <v>41355</v>
      </c>
      <c r="C2094" s="9">
        <v>3.85</v>
      </c>
      <c r="D2094" s="14">
        <f t="shared" si="64"/>
        <v>-0.89999999999999991</v>
      </c>
      <c r="E2094" s="9">
        <v>-1.2820512820512775E-2</v>
      </c>
      <c r="G2094" s="9">
        <v>2090</v>
      </c>
      <c r="H2094" s="9">
        <f t="shared" ca="1" si="65"/>
        <v>6.9238458806341477E-3</v>
      </c>
    </row>
    <row r="2095" spans="2:8" x14ac:dyDescent="0.25">
      <c r="B2095" s="190">
        <v>42759</v>
      </c>
      <c r="C2095" s="9">
        <v>38.5</v>
      </c>
      <c r="D2095" s="14">
        <f t="shared" si="64"/>
        <v>-0.22845691382765529</v>
      </c>
      <c r="E2095" s="9">
        <v>-1.282051282051282E-2</v>
      </c>
      <c r="G2095" s="9">
        <v>2091</v>
      </c>
      <c r="H2095" s="9">
        <f t="shared" ca="1" si="65"/>
        <v>-2.7368868948718501E-2</v>
      </c>
    </row>
    <row r="2096" spans="2:8" x14ac:dyDescent="0.25">
      <c r="B2096" s="190">
        <v>41886</v>
      </c>
      <c r="C2096" s="9">
        <v>49.9</v>
      </c>
      <c r="D2096" s="14">
        <f t="shared" si="64"/>
        <v>-0.40736342042755347</v>
      </c>
      <c r="E2096" s="9">
        <v>-1.285855588526209E-2</v>
      </c>
      <c r="G2096" s="9">
        <v>2092</v>
      </c>
      <c r="H2096" s="9">
        <f t="shared" ca="1" si="65"/>
        <v>-3.1011716639777247E-2</v>
      </c>
    </row>
    <row r="2097" spans="2:8" x14ac:dyDescent="0.25">
      <c r="B2097" s="190">
        <v>45078</v>
      </c>
      <c r="C2097" s="9">
        <v>84.2</v>
      </c>
      <c r="D2097" s="14">
        <f t="shared" si="64"/>
        <v>-0.72425085966923208</v>
      </c>
      <c r="E2097" s="9">
        <v>-1.2895662368112478E-2</v>
      </c>
      <c r="G2097" s="9">
        <v>2093</v>
      </c>
      <c r="H2097" s="9">
        <f t="shared" ca="1" si="65"/>
        <v>3.4871662450534677E-2</v>
      </c>
    </row>
    <row r="2098" spans="2:8" x14ac:dyDescent="0.25">
      <c r="B2098" s="190">
        <v>45615</v>
      </c>
      <c r="C2098" s="9">
        <v>305.35000000000002</v>
      </c>
      <c r="D2098" s="14">
        <f t="shared" si="64"/>
        <v>12.363238512035011</v>
      </c>
      <c r="E2098" s="9">
        <v>-1.2930337805075156E-2</v>
      </c>
      <c r="G2098" s="9">
        <v>2094</v>
      </c>
      <c r="H2098" s="9">
        <f t="shared" ca="1" si="65"/>
        <v>1.5781100782456578E-3</v>
      </c>
    </row>
    <row r="2099" spans="2:8" x14ac:dyDescent="0.25">
      <c r="B2099" s="190">
        <v>41757</v>
      </c>
      <c r="C2099" s="9">
        <v>22.85</v>
      </c>
      <c r="D2099" s="14">
        <f t="shared" si="64"/>
        <v>-0.74945175438596479</v>
      </c>
      <c r="E2099" s="9">
        <v>-1.2958963282937244E-2</v>
      </c>
      <c r="G2099" s="9">
        <v>2095</v>
      </c>
      <c r="H2099" s="9">
        <f t="shared" ca="1" si="65"/>
        <v>-1.8330559186210692E-2</v>
      </c>
    </row>
    <row r="2100" spans="2:8" x14ac:dyDescent="0.25">
      <c r="B2100" s="190">
        <v>45107</v>
      </c>
      <c r="C2100" s="9">
        <v>91.2</v>
      </c>
      <c r="D2100" s="14">
        <f t="shared" si="64"/>
        <v>23.000000000000004</v>
      </c>
      <c r="E2100" s="9">
        <v>-1.2987012987013017E-2</v>
      </c>
      <c r="G2100" s="9">
        <v>2096</v>
      </c>
      <c r="H2100" s="9">
        <f t="shared" ca="1" si="65"/>
        <v>3.9754212994055141E-2</v>
      </c>
    </row>
    <row r="2101" spans="2:8" x14ac:dyDescent="0.25">
      <c r="B2101" s="190">
        <v>41358</v>
      </c>
      <c r="C2101" s="9">
        <v>3.8</v>
      </c>
      <c r="D2101" s="14">
        <f t="shared" si="64"/>
        <v>0</v>
      </c>
      <c r="E2101" s="9">
        <v>-1.2987012987013056E-2</v>
      </c>
      <c r="G2101" s="9">
        <v>2097</v>
      </c>
      <c r="H2101" s="9">
        <f t="shared" ca="1" si="65"/>
        <v>2.4220915297576459E-2</v>
      </c>
    </row>
    <row r="2102" spans="2:8" x14ac:dyDescent="0.25">
      <c r="B2102" s="190">
        <v>41334</v>
      </c>
      <c r="C2102" s="9">
        <v>3.8</v>
      </c>
      <c r="D2102" s="14">
        <f t="shared" si="64"/>
        <v>-0.93321616871704749</v>
      </c>
      <c r="E2102" s="9">
        <v>-1.2987012987013056E-2</v>
      </c>
      <c r="G2102" s="9">
        <v>2098</v>
      </c>
      <c r="H2102" s="9">
        <f t="shared" ca="1" si="65"/>
        <v>-1.8542682984749891E-2</v>
      </c>
    </row>
    <row r="2103" spans="2:8" x14ac:dyDescent="0.25">
      <c r="B2103" s="190">
        <v>42170</v>
      </c>
      <c r="C2103" s="9">
        <v>56.9</v>
      </c>
      <c r="D2103" s="14">
        <f t="shared" si="64"/>
        <v>2.0105820105820107</v>
      </c>
      <c r="E2103" s="9">
        <v>-1.3009540329575022E-2</v>
      </c>
      <c r="G2103" s="9">
        <v>2099</v>
      </c>
      <c r="H2103" s="9">
        <f t="shared" ca="1" si="65"/>
        <v>2.066035795228495E-2</v>
      </c>
    </row>
    <row r="2104" spans="2:8" x14ac:dyDescent="0.25">
      <c r="B2104" s="190">
        <v>43661</v>
      </c>
      <c r="C2104" s="9">
        <v>18.899999999999999</v>
      </c>
      <c r="D2104" s="14">
        <f t="shared" si="64"/>
        <v>-0.68682684341342171</v>
      </c>
      <c r="E2104" s="9">
        <v>-1.3054830287206267E-2</v>
      </c>
      <c r="G2104" s="9">
        <v>2100</v>
      </c>
      <c r="H2104" s="9">
        <f t="shared" ca="1" si="65"/>
        <v>-3.1512177824322973E-2</v>
      </c>
    </row>
    <row r="2105" spans="2:8" x14ac:dyDescent="0.25">
      <c r="B2105" s="190">
        <v>42116</v>
      </c>
      <c r="C2105" s="9">
        <v>60.35</v>
      </c>
      <c r="D2105" s="14">
        <f t="shared" si="64"/>
        <v>-0.65125686217856116</v>
      </c>
      <c r="E2105" s="9">
        <v>-1.3082583810302488E-2</v>
      </c>
      <c r="G2105" s="9">
        <v>2101</v>
      </c>
      <c r="H2105" s="9">
        <f t="shared" ca="1" si="65"/>
        <v>-3.5531562790404099E-2</v>
      </c>
    </row>
    <row r="2106" spans="2:8" x14ac:dyDescent="0.25">
      <c r="B2106" s="190">
        <v>45295</v>
      </c>
      <c r="C2106" s="9">
        <v>173.05</v>
      </c>
      <c r="D2106" s="14">
        <f t="shared" si="64"/>
        <v>45.146666666666668</v>
      </c>
      <c r="E2106" s="9">
        <v>-1.3116623895066912E-2</v>
      </c>
      <c r="G2106" s="9">
        <v>2102</v>
      </c>
      <c r="H2106" s="9">
        <f t="shared" ca="1" si="65"/>
        <v>-7.0611967045587929E-3</v>
      </c>
    </row>
    <row r="2107" spans="2:8" x14ac:dyDescent="0.25">
      <c r="B2107" s="190">
        <v>41415</v>
      </c>
      <c r="C2107" s="9">
        <v>3.75</v>
      </c>
      <c r="D2107" s="14">
        <f t="shared" si="64"/>
        <v>0</v>
      </c>
      <c r="E2107" s="9">
        <v>-1.3157894736842059E-2</v>
      </c>
      <c r="G2107" s="9">
        <v>2103</v>
      </c>
      <c r="H2107" s="9">
        <f t="shared" ca="1" si="65"/>
        <v>1.9763813434018025E-2</v>
      </c>
    </row>
    <row r="2108" spans="2:8" x14ac:dyDescent="0.25">
      <c r="B2108" s="190">
        <v>41411</v>
      </c>
      <c r="C2108" s="9">
        <v>3.75</v>
      </c>
      <c r="D2108" s="14">
        <f t="shared" si="64"/>
        <v>0</v>
      </c>
      <c r="E2108" s="9">
        <v>-1.3157894736842059E-2</v>
      </c>
      <c r="G2108" s="9">
        <v>2104</v>
      </c>
      <c r="H2108" s="9">
        <f t="shared" ca="1" si="65"/>
        <v>3.2073344914807213E-2</v>
      </c>
    </row>
    <row r="2109" spans="2:8" x14ac:dyDescent="0.25">
      <c r="B2109" s="190">
        <v>41284</v>
      </c>
      <c r="C2109" s="9">
        <v>3.75</v>
      </c>
      <c r="D2109" s="14">
        <f t="shared" si="64"/>
        <v>-0.93309545049063336</v>
      </c>
      <c r="E2109" s="9">
        <v>-1.3157894736842059E-2</v>
      </c>
      <c r="G2109" s="9">
        <v>2105</v>
      </c>
      <c r="H2109" s="9">
        <f t="shared" ca="1" si="65"/>
        <v>-3.1964572357700199E-2</v>
      </c>
    </row>
    <row r="2110" spans="2:8" x14ac:dyDescent="0.25">
      <c r="B2110" s="190">
        <v>44242</v>
      </c>
      <c r="C2110" s="9">
        <v>56.05</v>
      </c>
      <c r="D2110" s="14">
        <f t="shared" si="64"/>
        <v>0.50672043010752665</v>
      </c>
      <c r="E2110" s="9">
        <v>-1.3204225352112678E-2</v>
      </c>
      <c r="G2110" s="9">
        <v>2106</v>
      </c>
      <c r="H2110" s="9">
        <f t="shared" ca="1" si="65"/>
        <v>-5.1699981653122763E-2</v>
      </c>
    </row>
    <row r="2111" spans="2:8" x14ac:dyDescent="0.25">
      <c r="B2111" s="190">
        <v>42767</v>
      </c>
      <c r="C2111" s="9">
        <v>37.200000000000003</v>
      </c>
      <c r="D2111" s="14">
        <f t="shared" si="64"/>
        <v>-9.0464547677261517E-2</v>
      </c>
      <c r="E2111" s="9">
        <v>-1.326259946949602E-2</v>
      </c>
      <c r="G2111" s="9">
        <v>2107</v>
      </c>
      <c r="H2111" s="9">
        <f t="shared" ca="1" si="65"/>
        <v>-3.0820196730434166E-2</v>
      </c>
    </row>
    <row r="2112" spans="2:8" x14ac:dyDescent="0.25">
      <c r="B2112" s="190">
        <v>42913</v>
      </c>
      <c r="C2112" s="9">
        <v>40.9</v>
      </c>
      <c r="D2112" s="14">
        <f t="shared" si="64"/>
        <v>-0.30970464135021097</v>
      </c>
      <c r="E2112" s="9">
        <v>-1.3268998793727484E-2</v>
      </c>
      <c r="G2112" s="9">
        <v>2108</v>
      </c>
      <c r="H2112" s="9">
        <f t="shared" ca="1" si="65"/>
        <v>-2.492549943132449E-2</v>
      </c>
    </row>
    <row r="2113" spans="2:8" x14ac:dyDescent="0.25">
      <c r="B2113" s="190">
        <v>44559</v>
      </c>
      <c r="C2113" s="9">
        <v>59.25</v>
      </c>
      <c r="D2113" s="14">
        <f t="shared" si="64"/>
        <v>15.013513513513512</v>
      </c>
      <c r="E2113" s="9">
        <v>-1.332223147377181E-2</v>
      </c>
      <c r="G2113" s="9">
        <v>2109</v>
      </c>
      <c r="H2113" s="9">
        <f t="shared" ca="1" si="65"/>
        <v>-5.3163325539889374E-2</v>
      </c>
    </row>
    <row r="2114" spans="2:8" x14ac:dyDescent="0.25">
      <c r="B2114" s="190">
        <v>41416</v>
      </c>
      <c r="C2114" s="9">
        <v>3.7</v>
      </c>
      <c r="D2114" s="14">
        <f t="shared" si="64"/>
        <v>-0.9499661933739012</v>
      </c>
      <c r="E2114" s="9">
        <v>-1.3333333333333286E-2</v>
      </c>
      <c r="G2114" s="9">
        <v>2110</v>
      </c>
      <c r="H2114" s="9">
        <f t="shared" ca="1" si="65"/>
        <v>2.9114100620108815E-2</v>
      </c>
    </row>
    <row r="2115" spans="2:8" x14ac:dyDescent="0.25">
      <c r="B2115" s="190">
        <v>44344</v>
      </c>
      <c r="C2115" s="9">
        <v>73.95</v>
      </c>
      <c r="D2115" s="14">
        <f t="shared" si="64"/>
        <v>0.53902185223725296</v>
      </c>
      <c r="E2115" s="9">
        <v>-1.33422281521014E-2</v>
      </c>
      <c r="G2115" s="9">
        <v>2111</v>
      </c>
      <c r="H2115" s="9">
        <f t="shared" ca="1" si="65"/>
        <v>2.4246821816845909E-2</v>
      </c>
    </row>
    <row r="2116" spans="2:8" x14ac:dyDescent="0.25">
      <c r="B2116" s="190">
        <v>42801</v>
      </c>
      <c r="C2116" s="9">
        <v>48.05</v>
      </c>
      <c r="D2116" s="14">
        <f t="shared" si="64"/>
        <v>-0.18143100511073262</v>
      </c>
      <c r="E2116" s="9">
        <v>-1.334702258726911E-2</v>
      </c>
      <c r="G2116" s="9">
        <v>2112</v>
      </c>
      <c r="H2116" s="9">
        <f t="shared" ca="1" si="65"/>
        <v>-1.3341787283850742E-2</v>
      </c>
    </row>
    <row r="2117" spans="2:8" x14ac:dyDescent="0.25">
      <c r="B2117" s="190">
        <v>42174</v>
      </c>
      <c r="C2117" s="9">
        <v>58.7</v>
      </c>
      <c r="D2117" s="14">
        <f t="shared" ref="D2117:D2180" si="66">(C2117-C2118)/C2118</f>
        <v>0.4565756823821342</v>
      </c>
      <c r="E2117" s="9">
        <v>-1.3445378151260456E-2</v>
      </c>
      <c r="G2117" s="9">
        <v>2113</v>
      </c>
      <c r="H2117" s="9">
        <f t="shared" ca="1" si="65"/>
        <v>-4.5336707838845677E-2</v>
      </c>
    </row>
    <row r="2118" spans="2:8" x14ac:dyDescent="0.25">
      <c r="B2118" s="190">
        <v>43131</v>
      </c>
      <c r="C2118" s="9">
        <v>40.299999999999997</v>
      </c>
      <c r="D2118" s="14">
        <f t="shared" si="66"/>
        <v>0</v>
      </c>
      <c r="E2118" s="9">
        <v>-1.3463892288861794E-2</v>
      </c>
      <c r="G2118" s="9">
        <v>2114</v>
      </c>
      <c r="H2118" s="9">
        <f t="shared" ref="H2118:H2181" ca="1" si="67">_xlfn.NORM.INV(RAND(),O$7,O$8)</f>
        <v>-1.6544326840309601E-2</v>
      </c>
    </row>
    <row r="2119" spans="2:8" x14ac:dyDescent="0.25">
      <c r="B2119" s="190">
        <v>42741</v>
      </c>
      <c r="C2119" s="9">
        <v>40.299999999999997</v>
      </c>
      <c r="D2119" s="14">
        <f t="shared" si="66"/>
        <v>-0.21289062500000011</v>
      </c>
      <c r="E2119" s="9">
        <v>-1.3463892288861794E-2</v>
      </c>
      <c r="G2119" s="9">
        <v>2115</v>
      </c>
      <c r="H2119" s="9">
        <f t="shared" ca="1" si="67"/>
        <v>4.6393578815093831E-3</v>
      </c>
    </row>
    <row r="2120" spans="2:8" x14ac:dyDescent="0.25">
      <c r="B2120" s="190">
        <v>42872</v>
      </c>
      <c r="C2120" s="9">
        <v>51.2</v>
      </c>
      <c r="D2120" s="14">
        <f t="shared" si="66"/>
        <v>-6.5693430656934212E-2</v>
      </c>
      <c r="E2120" s="9">
        <v>-1.3487475915221498E-2</v>
      </c>
      <c r="G2120" s="9">
        <v>2116</v>
      </c>
      <c r="H2120" s="9">
        <f t="shared" ca="1" si="67"/>
        <v>4.5735720670143525E-2</v>
      </c>
    </row>
    <row r="2121" spans="2:8" x14ac:dyDescent="0.25">
      <c r="B2121" s="190">
        <v>42087</v>
      </c>
      <c r="C2121" s="9">
        <v>54.8</v>
      </c>
      <c r="D2121" s="14">
        <f t="shared" si="66"/>
        <v>2.0027397260273969</v>
      </c>
      <c r="E2121" s="9">
        <v>-1.3501350135013503E-2</v>
      </c>
      <c r="G2121" s="9">
        <v>2117</v>
      </c>
      <c r="H2121" s="9">
        <f t="shared" ca="1" si="67"/>
        <v>4.5729556481040471E-3</v>
      </c>
    </row>
    <row r="2122" spans="2:8" x14ac:dyDescent="0.25">
      <c r="B2122" s="190">
        <v>43663</v>
      </c>
      <c r="C2122" s="9">
        <v>18.25</v>
      </c>
      <c r="D2122" s="14">
        <f t="shared" si="66"/>
        <v>-0.5823798627002289</v>
      </c>
      <c r="E2122" s="9">
        <v>-1.3513513513513514E-2</v>
      </c>
      <c r="G2122" s="9">
        <v>2118</v>
      </c>
      <c r="H2122" s="9">
        <f t="shared" ca="1" si="67"/>
        <v>-2.5351830729040563E-2</v>
      </c>
    </row>
    <row r="2123" spans="2:8" x14ac:dyDescent="0.25">
      <c r="B2123" s="190">
        <v>42628</v>
      </c>
      <c r="C2123" s="9">
        <v>43.7</v>
      </c>
      <c r="D2123" s="14">
        <f t="shared" si="66"/>
        <v>-0.53732133403917415</v>
      </c>
      <c r="E2123" s="9">
        <v>-1.3544018058690618E-2</v>
      </c>
      <c r="G2123" s="9">
        <v>2119</v>
      </c>
      <c r="H2123" s="9">
        <f t="shared" ca="1" si="67"/>
        <v>6.158631304293183E-3</v>
      </c>
    </row>
    <row r="2124" spans="2:8" x14ac:dyDescent="0.25">
      <c r="B2124" s="190">
        <v>42354</v>
      </c>
      <c r="C2124" s="9">
        <v>94.45</v>
      </c>
      <c r="D2124" s="14">
        <f t="shared" si="66"/>
        <v>-0.43392268504644887</v>
      </c>
      <c r="E2124" s="9">
        <v>-1.3577023498694487E-2</v>
      </c>
      <c r="G2124" s="9">
        <v>2120</v>
      </c>
      <c r="H2124" s="9">
        <f t="shared" ca="1" si="67"/>
        <v>2.6138330927808137E-3</v>
      </c>
    </row>
    <row r="2125" spans="2:8" x14ac:dyDescent="0.25">
      <c r="B2125" s="190">
        <v>45430</v>
      </c>
      <c r="C2125" s="9">
        <v>166.85</v>
      </c>
      <c r="D2125" s="14">
        <f t="shared" si="66"/>
        <v>2.5424628450106157</v>
      </c>
      <c r="E2125" s="9">
        <v>-1.3597398758498441E-2</v>
      </c>
      <c r="G2125" s="9">
        <v>2121</v>
      </c>
      <c r="H2125" s="9">
        <f t="shared" ca="1" si="67"/>
        <v>5.1161105267106599E-2</v>
      </c>
    </row>
    <row r="2126" spans="2:8" x14ac:dyDescent="0.25">
      <c r="B2126" s="190">
        <v>44630</v>
      </c>
      <c r="C2126" s="9">
        <v>47.1</v>
      </c>
      <c r="D2126" s="14">
        <f t="shared" si="66"/>
        <v>-0.18723037100949094</v>
      </c>
      <c r="E2126" s="9">
        <v>-1.3612565445026148E-2</v>
      </c>
      <c r="G2126" s="9">
        <v>2122</v>
      </c>
      <c r="H2126" s="9">
        <f t="shared" ca="1" si="67"/>
        <v>-3.9085669282649199E-2</v>
      </c>
    </row>
    <row r="2127" spans="2:8" x14ac:dyDescent="0.25">
      <c r="B2127" s="190">
        <v>44160</v>
      </c>
      <c r="C2127" s="9">
        <v>57.95</v>
      </c>
      <c r="D2127" s="14">
        <f t="shared" si="66"/>
        <v>-0.765194489465154</v>
      </c>
      <c r="E2127" s="9">
        <v>-1.3617021276595696E-2</v>
      </c>
      <c r="G2127" s="9">
        <v>2123</v>
      </c>
      <c r="H2127" s="9">
        <f t="shared" ca="1" si="67"/>
        <v>1.7723272037034908E-2</v>
      </c>
    </row>
    <row r="2128" spans="2:8" x14ac:dyDescent="0.25">
      <c r="B2128" s="190">
        <v>45799</v>
      </c>
      <c r="C2128" s="9">
        <v>246.8</v>
      </c>
      <c r="D2128" s="14">
        <f t="shared" si="66"/>
        <v>3.8774703557312256</v>
      </c>
      <c r="E2128" s="9">
        <v>-1.3628552016306288E-2</v>
      </c>
      <c r="G2128" s="9">
        <v>2124</v>
      </c>
      <c r="H2128" s="9">
        <f t="shared" ca="1" si="67"/>
        <v>3.4088749244751852E-2</v>
      </c>
    </row>
    <row r="2129" spans="2:8" x14ac:dyDescent="0.25">
      <c r="B2129" s="190">
        <v>42635</v>
      </c>
      <c r="C2129" s="9">
        <v>50.6</v>
      </c>
      <c r="D2129" s="14">
        <f t="shared" si="66"/>
        <v>2.5017301038062287</v>
      </c>
      <c r="E2129" s="9">
        <v>-1.3645224171539879E-2</v>
      </c>
      <c r="G2129" s="9">
        <v>2125</v>
      </c>
      <c r="H2129" s="9">
        <f t="shared" ca="1" si="67"/>
        <v>-8.3128125245140391E-3</v>
      </c>
    </row>
    <row r="2130" spans="2:8" x14ac:dyDescent="0.25">
      <c r="B2130" s="190">
        <v>43801</v>
      </c>
      <c r="C2130" s="9">
        <v>14.45</v>
      </c>
      <c r="D2130" s="14">
        <f t="shared" si="66"/>
        <v>-0.59972299168975074</v>
      </c>
      <c r="E2130" s="9">
        <v>-1.3651877133105875E-2</v>
      </c>
      <c r="G2130" s="9">
        <v>2126</v>
      </c>
      <c r="H2130" s="9">
        <f t="shared" ca="1" si="67"/>
        <v>-6.7086818243952781E-2</v>
      </c>
    </row>
    <row r="2131" spans="2:8" x14ac:dyDescent="0.25">
      <c r="B2131" s="190">
        <v>43082</v>
      </c>
      <c r="C2131" s="9">
        <v>36.1</v>
      </c>
      <c r="D2131" s="14">
        <f t="shared" si="66"/>
        <v>-0.28230616302186873</v>
      </c>
      <c r="E2131" s="9">
        <v>-1.3661202185792349E-2</v>
      </c>
      <c r="G2131" s="9">
        <v>2127</v>
      </c>
      <c r="H2131" s="9">
        <f t="shared" ca="1" si="67"/>
        <v>2.5975258704048005E-2</v>
      </c>
    </row>
    <row r="2132" spans="2:8" x14ac:dyDescent="0.25">
      <c r="B2132" s="190">
        <v>42794</v>
      </c>
      <c r="C2132" s="9">
        <v>50.3</v>
      </c>
      <c r="D2132" s="14">
        <f t="shared" si="66"/>
        <v>9.9502487562183389E-4</v>
      </c>
      <c r="E2132" s="9">
        <v>-1.3725490196078487E-2</v>
      </c>
      <c r="G2132" s="9">
        <v>2128</v>
      </c>
      <c r="H2132" s="9">
        <f t="shared" ca="1" si="67"/>
        <v>1.4969379706469145E-2</v>
      </c>
    </row>
    <row r="2133" spans="2:8" x14ac:dyDescent="0.25">
      <c r="B2133" s="190">
        <v>42814</v>
      </c>
      <c r="C2133" s="9">
        <v>50.25</v>
      </c>
      <c r="D2133" s="14">
        <f t="shared" si="66"/>
        <v>0.27700127064803043</v>
      </c>
      <c r="E2133" s="9">
        <v>-1.373895976447503E-2</v>
      </c>
      <c r="G2133" s="9">
        <v>2129</v>
      </c>
      <c r="H2133" s="9">
        <f t="shared" ca="1" si="67"/>
        <v>3.7756073985149928E-2</v>
      </c>
    </row>
    <row r="2134" spans="2:8" x14ac:dyDescent="0.25">
      <c r="B2134" s="190">
        <v>43091</v>
      </c>
      <c r="C2134" s="9">
        <v>39.35</v>
      </c>
      <c r="D2134" s="14">
        <f t="shared" si="66"/>
        <v>0.10224089635854337</v>
      </c>
      <c r="E2134" s="9">
        <v>-1.3784461152882135E-2</v>
      </c>
      <c r="G2134" s="9">
        <v>2130</v>
      </c>
      <c r="H2134" s="9">
        <f t="shared" ca="1" si="67"/>
        <v>-8.7542909542122783E-4</v>
      </c>
    </row>
    <row r="2135" spans="2:8" x14ac:dyDescent="0.25">
      <c r="B2135" s="190">
        <v>44007</v>
      </c>
      <c r="C2135" s="9">
        <v>35.700000000000003</v>
      </c>
      <c r="D2135" s="14">
        <f t="shared" si="66"/>
        <v>-0.47228381374722839</v>
      </c>
      <c r="E2135" s="9">
        <v>-1.3812154696132596E-2</v>
      </c>
      <c r="G2135" s="9">
        <v>2131</v>
      </c>
      <c r="H2135" s="9">
        <f t="shared" ca="1" si="67"/>
        <v>1.0424667555076251E-2</v>
      </c>
    </row>
    <row r="2136" spans="2:8" x14ac:dyDescent="0.25">
      <c r="B2136" s="190">
        <v>44994</v>
      </c>
      <c r="C2136" s="9">
        <v>67.650000000000006</v>
      </c>
      <c r="D2136" s="14">
        <f t="shared" si="66"/>
        <v>0.72796934865900409</v>
      </c>
      <c r="E2136" s="9">
        <v>-1.3848396501457562E-2</v>
      </c>
      <c r="G2136" s="9">
        <v>2132</v>
      </c>
      <c r="H2136" s="9">
        <f t="shared" ca="1" si="67"/>
        <v>7.3525431023418889E-3</v>
      </c>
    </row>
    <row r="2137" spans="2:8" x14ac:dyDescent="0.25">
      <c r="B2137" s="190">
        <v>42964</v>
      </c>
      <c r="C2137" s="9">
        <v>39.15</v>
      </c>
      <c r="D2137" s="14">
        <f t="shared" si="66"/>
        <v>-0.31134564643799478</v>
      </c>
      <c r="E2137" s="9">
        <v>-1.3853904282115975E-2</v>
      </c>
      <c r="G2137" s="9">
        <v>2133</v>
      </c>
      <c r="H2137" s="9">
        <f t="shared" ca="1" si="67"/>
        <v>1.1710865365719206E-2</v>
      </c>
    </row>
    <row r="2138" spans="2:8" x14ac:dyDescent="0.25">
      <c r="B2138" s="190">
        <v>44217</v>
      </c>
      <c r="C2138" s="9">
        <v>56.85</v>
      </c>
      <c r="D2138" s="14">
        <f t="shared" si="66"/>
        <v>15.014084507042256</v>
      </c>
      <c r="E2138" s="9">
        <v>-1.3876843018213307E-2</v>
      </c>
      <c r="G2138" s="9">
        <v>2134</v>
      </c>
      <c r="H2138" s="9">
        <f t="shared" ca="1" si="67"/>
        <v>1.9828287728856187E-2</v>
      </c>
    </row>
    <row r="2139" spans="2:8" x14ac:dyDescent="0.25">
      <c r="B2139" s="190">
        <v>41288</v>
      </c>
      <c r="C2139" s="9">
        <v>3.55</v>
      </c>
      <c r="D2139" s="14">
        <f t="shared" si="66"/>
        <v>-0.89985895627644563</v>
      </c>
      <c r="E2139" s="9">
        <v>-1.3888888888888963E-2</v>
      </c>
      <c r="G2139" s="9">
        <v>2135</v>
      </c>
      <c r="H2139" s="9">
        <f t="shared" ca="1" si="67"/>
        <v>1.3118190145161569E-2</v>
      </c>
    </row>
    <row r="2140" spans="2:8" x14ac:dyDescent="0.25">
      <c r="B2140" s="190">
        <v>43341</v>
      </c>
      <c r="C2140" s="9">
        <v>35.450000000000003</v>
      </c>
      <c r="D2140" s="14">
        <f t="shared" si="66"/>
        <v>-0.4377478191911181</v>
      </c>
      <c r="E2140" s="9">
        <v>-1.3908205841446452E-2</v>
      </c>
      <c r="G2140" s="9">
        <v>2136</v>
      </c>
      <c r="H2140" s="9">
        <f t="shared" ca="1" si="67"/>
        <v>-5.8604735604586289E-2</v>
      </c>
    </row>
    <row r="2141" spans="2:8" x14ac:dyDescent="0.25">
      <c r="B2141" s="190">
        <v>44965</v>
      </c>
      <c r="C2141" s="9">
        <v>63.05</v>
      </c>
      <c r="D2141" s="14">
        <f t="shared" si="66"/>
        <v>-0.59071729957805907</v>
      </c>
      <c r="E2141" s="9">
        <v>-1.4073494917904701E-2</v>
      </c>
      <c r="G2141" s="9">
        <v>2137</v>
      </c>
      <c r="H2141" s="9">
        <f t="shared" ca="1" si="67"/>
        <v>2.9074967054773457E-2</v>
      </c>
    </row>
    <row r="2142" spans="2:8" x14ac:dyDescent="0.25">
      <c r="B2142" s="190">
        <v>45355</v>
      </c>
      <c r="C2142" s="9">
        <v>154.05000000000001</v>
      </c>
      <c r="D2142" s="14">
        <f t="shared" si="66"/>
        <v>4.5215053763440869</v>
      </c>
      <c r="E2142" s="9">
        <v>-1.4079999999999928E-2</v>
      </c>
      <c r="G2142" s="9">
        <v>2138</v>
      </c>
      <c r="H2142" s="9">
        <f t="shared" ca="1" si="67"/>
        <v>2.7633945947111976E-2</v>
      </c>
    </row>
    <row r="2143" spans="2:8" x14ac:dyDescent="0.25">
      <c r="B2143" s="190">
        <v>43292</v>
      </c>
      <c r="C2143" s="9">
        <v>27.9</v>
      </c>
      <c r="D2143" s="14">
        <f t="shared" si="66"/>
        <v>-0.57886792452830194</v>
      </c>
      <c r="E2143" s="9">
        <v>-1.4134275618374633E-2</v>
      </c>
      <c r="G2143" s="9">
        <v>2139</v>
      </c>
      <c r="H2143" s="9">
        <f t="shared" ca="1" si="67"/>
        <v>-4.7182471551114082E-4</v>
      </c>
    </row>
    <row r="2144" spans="2:8" x14ac:dyDescent="0.25">
      <c r="B2144" s="190">
        <v>44491</v>
      </c>
      <c r="C2144" s="9">
        <v>66.25</v>
      </c>
      <c r="D2144" s="14">
        <f t="shared" si="66"/>
        <v>1.7151639344262297</v>
      </c>
      <c r="E2144" s="9">
        <v>-1.4136904761904804E-2</v>
      </c>
      <c r="G2144" s="9">
        <v>2140</v>
      </c>
      <c r="H2144" s="9">
        <f t="shared" ca="1" si="67"/>
        <v>4.3427342060455201E-3</v>
      </c>
    </row>
    <row r="2145" spans="2:8" x14ac:dyDescent="0.25">
      <c r="B2145" s="190">
        <v>43546</v>
      </c>
      <c r="C2145" s="9">
        <v>24.4</v>
      </c>
      <c r="D2145" s="14">
        <f t="shared" si="66"/>
        <v>-0.71889400921658986</v>
      </c>
      <c r="E2145" s="9">
        <v>-1.41414141414142E-2</v>
      </c>
      <c r="G2145" s="9">
        <v>2141</v>
      </c>
      <c r="H2145" s="9">
        <f t="shared" ca="1" si="67"/>
        <v>-6.1136736352620383E-3</v>
      </c>
    </row>
    <row r="2146" spans="2:8" x14ac:dyDescent="0.25">
      <c r="B2146" s="190">
        <v>45092</v>
      </c>
      <c r="C2146" s="9">
        <v>86.8</v>
      </c>
      <c r="D2146" s="14">
        <f t="shared" si="66"/>
        <v>0.39549839228295808</v>
      </c>
      <c r="E2146" s="9">
        <v>-1.4196479273140262E-2</v>
      </c>
      <c r="G2146" s="9">
        <v>2142</v>
      </c>
      <c r="H2146" s="9">
        <f t="shared" ca="1" si="67"/>
        <v>-4.4619613774750162E-2</v>
      </c>
    </row>
    <row r="2147" spans="2:8" x14ac:dyDescent="0.25">
      <c r="B2147" s="190">
        <v>41967</v>
      </c>
      <c r="C2147" s="9">
        <v>62.2</v>
      </c>
      <c r="D2147" s="14">
        <f t="shared" si="66"/>
        <v>1.0096930533117934</v>
      </c>
      <c r="E2147" s="9">
        <v>-1.426307448494451E-2</v>
      </c>
      <c r="G2147" s="9">
        <v>2143</v>
      </c>
      <c r="H2147" s="9">
        <f t="shared" ca="1" si="67"/>
        <v>-3.7542867063123847E-2</v>
      </c>
    </row>
    <row r="2148" spans="2:8" x14ac:dyDescent="0.25">
      <c r="B2148" s="190">
        <v>43264</v>
      </c>
      <c r="C2148" s="9">
        <v>30.95</v>
      </c>
      <c r="D2148" s="14">
        <f t="shared" si="66"/>
        <v>0.12545454545454543</v>
      </c>
      <c r="E2148" s="9">
        <v>-1.433121019108278E-2</v>
      </c>
      <c r="G2148" s="9">
        <v>2144</v>
      </c>
      <c r="H2148" s="9">
        <f t="shared" ca="1" si="67"/>
        <v>-8.799479796386938E-3</v>
      </c>
    </row>
    <row r="2149" spans="2:8" x14ac:dyDescent="0.25">
      <c r="B2149" s="190">
        <v>43460</v>
      </c>
      <c r="C2149" s="9">
        <v>27.5</v>
      </c>
      <c r="D2149" s="14">
        <f t="shared" si="66"/>
        <v>-0.46653734238603295</v>
      </c>
      <c r="E2149" s="9">
        <v>-1.4336917562723964E-2</v>
      </c>
      <c r="G2149" s="9">
        <v>2145</v>
      </c>
      <c r="H2149" s="9">
        <f t="shared" ca="1" si="67"/>
        <v>-1.4584526650639987E-2</v>
      </c>
    </row>
    <row r="2150" spans="2:8" x14ac:dyDescent="0.25">
      <c r="B2150" s="190">
        <v>42851</v>
      </c>
      <c r="C2150" s="9">
        <v>51.55</v>
      </c>
      <c r="D2150" s="14">
        <f t="shared" si="66"/>
        <v>7.2840790842872011E-2</v>
      </c>
      <c r="E2150" s="9">
        <v>-1.4340344168260039E-2</v>
      </c>
      <c r="G2150" s="9">
        <v>2146</v>
      </c>
      <c r="H2150" s="9">
        <f t="shared" ca="1" si="67"/>
        <v>-8.5204900961984173E-2</v>
      </c>
    </row>
    <row r="2151" spans="2:8" x14ac:dyDescent="0.25">
      <c r="B2151" s="190">
        <v>42573</v>
      </c>
      <c r="C2151" s="9">
        <v>48.05</v>
      </c>
      <c r="D2151" s="14">
        <f t="shared" si="66"/>
        <v>0.55753646677471624</v>
      </c>
      <c r="E2151" s="9">
        <v>-1.4358974358974418E-2</v>
      </c>
      <c r="G2151" s="9">
        <v>2147</v>
      </c>
      <c r="H2151" s="9">
        <f t="shared" ca="1" si="67"/>
        <v>-8.624266457100585E-3</v>
      </c>
    </row>
    <row r="2152" spans="2:8" x14ac:dyDescent="0.25">
      <c r="B2152" s="190">
        <v>41824</v>
      </c>
      <c r="C2152" s="9">
        <v>30.85</v>
      </c>
      <c r="D2152" s="14">
        <f t="shared" si="66"/>
        <v>-0.47038626609442058</v>
      </c>
      <c r="E2152" s="9">
        <v>-1.4376996805111798E-2</v>
      </c>
      <c r="G2152" s="9">
        <v>2148</v>
      </c>
      <c r="H2152" s="9">
        <f t="shared" ca="1" si="67"/>
        <v>5.454259134216205E-2</v>
      </c>
    </row>
    <row r="2153" spans="2:8" x14ac:dyDescent="0.25">
      <c r="B2153" s="190">
        <v>41913</v>
      </c>
      <c r="C2153" s="9">
        <v>58.25</v>
      </c>
      <c r="D2153" s="14">
        <f t="shared" si="66"/>
        <v>1.8345498783454988</v>
      </c>
      <c r="E2153" s="9">
        <v>-1.4382402707275827E-2</v>
      </c>
      <c r="G2153" s="9">
        <v>2149</v>
      </c>
      <c r="H2153" s="9">
        <f t="shared" ca="1" si="67"/>
        <v>3.8726286274401896E-2</v>
      </c>
    </row>
    <row r="2154" spans="2:8" x14ac:dyDescent="0.25">
      <c r="B2154" s="190">
        <v>43949</v>
      </c>
      <c r="C2154" s="9">
        <v>20.55</v>
      </c>
      <c r="D2154" s="14">
        <f t="shared" si="66"/>
        <v>0.20175438596491221</v>
      </c>
      <c r="E2154" s="9">
        <v>-1.4388489208633127E-2</v>
      </c>
      <c r="G2154" s="9">
        <v>2150</v>
      </c>
      <c r="H2154" s="9">
        <f t="shared" ca="1" si="67"/>
        <v>-1.5773136043874852E-2</v>
      </c>
    </row>
    <row r="2155" spans="2:8" x14ac:dyDescent="0.25">
      <c r="B2155" s="190">
        <v>41702</v>
      </c>
      <c r="C2155" s="9">
        <v>17.100000000000001</v>
      </c>
      <c r="D2155" s="14">
        <f t="shared" si="66"/>
        <v>-0.70567986230636837</v>
      </c>
      <c r="E2155" s="9">
        <v>-1.4409221902017291E-2</v>
      </c>
      <c r="G2155" s="9">
        <v>2151</v>
      </c>
      <c r="H2155" s="9">
        <f t="shared" ca="1" si="67"/>
        <v>3.4815296595610168E-2</v>
      </c>
    </row>
    <row r="2156" spans="2:8" x14ac:dyDescent="0.25">
      <c r="B2156" s="190">
        <v>42151</v>
      </c>
      <c r="C2156" s="9">
        <v>58.1</v>
      </c>
      <c r="D2156" s="14">
        <f t="shared" si="66"/>
        <v>-0.41283476503284489</v>
      </c>
      <c r="E2156" s="9">
        <v>-1.4418999151823602E-2</v>
      </c>
      <c r="G2156" s="9">
        <v>2152</v>
      </c>
      <c r="H2156" s="9">
        <f t="shared" ca="1" si="67"/>
        <v>-3.8155532574221579E-2</v>
      </c>
    </row>
    <row r="2157" spans="2:8" x14ac:dyDescent="0.25">
      <c r="B2157" s="190">
        <v>42335</v>
      </c>
      <c r="C2157" s="9">
        <v>98.95</v>
      </c>
      <c r="D2157" s="14">
        <f t="shared" si="66"/>
        <v>0.81559633027522938</v>
      </c>
      <c r="E2157" s="9">
        <v>-1.4442231075697238E-2</v>
      </c>
      <c r="G2157" s="9">
        <v>2153</v>
      </c>
      <c r="H2157" s="9">
        <f t="shared" ca="1" si="67"/>
        <v>-1.4305920489915858E-2</v>
      </c>
    </row>
    <row r="2158" spans="2:8" x14ac:dyDescent="0.25">
      <c r="B2158" s="190">
        <v>44678</v>
      </c>
      <c r="C2158" s="9">
        <v>54.5</v>
      </c>
      <c r="D2158" s="14">
        <f t="shared" si="66"/>
        <v>2.2058823529411766</v>
      </c>
      <c r="E2158" s="9">
        <v>-1.4466546112115682E-2</v>
      </c>
      <c r="G2158" s="9">
        <v>2154</v>
      </c>
      <c r="H2158" s="9">
        <f t="shared" ca="1" si="67"/>
        <v>4.4922955040111925E-3</v>
      </c>
    </row>
    <row r="2159" spans="2:8" x14ac:dyDescent="0.25">
      <c r="B2159" s="190">
        <v>43679</v>
      </c>
      <c r="C2159" s="9">
        <v>17</v>
      </c>
      <c r="D2159" s="14">
        <f t="shared" si="66"/>
        <v>4</v>
      </c>
      <c r="E2159" s="9">
        <v>-1.4492753623188406E-2</v>
      </c>
      <c r="G2159" s="9">
        <v>2155</v>
      </c>
      <c r="H2159" s="9">
        <f t="shared" ca="1" si="67"/>
        <v>-1.6012567372144272E-2</v>
      </c>
    </row>
    <row r="2160" spans="2:8" x14ac:dyDescent="0.25">
      <c r="B2160" s="190">
        <v>41309</v>
      </c>
      <c r="C2160" s="9">
        <v>3.4</v>
      </c>
      <c r="D2160" s="14">
        <f t="shared" si="66"/>
        <v>-0.98500485137161509</v>
      </c>
      <c r="E2160" s="9">
        <v>-1.4492753623188482E-2</v>
      </c>
      <c r="G2160" s="9">
        <v>2156</v>
      </c>
      <c r="H2160" s="9">
        <f t="shared" ca="1" si="67"/>
        <v>4.3283692488094976E-3</v>
      </c>
    </row>
    <row r="2161" spans="2:8" x14ac:dyDescent="0.25">
      <c r="B2161" s="190">
        <v>45527</v>
      </c>
      <c r="C2161" s="9">
        <v>226.74</v>
      </c>
      <c r="D2161" s="14">
        <f t="shared" si="66"/>
        <v>5.0869798657718119</v>
      </c>
      <c r="E2161" s="9">
        <v>-1.451668984700975E-2</v>
      </c>
      <c r="G2161" s="9">
        <v>2157</v>
      </c>
      <c r="H2161" s="9">
        <f t="shared" ca="1" si="67"/>
        <v>-1.0788317944232E-2</v>
      </c>
    </row>
    <row r="2162" spans="2:8" x14ac:dyDescent="0.25">
      <c r="B2162" s="190">
        <v>42957</v>
      </c>
      <c r="C2162" s="9">
        <v>37.25</v>
      </c>
      <c r="D2162" s="14">
        <f t="shared" si="66"/>
        <v>-0.35273675065160726</v>
      </c>
      <c r="E2162" s="9">
        <v>-1.4550264550264477E-2</v>
      </c>
      <c r="G2162" s="9">
        <v>2158</v>
      </c>
      <c r="H2162" s="9">
        <f t="shared" ca="1" si="67"/>
        <v>3.1727880367599257E-2</v>
      </c>
    </row>
    <row r="2163" spans="2:8" x14ac:dyDescent="0.25">
      <c r="B2163" s="190">
        <v>44265</v>
      </c>
      <c r="C2163" s="9">
        <v>57.55</v>
      </c>
      <c r="D2163" s="14">
        <f t="shared" si="66"/>
        <v>-0.43328409650418515</v>
      </c>
      <c r="E2163" s="9">
        <v>-1.455479452054797E-2</v>
      </c>
      <c r="G2163" s="9">
        <v>2159</v>
      </c>
      <c r="H2163" s="9">
        <f t="shared" ca="1" si="67"/>
        <v>-6.0127851328149289E-2</v>
      </c>
    </row>
    <row r="2164" spans="2:8" x14ac:dyDescent="0.25">
      <c r="B2164" s="190">
        <v>45187</v>
      </c>
      <c r="C2164" s="9">
        <v>101.55</v>
      </c>
      <c r="D2164" s="14">
        <f t="shared" si="66"/>
        <v>-8.8010776829815882E-2</v>
      </c>
      <c r="E2164" s="9">
        <v>-1.4556040756914119E-2</v>
      </c>
      <c r="G2164" s="9">
        <v>2160</v>
      </c>
      <c r="H2164" s="9">
        <f t="shared" ca="1" si="67"/>
        <v>-0.12804679060840363</v>
      </c>
    </row>
    <row r="2165" spans="2:8" x14ac:dyDescent="0.25">
      <c r="B2165" s="190">
        <v>45170</v>
      </c>
      <c r="C2165" s="9">
        <v>111.35</v>
      </c>
      <c r="D2165" s="14">
        <f t="shared" si="66"/>
        <v>0.27768215720022932</v>
      </c>
      <c r="E2165" s="9">
        <v>-1.4601769911504475E-2</v>
      </c>
      <c r="G2165" s="9">
        <v>2161</v>
      </c>
      <c r="H2165" s="9">
        <f t="shared" ca="1" si="67"/>
        <v>-1.9907807242871507E-2</v>
      </c>
    </row>
    <row r="2166" spans="2:8" x14ac:dyDescent="0.25">
      <c r="B2166" s="190">
        <v>44372</v>
      </c>
      <c r="C2166" s="9">
        <v>87.15</v>
      </c>
      <c r="D2166" s="14">
        <f t="shared" si="66"/>
        <v>2.2518656716417915</v>
      </c>
      <c r="E2166" s="9">
        <v>-1.469756924816277E-2</v>
      </c>
      <c r="G2166" s="9">
        <v>2162</v>
      </c>
      <c r="H2166" s="9">
        <f t="shared" ca="1" si="67"/>
        <v>-1.9968799077388567E-2</v>
      </c>
    </row>
    <row r="2167" spans="2:8" x14ac:dyDescent="0.25">
      <c r="B2167" s="190">
        <v>43487</v>
      </c>
      <c r="C2167" s="9">
        <v>26.8</v>
      </c>
      <c r="D2167" s="14">
        <f t="shared" si="66"/>
        <v>-0.83328149300155518</v>
      </c>
      <c r="E2167" s="9">
        <v>-1.4705882352941124E-2</v>
      </c>
      <c r="G2167" s="9">
        <v>2163</v>
      </c>
      <c r="H2167" s="9">
        <f t="shared" ca="1" si="67"/>
        <v>-1.8266440146016499E-2</v>
      </c>
    </row>
    <row r="2168" spans="2:8" x14ac:dyDescent="0.25">
      <c r="B2168" s="190">
        <v>45306</v>
      </c>
      <c r="C2168" s="9">
        <v>160.75</v>
      </c>
      <c r="D2168" s="14">
        <f t="shared" si="66"/>
        <v>2.0159474671669795</v>
      </c>
      <c r="E2168" s="9">
        <v>-1.4710389212381278E-2</v>
      </c>
      <c r="G2168" s="9">
        <v>2164</v>
      </c>
      <c r="H2168" s="9">
        <f t="shared" ca="1" si="67"/>
        <v>-6.4249876037498613E-2</v>
      </c>
    </row>
    <row r="2169" spans="2:8" x14ac:dyDescent="0.25">
      <c r="B2169" s="190">
        <v>41933</v>
      </c>
      <c r="C2169" s="9">
        <v>53.3</v>
      </c>
      <c r="D2169" s="14">
        <f t="shared" si="66"/>
        <v>2.2012012012012012</v>
      </c>
      <c r="E2169" s="9">
        <v>-1.4787430683918747E-2</v>
      </c>
      <c r="G2169" s="9">
        <v>2165</v>
      </c>
      <c r="H2169" s="9">
        <f t="shared" ca="1" si="67"/>
        <v>4.1209463116651281E-2</v>
      </c>
    </row>
    <row r="2170" spans="2:8" x14ac:dyDescent="0.25">
      <c r="B2170" s="190">
        <v>43684</v>
      </c>
      <c r="C2170" s="9">
        <v>16.649999999999999</v>
      </c>
      <c r="D2170" s="14">
        <f t="shared" si="66"/>
        <v>-0.74867924528301888</v>
      </c>
      <c r="E2170" s="9">
        <v>-1.4792899408284025E-2</v>
      </c>
      <c r="G2170" s="9">
        <v>2166</v>
      </c>
      <c r="H2170" s="9">
        <f t="shared" ca="1" si="67"/>
        <v>1.145744369095136E-2</v>
      </c>
    </row>
    <row r="2171" spans="2:8" x14ac:dyDescent="0.25">
      <c r="B2171" s="190">
        <v>44508</v>
      </c>
      <c r="C2171" s="9">
        <v>66.25</v>
      </c>
      <c r="D2171" s="14">
        <f t="shared" si="66"/>
        <v>0.11251049538203196</v>
      </c>
      <c r="E2171" s="9">
        <v>-1.4869888475836431E-2</v>
      </c>
      <c r="G2171" s="9">
        <v>2167</v>
      </c>
      <c r="H2171" s="9">
        <f t="shared" ca="1" si="67"/>
        <v>4.7659160316887179E-5</v>
      </c>
    </row>
    <row r="2172" spans="2:8" x14ac:dyDescent="0.25">
      <c r="B2172" s="190">
        <v>42164</v>
      </c>
      <c r="C2172" s="9">
        <v>59.55</v>
      </c>
      <c r="D2172" s="14">
        <f t="shared" si="66"/>
        <v>-0.3323991031390135</v>
      </c>
      <c r="E2172" s="9">
        <v>-1.4888337468982724E-2</v>
      </c>
      <c r="G2172" s="9">
        <v>2168</v>
      </c>
      <c r="H2172" s="9">
        <f t="shared" ca="1" si="67"/>
        <v>1.2786732704572177E-2</v>
      </c>
    </row>
    <row r="2173" spans="2:8" x14ac:dyDescent="0.25">
      <c r="B2173" s="190">
        <v>42202</v>
      </c>
      <c r="C2173" s="9">
        <v>89.2</v>
      </c>
      <c r="D2173" s="14">
        <f t="shared" si="66"/>
        <v>0.80020181634712428</v>
      </c>
      <c r="E2173" s="9">
        <v>-1.4908890115957972E-2</v>
      </c>
      <c r="G2173" s="9">
        <v>2169</v>
      </c>
      <c r="H2173" s="9">
        <f t="shared" ca="1" si="67"/>
        <v>-1.5316969395347425E-2</v>
      </c>
    </row>
    <row r="2174" spans="2:8" x14ac:dyDescent="0.25">
      <c r="B2174" s="190">
        <v>42859</v>
      </c>
      <c r="C2174" s="9">
        <v>49.55</v>
      </c>
      <c r="D2174" s="14">
        <f t="shared" si="66"/>
        <v>7.2510822510822387E-2</v>
      </c>
      <c r="E2174" s="9">
        <v>-1.4910536779324057E-2</v>
      </c>
      <c r="G2174" s="9">
        <v>2170</v>
      </c>
      <c r="H2174" s="9">
        <f t="shared" ca="1" si="67"/>
        <v>-2.5172000747457426E-2</v>
      </c>
    </row>
    <row r="2175" spans="2:8" x14ac:dyDescent="0.25">
      <c r="B2175" s="190">
        <v>44722</v>
      </c>
      <c r="C2175" s="9">
        <v>46.2</v>
      </c>
      <c r="D2175" s="14">
        <f t="shared" si="66"/>
        <v>-0.54838709677419351</v>
      </c>
      <c r="E2175" s="9">
        <v>-1.4925373134328268E-2</v>
      </c>
      <c r="G2175" s="9">
        <v>2171</v>
      </c>
      <c r="H2175" s="9">
        <f t="shared" ca="1" si="67"/>
        <v>4.2574003532464863E-2</v>
      </c>
    </row>
    <row r="2176" spans="2:8" x14ac:dyDescent="0.25">
      <c r="B2176" s="190">
        <v>42298</v>
      </c>
      <c r="C2176" s="9">
        <v>102.3</v>
      </c>
      <c r="D2176" s="14">
        <f t="shared" si="66"/>
        <v>1.221498371335505</v>
      </c>
      <c r="E2176" s="9">
        <v>-1.4925373134328332E-2</v>
      </c>
      <c r="G2176" s="9">
        <v>2172</v>
      </c>
      <c r="H2176" s="9">
        <f t="shared" ca="1" si="67"/>
        <v>2.1148093621354863E-2</v>
      </c>
    </row>
    <row r="2177" spans="2:8" x14ac:dyDescent="0.25">
      <c r="B2177" s="190">
        <v>42584</v>
      </c>
      <c r="C2177" s="9">
        <v>46.05</v>
      </c>
      <c r="D2177" s="14">
        <f t="shared" si="66"/>
        <v>1.0021739130434781</v>
      </c>
      <c r="E2177" s="9">
        <v>-1.4973262032085622E-2</v>
      </c>
      <c r="G2177" s="9">
        <v>2173</v>
      </c>
      <c r="H2177" s="9">
        <f t="shared" ca="1" si="67"/>
        <v>-8.2871401512105043E-3</v>
      </c>
    </row>
    <row r="2178" spans="2:8" x14ac:dyDescent="0.25">
      <c r="B2178" s="190">
        <v>43591</v>
      </c>
      <c r="C2178" s="9">
        <v>23</v>
      </c>
      <c r="D2178" s="14">
        <f t="shared" si="66"/>
        <v>0</v>
      </c>
      <c r="E2178" s="9">
        <v>-1.4989293361884428E-2</v>
      </c>
      <c r="G2178" s="9">
        <v>2174</v>
      </c>
      <c r="H2178" s="9">
        <f t="shared" ca="1" si="67"/>
        <v>2.3775321966193086E-2</v>
      </c>
    </row>
    <row r="2179" spans="2:8" x14ac:dyDescent="0.25">
      <c r="B2179" s="190">
        <v>41744</v>
      </c>
      <c r="C2179" s="9">
        <v>23</v>
      </c>
      <c r="D2179" s="14">
        <f t="shared" si="66"/>
        <v>-0.29984779299847797</v>
      </c>
      <c r="E2179" s="9">
        <v>-1.4989293361884428E-2</v>
      </c>
      <c r="G2179" s="9">
        <v>2175</v>
      </c>
      <c r="H2179" s="9">
        <f t="shared" ca="1" si="67"/>
        <v>-3.4215883243350946E-2</v>
      </c>
    </row>
    <row r="2180" spans="2:8" x14ac:dyDescent="0.25">
      <c r="B2180" s="190">
        <v>41837</v>
      </c>
      <c r="C2180" s="9">
        <v>32.85</v>
      </c>
      <c r="D2180" s="14">
        <f t="shared" si="66"/>
        <v>-0.41023339317773788</v>
      </c>
      <c r="E2180" s="9">
        <v>-1.4992503748125937E-2</v>
      </c>
      <c r="G2180" s="9">
        <v>2176</v>
      </c>
      <c r="H2180" s="9">
        <f t="shared" ca="1" si="67"/>
        <v>-1.4413473110474865E-2</v>
      </c>
    </row>
    <row r="2181" spans="2:8" x14ac:dyDescent="0.25">
      <c r="B2181" s="190">
        <v>42649</v>
      </c>
      <c r="C2181" s="9">
        <v>55.7</v>
      </c>
      <c r="D2181" s="14">
        <f t="shared" ref="D2181:D2244" si="68">(C2181-C2182)/C2182</f>
        <v>0.30904817861339617</v>
      </c>
      <c r="E2181" s="9">
        <v>-1.5030946065428725E-2</v>
      </c>
      <c r="G2181" s="9">
        <v>2177</v>
      </c>
      <c r="H2181" s="9">
        <f t="shared" ca="1" si="67"/>
        <v>-7.7195390623152407E-2</v>
      </c>
    </row>
    <row r="2182" spans="2:8" x14ac:dyDescent="0.25">
      <c r="B2182" s="190">
        <v>42900</v>
      </c>
      <c r="C2182" s="9">
        <v>42.55</v>
      </c>
      <c r="D2182" s="14">
        <f t="shared" si="68"/>
        <v>0.85807860262008728</v>
      </c>
      <c r="E2182" s="9">
        <v>-1.5046296296296427E-2</v>
      </c>
      <c r="G2182" s="9">
        <v>2178</v>
      </c>
      <c r="H2182" s="9">
        <f t="shared" ref="H2182:H2245" ca="1" si="69">_xlfn.NORM.INV(RAND(),O$7,O$8)</f>
        <v>9.1722407013350108E-3</v>
      </c>
    </row>
    <row r="2183" spans="2:8" x14ac:dyDescent="0.25">
      <c r="B2183" s="190">
        <v>41773</v>
      </c>
      <c r="C2183" s="9">
        <v>22.9</v>
      </c>
      <c r="D2183" s="14">
        <f t="shared" si="68"/>
        <v>0.16836734693877536</v>
      </c>
      <c r="E2183" s="9">
        <v>-1.5053763440860277E-2</v>
      </c>
      <c r="G2183" s="9">
        <v>2179</v>
      </c>
      <c r="H2183" s="9">
        <f t="shared" ca="1" si="69"/>
        <v>-2.177179431541006E-2</v>
      </c>
    </row>
    <row r="2184" spans="2:8" x14ac:dyDescent="0.25">
      <c r="B2184" s="190">
        <v>43650</v>
      </c>
      <c r="C2184" s="9">
        <v>19.600000000000001</v>
      </c>
      <c r="D2184" s="14">
        <f t="shared" si="68"/>
        <v>-0.14035087719298242</v>
      </c>
      <c r="E2184" s="9">
        <v>-1.5075376884421969E-2</v>
      </c>
      <c r="G2184" s="9">
        <v>2180</v>
      </c>
      <c r="H2184" s="9">
        <f t="shared" ca="1" si="69"/>
        <v>8.1785296139845406E-3</v>
      </c>
    </row>
    <row r="2185" spans="2:8" x14ac:dyDescent="0.25">
      <c r="B2185" s="190">
        <v>43616</v>
      </c>
      <c r="C2185" s="9">
        <v>22.8</v>
      </c>
      <c r="D2185" s="14">
        <f t="shared" si="68"/>
        <v>-0.66519823788546262</v>
      </c>
      <c r="E2185" s="9">
        <v>-1.5118790496760168E-2</v>
      </c>
      <c r="G2185" s="9">
        <v>2181</v>
      </c>
      <c r="H2185" s="9">
        <f t="shared" ca="1" si="69"/>
        <v>2.8376590730691924E-2</v>
      </c>
    </row>
    <row r="2186" spans="2:8" x14ac:dyDescent="0.25">
      <c r="B2186" s="190">
        <v>44488</v>
      </c>
      <c r="C2186" s="9">
        <v>68.099999999999994</v>
      </c>
      <c r="D2186" s="14">
        <f t="shared" si="68"/>
        <v>0.40412371134020608</v>
      </c>
      <c r="E2186" s="9">
        <v>-1.5184381778742029E-2</v>
      </c>
      <c r="G2186" s="9">
        <v>2182</v>
      </c>
      <c r="H2186" s="9">
        <f t="shared" ca="1" si="69"/>
        <v>7.8109575161292386E-3</v>
      </c>
    </row>
    <row r="2187" spans="2:8" x14ac:dyDescent="0.25">
      <c r="B2187" s="190">
        <v>44705</v>
      </c>
      <c r="C2187" s="9">
        <v>48.5</v>
      </c>
      <c r="D2187" s="14">
        <f t="shared" si="68"/>
        <v>-0.34724091520861372</v>
      </c>
      <c r="E2187" s="9">
        <v>-1.5228426395939087E-2</v>
      </c>
      <c r="G2187" s="9">
        <v>2183</v>
      </c>
      <c r="H2187" s="9">
        <f t="shared" ca="1" si="69"/>
        <v>2.7752171312329776E-2</v>
      </c>
    </row>
    <row r="2188" spans="2:8" x14ac:dyDescent="0.25">
      <c r="B2188" s="190">
        <v>44335</v>
      </c>
      <c r="C2188" s="9">
        <v>74.3</v>
      </c>
      <c r="D2188" s="14">
        <f t="shared" si="68"/>
        <v>-0.25774225774225773</v>
      </c>
      <c r="E2188" s="9">
        <v>-1.5241882041086887E-2</v>
      </c>
      <c r="G2188" s="9">
        <v>2184</v>
      </c>
      <c r="H2188" s="9">
        <f t="shared" ca="1" si="69"/>
        <v>5.9920191941163672E-2</v>
      </c>
    </row>
    <row r="2189" spans="2:8" x14ac:dyDescent="0.25">
      <c r="B2189" s="190">
        <v>42303</v>
      </c>
      <c r="C2189" s="9">
        <v>100.1</v>
      </c>
      <c r="D2189" s="14">
        <f t="shared" si="68"/>
        <v>2.4636678200692037</v>
      </c>
      <c r="E2189" s="9">
        <v>-1.5248401377275074E-2</v>
      </c>
      <c r="G2189" s="9">
        <v>2185</v>
      </c>
      <c r="H2189" s="9">
        <f t="shared" ca="1" si="69"/>
        <v>7.3002945675626776E-2</v>
      </c>
    </row>
    <row r="2190" spans="2:8" x14ac:dyDescent="0.25">
      <c r="B2190" s="190">
        <v>43437</v>
      </c>
      <c r="C2190" s="9">
        <v>28.9</v>
      </c>
      <c r="D2190" s="14">
        <f t="shared" si="68"/>
        <v>-0.39979231568016615</v>
      </c>
      <c r="E2190" s="9">
        <v>-1.5332197614991579E-2</v>
      </c>
      <c r="G2190" s="9">
        <v>2186</v>
      </c>
      <c r="H2190" s="9">
        <f t="shared" ca="1" si="69"/>
        <v>2.4764417322523779E-2</v>
      </c>
    </row>
    <row r="2191" spans="2:8" x14ac:dyDescent="0.25">
      <c r="B2191" s="190">
        <v>43018</v>
      </c>
      <c r="C2191" s="9">
        <v>48.15</v>
      </c>
      <c r="D2191" s="14">
        <f t="shared" si="68"/>
        <v>-0.42127403846153849</v>
      </c>
      <c r="E2191" s="9">
        <v>-1.5337423312883436E-2</v>
      </c>
      <c r="G2191" s="9">
        <v>2187</v>
      </c>
      <c r="H2191" s="9">
        <f t="shared" ca="1" si="69"/>
        <v>5.1283852570234065E-4</v>
      </c>
    </row>
    <row r="2192" spans="2:8" x14ac:dyDescent="0.25">
      <c r="B2192" s="190">
        <v>42257</v>
      </c>
      <c r="C2192" s="9">
        <v>83.2</v>
      </c>
      <c r="D2192" s="14">
        <f t="shared" si="68"/>
        <v>1.6122448979591837</v>
      </c>
      <c r="E2192" s="9">
        <v>-1.5384615384615351E-2</v>
      </c>
      <c r="G2192" s="9">
        <v>2188</v>
      </c>
      <c r="H2192" s="9">
        <f t="shared" ca="1" si="69"/>
        <v>3.5258290843146883E-2</v>
      </c>
    </row>
    <row r="2193" spans="2:8" x14ac:dyDescent="0.25">
      <c r="B2193" s="190">
        <v>41858</v>
      </c>
      <c r="C2193" s="9">
        <v>31.85</v>
      </c>
      <c r="D2193" s="14">
        <f t="shared" si="68"/>
        <v>-0.37303149606299207</v>
      </c>
      <c r="E2193" s="9">
        <v>-1.5455950540958269E-2</v>
      </c>
      <c r="G2193" s="9">
        <v>2189</v>
      </c>
      <c r="H2193" s="9">
        <f t="shared" ca="1" si="69"/>
        <v>-6.0035482002336596E-3</v>
      </c>
    </row>
    <row r="2194" spans="2:8" x14ac:dyDescent="0.25">
      <c r="B2194" s="190">
        <v>44132</v>
      </c>
      <c r="C2194" s="9">
        <v>50.8</v>
      </c>
      <c r="D2194" s="14">
        <f t="shared" si="68"/>
        <v>0.77933450087565659</v>
      </c>
      <c r="E2194" s="9">
        <v>-1.5503875968992331E-2</v>
      </c>
      <c r="G2194" s="9">
        <v>2190</v>
      </c>
      <c r="H2194" s="9">
        <f t="shared" ca="1" si="69"/>
        <v>1.056228079134611E-2</v>
      </c>
    </row>
    <row r="2195" spans="2:8" x14ac:dyDescent="0.25">
      <c r="B2195" s="190">
        <v>43245</v>
      </c>
      <c r="C2195" s="9">
        <v>28.55</v>
      </c>
      <c r="D2195" s="14">
        <f t="shared" si="68"/>
        <v>-0.59068100358422948</v>
      </c>
      <c r="E2195" s="9">
        <v>-1.551724137931032E-2</v>
      </c>
      <c r="G2195" s="9">
        <v>2191</v>
      </c>
      <c r="H2195" s="9">
        <f t="shared" ca="1" si="69"/>
        <v>-1.6423118319203612E-2</v>
      </c>
    </row>
    <row r="2196" spans="2:8" x14ac:dyDescent="0.25">
      <c r="B2196" s="190">
        <v>45006</v>
      </c>
      <c r="C2196" s="9">
        <v>69.75</v>
      </c>
      <c r="D2196" s="14">
        <f t="shared" si="68"/>
        <v>-0.68681244667953845</v>
      </c>
      <c r="E2196" s="9">
        <v>-1.5525758645024621E-2</v>
      </c>
      <c r="G2196" s="9">
        <v>2192</v>
      </c>
      <c r="H2196" s="9">
        <f t="shared" ca="1" si="69"/>
        <v>1.9252697894846123E-2</v>
      </c>
    </row>
    <row r="2197" spans="2:8" x14ac:dyDescent="0.25">
      <c r="B2197" s="190">
        <v>45789</v>
      </c>
      <c r="C2197" s="9">
        <v>222.71</v>
      </c>
      <c r="D2197" s="14">
        <f t="shared" si="68"/>
        <v>0.38243327126008703</v>
      </c>
      <c r="E2197" s="9">
        <v>-1.5559386465101807E-2</v>
      </c>
      <c r="G2197" s="9">
        <v>2193</v>
      </c>
      <c r="H2197" s="9">
        <f t="shared" ca="1" si="69"/>
        <v>-9.5119234009268805E-3</v>
      </c>
    </row>
    <row r="2198" spans="2:8" x14ac:dyDescent="0.25">
      <c r="B2198" s="190">
        <v>45289</v>
      </c>
      <c r="C2198" s="9">
        <v>161.1</v>
      </c>
      <c r="D2198" s="14">
        <f t="shared" si="68"/>
        <v>0.60458167330677282</v>
      </c>
      <c r="E2198" s="9">
        <v>-1.5582034830430866E-2</v>
      </c>
      <c r="G2198" s="9">
        <v>2194</v>
      </c>
      <c r="H2198" s="9">
        <f t="shared" ca="1" si="69"/>
        <v>-3.7692039439851242E-2</v>
      </c>
    </row>
    <row r="2199" spans="2:8" x14ac:dyDescent="0.25">
      <c r="B2199" s="190">
        <v>42334</v>
      </c>
      <c r="C2199" s="9">
        <v>100.4</v>
      </c>
      <c r="D2199" s="14">
        <f t="shared" si="68"/>
        <v>2.2025518341307819</v>
      </c>
      <c r="E2199" s="9">
        <v>-1.5686274509803866E-2</v>
      </c>
      <c r="G2199" s="9">
        <v>2195</v>
      </c>
      <c r="H2199" s="9">
        <f t="shared" ca="1" si="69"/>
        <v>3.0640700373218942E-2</v>
      </c>
    </row>
    <row r="2200" spans="2:8" x14ac:dyDescent="0.25">
      <c r="B2200" s="190">
        <v>43227</v>
      </c>
      <c r="C2200" s="9">
        <v>31.35</v>
      </c>
      <c r="D2200" s="14">
        <f t="shared" si="68"/>
        <v>0.66755319148936176</v>
      </c>
      <c r="E2200" s="9">
        <v>-1.5698587127158554E-2</v>
      </c>
      <c r="G2200" s="9">
        <v>2196</v>
      </c>
      <c r="H2200" s="9">
        <f t="shared" ca="1" si="69"/>
        <v>-7.2148010131068918E-2</v>
      </c>
    </row>
    <row r="2201" spans="2:8" x14ac:dyDescent="0.25">
      <c r="B2201" s="190">
        <v>41660</v>
      </c>
      <c r="C2201" s="9">
        <v>18.8</v>
      </c>
      <c r="D2201" s="14">
        <f t="shared" si="68"/>
        <v>-0.81809385582970495</v>
      </c>
      <c r="E2201" s="9">
        <v>-1.570680628272255E-2</v>
      </c>
      <c r="G2201" s="9">
        <v>2197</v>
      </c>
      <c r="H2201" s="9">
        <f t="shared" ca="1" si="69"/>
        <v>4.2766469001170059E-2</v>
      </c>
    </row>
    <row r="2202" spans="2:8" x14ac:dyDescent="0.25">
      <c r="B2202" s="190">
        <v>45226</v>
      </c>
      <c r="C2202" s="9">
        <v>103.35</v>
      </c>
      <c r="D2202" s="14">
        <f t="shared" si="68"/>
        <v>2.0087336244541483</v>
      </c>
      <c r="E2202" s="9">
        <v>-1.5714285714285767E-2</v>
      </c>
      <c r="G2202" s="9">
        <v>2198</v>
      </c>
      <c r="H2202" s="9">
        <f t="shared" ca="1" si="69"/>
        <v>1.8291806939308014E-2</v>
      </c>
    </row>
    <row r="2203" spans="2:8" x14ac:dyDescent="0.25">
      <c r="B2203" s="190">
        <v>43206</v>
      </c>
      <c r="C2203" s="9">
        <v>34.35</v>
      </c>
      <c r="D2203" s="14">
        <f t="shared" si="68"/>
        <v>-0.66618075801749277</v>
      </c>
      <c r="E2203" s="9">
        <v>-1.5759312320916825E-2</v>
      </c>
      <c r="G2203" s="9">
        <v>2199</v>
      </c>
      <c r="H2203" s="9">
        <f t="shared" ca="1" si="69"/>
        <v>1.6961580853945106E-2</v>
      </c>
    </row>
    <row r="2204" spans="2:8" x14ac:dyDescent="0.25">
      <c r="B2204" s="190">
        <v>42291</v>
      </c>
      <c r="C2204" s="9">
        <v>102.9</v>
      </c>
      <c r="D2204" s="14">
        <f t="shared" si="68"/>
        <v>1.751336898395722</v>
      </c>
      <c r="E2204" s="9">
        <v>-1.5781922525107524E-2</v>
      </c>
      <c r="G2204" s="9">
        <v>2200</v>
      </c>
      <c r="H2204" s="9">
        <f t="shared" ca="1" si="69"/>
        <v>3.6633729143477463E-2</v>
      </c>
    </row>
    <row r="2205" spans="2:8" x14ac:dyDescent="0.25">
      <c r="B2205" s="190">
        <v>42968</v>
      </c>
      <c r="C2205" s="9">
        <v>37.4</v>
      </c>
      <c r="D2205" s="14">
        <f t="shared" si="68"/>
        <v>0.50200803212851408</v>
      </c>
      <c r="E2205" s="9">
        <v>-1.5789473684210565E-2</v>
      </c>
      <c r="G2205" s="9">
        <v>2201</v>
      </c>
      <c r="H2205" s="9">
        <f t="shared" ca="1" si="69"/>
        <v>-3.6318599920188668E-2</v>
      </c>
    </row>
    <row r="2206" spans="2:8" x14ac:dyDescent="0.25">
      <c r="B2206" s="190">
        <v>43500</v>
      </c>
      <c r="C2206" s="9">
        <v>24.9</v>
      </c>
      <c r="D2206" s="14">
        <f t="shared" si="68"/>
        <v>0.60128617363344039</v>
      </c>
      <c r="E2206" s="9">
        <v>-1.5810276679841979E-2</v>
      </c>
      <c r="G2206" s="9">
        <v>2202</v>
      </c>
      <c r="H2206" s="9">
        <f t="shared" ca="1" si="69"/>
        <v>-1.0744620005813388E-2</v>
      </c>
    </row>
    <row r="2207" spans="2:8" x14ac:dyDescent="0.25">
      <c r="B2207" s="190">
        <v>43724</v>
      </c>
      <c r="C2207" s="9">
        <v>15.55</v>
      </c>
      <c r="D2207" s="14">
        <f t="shared" si="68"/>
        <v>-0.66666666666666663</v>
      </c>
      <c r="E2207" s="9">
        <v>-1.582278481012658E-2</v>
      </c>
      <c r="G2207" s="9">
        <v>2203</v>
      </c>
      <c r="H2207" s="9">
        <f t="shared" ca="1" si="69"/>
        <v>3.6989620391092812E-2</v>
      </c>
    </row>
    <row r="2208" spans="2:8" x14ac:dyDescent="0.25">
      <c r="B2208" s="190">
        <v>42821</v>
      </c>
      <c r="C2208" s="9">
        <v>46.65</v>
      </c>
      <c r="D2208" s="14">
        <f t="shared" si="68"/>
        <v>-0.31698389458272325</v>
      </c>
      <c r="E2208" s="9">
        <v>-1.5822784810126583E-2</v>
      </c>
      <c r="G2208" s="9">
        <v>2204</v>
      </c>
      <c r="H2208" s="9">
        <f t="shared" ca="1" si="69"/>
        <v>-8.0390539066335434E-3</v>
      </c>
    </row>
    <row r="2209" spans="2:8" x14ac:dyDescent="0.25">
      <c r="B2209" s="190">
        <v>42009</v>
      </c>
      <c r="C2209" s="9">
        <v>68.3</v>
      </c>
      <c r="D2209" s="14">
        <f t="shared" si="68"/>
        <v>0.46881720430107521</v>
      </c>
      <c r="E2209" s="9">
        <v>-1.5850144092219142E-2</v>
      </c>
      <c r="G2209" s="9">
        <v>2205</v>
      </c>
      <c r="H2209" s="9">
        <f t="shared" ca="1" si="69"/>
        <v>2.3996509970307042E-3</v>
      </c>
    </row>
    <row r="2210" spans="2:8" x14ac:dyDescent="0.25">
      <c r="B2210" s="190">
        <v>44844</v>
      </c>
      <c r="C2210" s="9">
        <v>46.5</v>
      </c>
      <c r="D2210" s="14">
        <f t="shared" si="68"/>
        <v>-6.1553985872855647E-2</v>
      </c>
      <c r="E2210" s="9">
        <v>-1.5873015873015872E-2</v>
      </c>
      <c r="G2210" s="9">
        <v>2206</v>
      </c>
      <c r="H2210" s="9">
        <f t="shared" ca="1" si="69"/>
        <v>1.5524309350371048E-2</v>
      </c>
    </row>
    <row r="2211" spans="2:8" x14ac:dyDescent="0.25">
      <c r="B2211" s="190">
        <v>44764</v>
      </c>
      <c r="C2211" s="9">
        <v>49.55</v>
      </c>
      <c r="D2211" s="14">
        <f t="shared" si="68"/>
        <v>6.6738428417653262E-2</v>
      </c>
      <c r="E2211" s="9">
        <v>-1.588877855014904E-2</v>
      </c>
      <c r="G2211" s="9">
        <v>2207</v>
      </c>
      <c r="H2211" s="9">
        <f t="shared" ca="1" si="69"/>
        <v>-4.5666840515898928E-2</v>
      </c>
    </row>
    <row r="2212" spans="2:8" x14ac:dyDescent="0.25">
      <c r="B2212" s="190">
        <v>44649</v>
      </c>
      <c r="C2212" s="9">
        <v>46.45</v>
      </c>
      <c r="D2212" s="14">
        <f t="shared" si="68"/>
        <v>-0.3748317631224764</v>
      </c>
      <c r="E2212" s="9">
        <v>-1.5889830508474576E-2</v>
      </c>
      <c r="G2212" s="9">
        <v>2208</v>
      </c>
      <c r="H2212" s="9">
        <f t="shared" ca="1" si="69"/>
        <v>-1.912146038086409E-2</v>
      </c>
    </row>
    <row r="2213" spans="2:8" x14ac:dyDescent="0.25">
      <c r="B2213" s="190">
        <v>45063</v>
      </c>
      <c r="C2213" s="9">
        <v>74.3</v>
      </c>
      <c r="D2213" s="14">
        <f t="shared" si="68"/>
        <v>0.6012931034482758</v>
      </c>
      <c r="E2213" s="9">
        <v>-1.5894039735099376E-2</v>
      </c>
      <c r="G2213" s="9">
        <v>2209</v>
      </c>
      <c r="H2213" s="9">
        <f t="shared" ca="1" si="69"/>
        <v>-2.2711763012016401E-2</v>
      </c>
    </row>
    <row r="2214" spans="2:8" x14ac:dyDescent="0.25">
      <c r="B2214" s="190">
        <v>44715</v>
      </c>
      <c r="C2214" s="9">
        <v>46.4</v>
      </c>
      <c r="D2214" s="14">
        <f t="shared" si="68"/>
        <v>-6.1678463094034464E-2</v>
      </c>
      <c r="E2214" s="9">
        <v>-1.5906680805938496E-2</v>
      </c>
      <c r="G2214" s="9">
        <v>2210</v>
      </c>
      <c r="H2214" s="9">
        <f t="shared" ca="1" si="69"/>
        <v>3.3196702939551556E-2</v>
      </c>
    </row>
    <row r="2215" spans="2:8" x14ac:dyDescent="0.25">
      <c r="B2215" s="190">
        <v>44868</v>
      </c>
      <c r="C2215" s="9">
        <v>49.45</v>
      </c>
      <c r="D2215" s="14">
        <f t="shared" si="68"/>
        <v>1.0020242914979758</v>
      </c>
      <c r="E2215" s="9">
        <v>-1.5920398009950192E-2</v>
      </c>
      <c r="G2215" s="9">
        <v>2211</v>
      </c>
      <c r="H2215" s="9">
        <f t="shared" ca="1" si="69"/>
        <v>-1.3782759017405711E-2</v>
      </c>
    </row>
    <row r="2216" spans="2:8" x14ac:dyDescent="0.25">
      <c r="B2216" s="190">
        <v>43563</v>
      </c>
      <c r="C2216" s="9">
        <v>24.7</v>
      </c>
      <c r="D2216" s="14">
        <f t="shared" si="68"/>
        <v>-0.10990990990990994</v>
      </c>
      <c r="E2216" s="9">
        <v>-1.5936254980079764E-2</v>
      </c>
      <c r="G2216" s="9">
        <v>2212</v>
      </c>
      <c r="H2216" s="9">
        <f t="shared" ca="1" si="69"/>
        <v>-2.2552759313865845E-2</v>
      </c>
    </row>
    <row r="2217" spans="2:8" x14ac:dyDescent="0.25">
      <c r="B2217" s="190">
        <v>43448</v>
      </c>
      <c r="C2217" s="9">
        <v>27.75</v>
      </c>
      <c r="D2217" s="14">
        <f t="shared" si="68"/>
        <v>-0.35689455388180763</v>
      </c>
      <c r="E2217" s="9">
        <v>-1.5957446808510613E-2</v>
      </c>
      <c r="G2217" s="9">
        <v>2213</v>
      </c>
      <c r="H2217" s="9">
        <f t="shared" ca="1" si="69"/>
        <v>-3.8801568815239731E-2</v>
      </c>
    </row>
    <row r="2218" spans="2:8" x14ac:dyDescent="0.25">
      <c r="B2218" s="190">
        <v>42711</v>
      </c>
      <c r="C2218" s="9">
        <v>43.15</v>
      </c>
      <c r="D2218" s="14">
        <f t="shared" si="68"/>
        <v>-0.22182146077547346</v>
      </c>
      <c r="E2218" s="9">
        <v>-1.5963511972634042E-2</v>
      </c>
      <c r="G2218" s="9">
        <v>2214</v>
      </c>
      <c r="H2218" s="9">
        <f t="shared" ca="1" si="69"/>
        <v>-4.4267541967501933E-2</v>
      </c>
    </row>
    <row r="2219" spans="2:8" x14ac:dyDescent="0.25">
      <c r="B2219" s="190">
        <v>44531</v>
      </c>
      <c r="C2219" s="9">
        <v>55.45</v>
      </c>
      <c r="D2219" s="14">
        <f t="shared" si="68"/>
        <v>6.6346153846153902E-2</v>
      </c>
      <c r="E2219" s="9">
        <v>-1.5971606033717809E-2</v>
      </c>
      <c r="G2219" s="9">
        <v>2215</v>
      </c>
      <c r="H2219" s="9">
        <f t="shared" ca="1" si="69"/>
        <v>-5.3695669210613244E-2</v>
      </c>
    </row>
    <row r="2220" spans="2:8" x14ac:dyDescent="0.25">
      <c r="B2220" s="190">
        <v>42853</v>
      </c>
      <c r="C2220" s="9">
        <v>52</v>
      </c>
      <c r="D2220" s="14">
        <f t="shared" si="68"/>
        <v>1.8337874659400544</v>
      </c>
      <c r="E2220" s="9">
        <v>-1.6083254493850545E-2</v>
      </c>
      <c r="G2220" s="9">
        <v>2216</v>
      </c>
      <c r="H2220" s="9">
        <f t="shared" ca="1" si="69"/>
        <v>3.6478024992739867E-2</v>
      </c>
    </row>
    <row r="2221" spans="2:8" x14ac:dyDescent="0.25">
      <c r="B2221" s="190">
        <v>43888</v>
      </c>
      <c r="C2221" s="9">
        <v>18.350000000000001</v>
      </c>
      <c r="D2221" s="14">
        <f t="shared" si="68"/>
        <v>5.0163934426229515</v>
      </c>
      <c r="E2221" s="9">
        <v>-1.6085790884718346E-2</v>
      </c>
      <c r="G2221" s="9">
        <v>2217</v>
      </c>
      <c r="H2221" s="9">
        <f t="shared" ca="1" si="69"/>
        <v>-2.0028312402496848E-2</v>
      </c>
    </row>
    <row r="2222" spans="2:8" x14ac:dyDescent="0.25">
      <c r="B2222" s="190">
        <v>41296</v>
      </c>
      <c r="C2222" s="9">
        <v>3.05</v>
      </c>
      <c r="D2222" s="14">
        <f t="shared" si="68"/>
        <v>-0.94111969111969118</v>
      </c>
      <c r="E2222" s="9">
        <v>-1.6129032258064602E-2</v>
      </c>
      <c r="G2222" s="9">
        <v>2218</v>
      </c>
      <c r="H2222" s="9">
        <f t="shared" ca="1" si="69"/>
        <v>2.659166103943374E-2</v>
      </c>
    </row>
    <row r="2223" spans="2:8" x14ac:dyDescent="0.25">
      <c r="B2223" s="190">
        <v>44791</v>
      </c>
      <c r="C2223" s="9">
        <v>51.8</v>
      </c>
      <c r="D2223" s="14">
        <f t="shared" si="68"/>
        <v>-0.65304755525787006</v>
      </c>
      <c r="E2223" s="9">
        <v>-1.614434947768284E-2</v>
      </c>
      <c r="G2223" s="9">
        <v>2219</v>
      </c>
      <c r="H2223" s="9">
        <f t="shared" ca="1" si="69"/>
        <v>1.374992973470657E-3</v>
      </c>
    </row>
    <row r="2224" spans="2:8" x14ac:dyDescent="0.25">
      <c r="B2224" s="190">
        <v>45327</v>
      </c>
      <c r="C2224" s="9">
        <v>149.30000000000001</v>
      </c>
      <c r="D2224" s="14">
        <f t="shared" si="68"/>
        <v>2.0657084188911705</v>
      </c>
      <c r="E2224" s="9">
        <v>-1.6144975288303054E-2</v>
      </c>
      <c r="G2224" s="9">
        <v>2220</v>
      </c>
      <c r="H2224" s="9">
        <f t="shared" ca="1" si="69"/>
        <v>2.5684877332995005E-2</v>
      </c>
    </row>
    <row r="2225" spans="2:8" x14ac:dyDescent="0.25">
      <c r="B2225" s="190">
        <v>44754</v>
      </c>
      <c r="C2225" s="9">
        <v>48.7</v>
      </c>
      <c r="D2225" s="14">
        <f t="shared" si="68"/>
        <v>-0.23727486296006262</v>
      </c>
      <c r="E2225" s="9">
        <v>-1.6161616161616103E-2</v>
      </c>
      <c r="G2225" s="9">
        <v>2221</v>
      </c>
      <c r="H2225" s="9">
        <f t="shared" ca="1" si="69"/>
        <v>3.1664237703985194E-2</v>
      </c>
    </row>
    <row r="2226" spans="2:8" x14ac:dyDescent="0.25">
      <c r="B2226" s="190">
        <v>44169</v>
      </c>
      <c r="C2226" s="9">
        <v>63.85</v>
      </c>
      <c r="D2226" s="14">
        <f t="shared" si="68"/>
        <v>0.40021929824561403</v>
      </c>
      <c r="E2226" s="9">
        <v>-1.6178736517719634E-2</v>
      </c>
      <c r="G2226" s="9">
        <v>2222</v>
      </c>
      <c r="H2226" s="9">
        <f t="shared" ca="1" si="69"/>
        <v>3.1780684517813941E-2</v>
      </c>
    </row>
    <row r="2227" spans="2:8" x14ac:dyDescent="0.25">
      <c r="B2227" s="190">
        <v>43021</v>
      </c>
      <c r="C2227" s="9">
        <v>45.6</v>
      </c>
      <c r="D2227" s="14">
        <f t="shared" si="68"/>
        <v>2.0000000000000004</v>
      </c>
      <c r="E2227" s="9">
        <v>-1.6181229773462782E-2</v>
      </c>
      <c r="G2227" s="9">
        <v>2223</v>
      </c>
      <c r="H2227" s="9">
        <f t="shared" ca="1" si="69"/>
        <v>2.0321743574709918E-2</v>
      </c>
    </row>
    <row r="2228" spans="2:8" x14ac:dyDescent="0.25">
      <c r="B2228" s="190">
        <v>43697</v>
      </c>
      <c r="C2228" s="9">
        <v>15.2</v>
      </c>
      <c r="D2228" s="14">
        <f t="shared" si="68"/>
        <v>-0.77245508982035926</v>
      </c>
      <c r="E2228" s="9">
        <v>-1.6181229773462785E-2</v>
      </c>
      <c r="G2228" s="9">
        <v>2224</v>
      </c>
      <c r="H2228" s="9">
        <f t="shared" ca="1" si="69"/>
        <v>3.0398375378466871E-2</v>
      </c>
    </row>
    <row r="2229" spans="2:8" x14ac:dyDescent="0.25">
      <c r="B2229" s="190">
        <v>42016</v>
      </c>
      <c r="C2229" s="9">
        <v>66.8</v>
      </c>
      <c r="D2229" s="14">
        <f t="shared" si="68"/>
        <v>-0.65637860082304533</v>
      </c>
      <c r="E2229" s="9">
        <v>-1.6200294550810138E-2</v>
      </c>
      <c r="G2229" s="9">
        <v>2225</v>
      </c>
      <c r="H2229" s="9">
        <f t="shared" ca="1" si="69"/>
        <v>2.0226813594527035E-2</v>
      </c>
    </row>
    <row r="2230" spans="2:8" x14ac:dyDescent="0.25">
      <c r="B2230" s="190">
        <v>45729</v>
      </c>
      <c r="C2230" s="9">
        <v>194.4</v>
      </c>
      <c r="D2230" s="14">
        <f t="shared" si="68"/>
        <v>3.0165289256198347</v>
      </c>
      <c r="E2230" s="9">
        <v>-1.6244117200546571E-2</v>
      </c>
      <c r="G2230" s="9">
        <v>2226</v>
      </c>
      <c r="H2230" s="9">
        <f t="shared" ca="1" si="69"/>
        <v>-2.6114201912427307E-2</v>
      </c>
    </row>
    <row r="2231" spans="2:8" x14ac:dyDescent="0.25">
      <c r="B2231" s="190">
        <v>42452</v>
      </c>
      <c r="C2231" s="9">
        <v>48.4</v>
      </c>
      <c r="D2231" s="14">
        <f t="shared" si="68"/>
        <v>-5.8365758754863814E-2</v>
      </c>
      <c r="E2231" s="9">
        <v>-1.6260162601626101E-2</v>
      </c>
      <c r="G2231" s="9">
        <v>2227</v>
      </c>
      <c r="H2231" s="9">
        <f t="shared" ca="1" si="69"/>
        <v>3.5121633315123343E-2</v>
      </c>
    </row>
    <row r="2232" spans="2:8" x14ac:dyDescent="0.25">
      <c r="B2232" s="190">
        <v>44685</v>
      </c>
      <c r="C2232" s="9">
        <v>51.4</v>
      </c>
      <c r="D2232" s="14">
        <f t="shared" si="68"/>
        <v>-0.52757352941176472</v>
      </c>
      <c r="E2232" s="9">
        <v>-1.6267942583732084E-2</v>
      </c>
      <c r="G2232" s="9">
        <v>2228</v>
      </c>
      <c r="H2232" s="9">
        <f t="shared" ca="1" si="69"/>
        <v>-2.1641836134596651E-2</v>
      </c>
    </row>
    <row r="2233" spans="2:8" x14ac:dyDescent="0.25">
      <c r="B2233" s="190">
        <v>45127</v>
      </c>
      <c r="C2233" s="9">
        <v>108.8</v>
      </c>
      <c r="D2233" s="14">
        <f t="shared" si="68"/>
        <v>-0.62077378877657718</v>
      </c>
      <c r="E2233" s="9">
        <v>-1.6274864376130176E-2</v>
      </c>
      <c r="G2233" s="9">
        <v>2229</v>
      </c>
      <c r="H2233" s="9">
        <f t="shared" ca="1" si="69"/>
        <v>-4.0074165521386755E-2</v>
      </c>
    </row>
    <row r="2234" spans="2:8" x14ac:dyDescent="0.25">
      <c r="B2234" s="190">
        <v>45600</v>
      </c>
      <c r="C2234" s="9">
        <v>286.89999999999998</v>
      </c>
      <c r="D2234" s="14">
        <f t="shared" si="68"/>
        <v>4.6089931573802536</v>
      </c>
      <c r="E2234" s="9">
        <v>-1.6286644951140065E-2</v>
      </c>
      <c r="G2234" s="9">
        <v>2230</v>
      </c>
      <c r="H2234" s="9">
        <f t="shared" ca="1" si="69"/>
        <v>-5.7831805619422791E-2</v>
      </c>
    </row>
    <row r="2235" spans="2:8" x14ac:dyDescent="0.25">
      <c r="B2235" s="190">
        <v>42857</v>
      </c>
      <c r="C2235" s="9">
        <v>51.15</v>
      </c>
      <c r="D2235" s="14">
        <f t="shared" si="68"/>
        <v>-0.18938193343898577</v>
      </c>
      <c r="E2235" s="9">
        <v>-1.6346153846153875E-2</v>
      </c>
      <c r="G2235" s="9">
        <v>2231</v>
      </c>
      <c r="H2235" s="9">
        <f t="shared" ca="1" si="69"/>
        <v>5.3302402704745837E-2</v>
      </c>
    </row>
    <row r="2236" spans="2:8" x14ac:dyDescent="0.25">
      <c r="B2236" s="190">
        <v>41964</v>
      </c>
      <c r="C2236" s="9">
        <v>63.1</v>
      </c>
      <c r="D2236" s="14">
        <f t="shared" si="68"/>
        <v>0.31321540062434972</v>
      </c>
      <c r="E2236" s="9">
        <v>-1.6367887763055405E-2</v>
      </c>
      <c r="G2236" s="9">
        <v>2232</v>
      </c>
      <c r="H2236" s="9">
        <f t="shared" ca="1" si="69"/>
        <v>-3.8053510224726458E-2</v>
      </c>
    </row>
    <row r="2237" spans="2:8" x14ac:dyDescent="0.25">
      <c r="B2237" s="190">
        <v>42864</v>
      </c>
      <c r="C2237" s="9">
        <v>48.05</v>
      </c>
      <c r="D2237" s="14">
        <f t="shared" si="68"/>
        <v>15.016666666666666</v>
      </c>
      <c r="E2237" s="9">
        <v>-1.6376663254861909E-2</v>
      </c>
      <c r="G2237" s="9">
        <v>2233</v>
      </c>
      <c r="H2237" s="9">
        <f t="shared" ca="1" si="69"/>
        <v>-2.3835474165468482E-2</v>
      </c>
    </row>
    <row r="2238" spans="2:8" x14ac:dyDescent="0.25">
      <c r="B2238" s="190">
        <v>41297</v>
      </c>
      <c r="C2238" s="9">
        <v>3</v>
      </c>
      <c r="D2238" s="14">
        <f t="shared" si="68"/>
        <v>-0.94439295644114918</v>
      </c>
      <c r="E2238" s="9">
        <v>-1.6393442622950762E-2</v>
      </c>
      <c r="G2238" s="9">
        <v>2234</v>
      </c>
      <c r="H2238" s="9">
        <f t="shared" ca="1" si="69"/>
        <v>-1.6799171942033331E-2</v>
      </c>
    </row>
    <row r="2239" spans="2:8" x14ac:dyDescent="0.25">
      <c r="B2239" s="190">
        <v>44260</v>
      </c>
      <c r="C2239" s="9">
        <v>53.95</v>
      </c>
      <c r="D2239" s="14">
        <f t="shared" si="68"/>
        <v>5.8881256133464177E-2</v>
      </c>
      <c r="E2239" s="9">
        <v>-1.6408386508659955E-2</v>
      </c>
      <c r="G2239" s="9">
        <v>2235</v>
      </c>
      <c r="H2239" s="9">
        <f t="shared" ca="1" si="69"/>
        <v>2.3487538486509471E-4</v>
      </c>
    </row>
    <row r="2240" spans="2:8" x14ac:dyDescent="0.25">
      <c r="B2240" s="190">
        <v>44792</v>
      </c>
      <c r="C2240" s="9">
        <v>50.95</v>
      </c>
      <c r="D2240" s="14">
        <f t="shared" si="68"/>
        <v>-5.4730983302411794E-2</v>
      </c>
      <c r="E2240" s="9">
        <v>-1.64092664092663E-2</v>
      </c>
      <c r="G2240" s="9">
        <v>2236</v>
      </c>
      <c r="H2240" s="9">
        <f t="shared" ca="1" si="69"/>
        <v>-3.3488356558102589E-2</v>
      </c>
    </row>
    <row r="2241" spans="2:8" x14ac:dyDescent="0.25">
      <c r="B2241" s="190">
        <v>42088</v>
      </c>
      <c r="C2241" s="9">
        <v>53.9</v>
      </c>
      <c r="D2241" s="14">
        <f t="shared" si="68"/>
        <v>0.28639618138424822</v>
      </c>
      <c r="E2241" s="9">
        <v>-1.6423357664233553E-2</v>
      </c>
      <c r="G2241" s="9">
        <v>2237</v>
      </c>
      <c r="H2241" s="9">
        <f t="shared" ca="1" si="69"/>
        <v>-4.5746791299430434E-2</v>
      </c>
    </row>
    <row r="2242" spans="2:8" x14ac:dyDescent="0.25">
      <c r="B2242" s="190">
        <v>42723</v>
      </c>
      <c r="C2242" s="9">
        <v>41.9</v>
      </c>
      <c r="D2242" s="14">
        <f t="shared" si="68"/>
        <v>-0.70811563915012188</v>
      </c>
      <c r="E2242" s="9">
        <v>-1.6431924882629175E-2</v>
      </c>
      <c r="G2242" s="9">
        <v>2238</v>
      </c>
      <c r="H2242" s="9">
        <f t="shared" ca="1" si="69"/>
        <v>-1.6116433895122618E-2</v>
      </c>
    </row>
    <row r="2243" spans="2:8" x14ac:dyDescent="0.25">
      <c r="B2243" s="190">
        <v>45320</v>
      </c>
      <c r="C2243" s="9">
        <v>143.55000000000001</v>
      </c>
      <c r="D2243" s="14">
        <f t="shared" si="68"/>
        <v>2.0094339622641511</v>
      </c>
      <c r="E2243" s="9">
        <v>-1.6443987667009094E-2</v>
      </c>
      <c r="G2243" s="9">
        <v>2239</v>
      </c>
      <c r="H2243" s="9">
        <f t="shared" ca="1" si="69"/>
        <v>-2.8320801428341662E-3</v>
      </c>
    </row>
    <row r="2244" spans="2:8" x14ac:dyDescent="0.25">
      <c r="B2244" s="190">
        <v>44851</v>
      </c>
      <c r="C2244" s="9">
        <v>47.7</v>
      </c>
      <c r="D2244" s="14">
        <f t="shared" si="68"/>
        <v>-0.15575221238938047</v>
      </c>
      <c r="E2244" s="9">
        <v>-1.6494845360824684E-2</v>
      </c>
      <c r="G2244" s="9">
        <v>2240</v>
      </c>
      <c r="H2244" s="9">
        <f t="shared" ca="1" si="69"/>
        <v>-1.0584156135643424E-2</v>
      </c>
    </row>
    <row r="2245" spans="2:8" x14ac:dyDescent="0.25">
      <c r="B2245" s="190">
        <v>44599</v>
      </c>
      <c r="C2245" s="9">
        <v>56.5</v>
      </c>
      <c r="D2245" s="14">
        <f t="shared" ref="D2245:D2308" si="70">(C2245-C2246)/C2246</f>
        <v>-0.36481169196177632</v>
      </c>
      <c r="E2245" s="9">
        <v>-1.6536118363794653E-2</v>
      </c>
      <c r="G2245" s="9">
        <v>2241</v>
      </c>
      <c r="H2245" s="9">
        <f t="shared" ca="1" si="69"/>
        <v>-2.7127910516341211E-2</v>
      </c>
    </row>
    <row r="2246" spans="2:8" x14ac:dyDescent="0.25">
      <c r="B2246" s="190">
        <v>42248</v>
      </c>
      <c r="C2246" s="9">
        <v>88.95</v>
      </c>
      <c r="D2246" s="14">
        <f t="shared" si="70"/>
        <v>2.7531645569620253</v>
      </c>
      <c r="E2246" s="9">
        <v>-1.658374792703151E-2</v>
      </c>
      <c r="G2246" s="9">
        <v>2242</v>
      </c>
      <c r="H2246" s="9">
        <f t="shared" ref="H2246:H2309" ca="1" si="71">_xlfn.NORM.INV(RAND(),O$7,O$8)</f>
        <v>-1.2651674173603723E-2</v>
      </c>
    </row>
    <row r="2247" spans="2:8" x14ac:dyDescent="0.25">
      <c r="B2247" s="190">
        <v>41751</v>
      </c>
      <c r="C2247" s="9">
        <v>23.7</v>
      </c>
      <c r="D2247" s="14">
        <f t="shared" si="70"/>
        <v>0.6013513513513512</v>
      </c>
      <c r="E2247" s="9">
        <v>-1.659751037344407E-2</v>
      </c>
      <c r="G2247" s="9">
        <v>2243</v>
      </c>
      <c r="H2247" s="9">
        <f t="shared" ca="1" si="71"/>
        <v>3.3496124471878407E-2</v>
      </c>
    </row>
    <row r="2248" spans="2:8" x14ac:dyDescent="0.25">
      <c r="B2248" s="190">
        <v>43726</v>
      </c>
      <c r="C2248" s="9">
        <v>14.8</v>
      </c>
      <c r="D2248" s="14">
        <f t="shared" si="70"/>
        <v>-0.70576540755467199</v>
      </c>
      <c r="E2248" s="9">
        <v>-1.6611295681063121E-2</v>
      </c>
      <c r="G2248" s="9">
        <v>2244</v>
      </c>
      <c r="H2248" s="9">
        <f t="shared" ca="1" si="71"/>
        <v>-1.1640429940079498E-2</v>
      </c>
    </row>
    <row r="2249" spans="2:8" x14ac:dyDescent="0.25">
      <c r="B2249" s="190">
        <v>42858</v>
      </c>
      <c r="C2249" s="9">
        <v>50.3</v>
      </c>
      <c r="D2249" s="14">
        <f t="shared" si="70"/>
        <v>-0.10498220640569404</v>
      </c>
      <c r="E2249" s="9">
        <v>-1.6617790811339225E-2</v>
      </c>
      <c r="G2249" s="9">
        <v>2245</v>
      </c>
      <c r="H2249" s="9">
        <f t="shared" ca="1" si="71"/>
        <v>7.7287368103537216E-2</v>
      </c>
    </row>
    <row r="2250" spans="2:8" x14ac:dyDescent="0.25">
      <c r="B2250" s="190">
        <v>42083</v>
      </c>
      <c r="C2250" s="9">
        <v>56.2</v>
      </c>
      <c r="D2250" s="14">
        <f t="shared" si="70"/>
        <v>0.18816067653276969</v>
      </c>
      <c r="E2250" s="9">
        <v>-1.6622922134733084E-2</v>
      </c>
      <c r="G2250" s="9">
        <v>2246</v>
      </c>
      <c r="H2250" s="9">
        <f t="shared" ca="1" si="71"/>
        <v>1.906953076835266E-2</v>
      </c>
    </row>
    <row r="2251" spans="2:8" x14ac:dyDescent="0.25">
      <c r="B2251" s="190">
        <v>42482</v>
      </c>
      <c r="C2251" s="9">
        <v>47.3</v>
      </c>
      <c r="D2251" s="14">
        <f t="shared" si="70"/>
        <v>-0.74994713470078245</v>
      </c>
      <c r="E2251" s="9">
        <v>-1.663201663201672E-2</v>
      </c>
      <c r="G2251" s="9">
        <v>2247</v>
      </c>
      <c r="H2251" s="9">
        <f t="shared" ca="1" si="71"/>
        <v>7.5201671622811161E-2</v>
      </c>
    </row>
    <row r="2252" spans="2:8" x14ac:dyDescent="0.25">
      <c r="B2252" s="190">
        <v>45485</v>
      </c>
      <c r="C2252" s="9">
        <v>189.16</v>
      </c>
      <c r="D2252" s="14">
        <f t="shared" si="70"/>
        <v>4.8203076923076926</v>
      </c>
      <c r="E2252" s="9">
        <v>-1.6635475150759083E-2</v>
      </c>
      <c r="G2252" s="9">
        <v>2248</v>
      </c>
      <c r="H2252" s="9">
        <f t="shared" ca="1" si="71"/>
        <v>-2.1295449167728769E-2</v>
      </c>
    </row>
    <row r="2253" spans="2:8" x14ac:dyDescent="0.25">
      <c r="B2253" s="190">
        <v>41856</v>
      </c>
      <c r="C2253" s="9">
        <v>32.5</v>
      </c>
      <c r="D2253" s="14">
        <f t="shared" si="70"/>
        <v>-0.54160789844851909</v>
      </c>
      <c r="E2253" s="9">
        <v>-1.6641452344931838E-2</v>
      </c>
      <c r="G2253" s="9">
        <v>2249</v>
      </c>
      <c r="H2253" s="9">
        <f t="shared" ca="1" si="71"/>
        <v>-4.0884103193633801E-2</v>
      </c>
    </row>
    <row r="2254" spans="2:8" x14ac:dyDescent="0.25">
      <c r="B2254" s="190">
        <v>44454</v>
      </c>
      <c r="C2254" s="9">
        <v>70.900000000000006</v>
      </c>
      <c r="D2254" s="14">
        <f t="shared" si="70"/>
        <v>5.0084745762711869</v>
      </c>
      <c r="E2254" s="9">
        <v>-1.6643550624132992E-2</v>
      </c>
      <c r="G2254" s="9">
        <v>2250</v>
      </c>
      <c r="H2254" s="9">
        <f t="shared" ca="1" si="71"/>
        <v>-3.9426992974061804E-2</v>
      </c>
    </row>
    <row r="2255" spans="2:8" x14ac:dyDescent="0.25">
      <c r="B2255" s="190">
        <v>41591</v>
      </c>
      <c r="C2255" s="9">
        <v>11.8</v>
      </c>
      <c r="D2255" s="14">
        <f t="shared" si="70"/>
        <v>-0.8</v>
      </c>
      <c r="E2255" s="9">
        <v>-1.6666666666666607E-2</v>
      </c>
      <c r="G2255" s="9">
        <v>2251</v>
      </c>
      <c r="H2255" s="9">
        <f t="shared" ca="1" si="71"/>
        <v>-1.0514954377409742E-2</v>
      </c>
    </row>
    <row r="2256" spans="2:8" x14ac:dyDescent="0.25">
      <c r="B2256" s="190">
        <v>44918</v>
      </c>
      <c r="C2256" s="9">
        <v>59</v>
      </c>
      <c r="D2256" s="14">
        <f t="shared" si="70"/>
        <v>0</v>
      </c>
      <c r="E2256" s="9">
        <v>-1.6666666666666666E-2</v>
      </c>
      <c r="G2256" s="9">
        <v>2252</v>
      </c>
      <c r="H2256" s="9">
        <f t="shared" ca="1" si="71"/>
        <v>-2.0464165991527686E-2</v>
      </c>
    </row>
    <row r="2257" spans="2:8" x14ac:dyDescent="0.25">
      <c r="B2257" s="190">
        <v>44211</v>
      </c>
      <c r="C2257" s="9">
        <v>59</v>
      </c>
      <c r="D2257" s="14">
        <f t="shared" si="70"/>
        <v>3</v>
      </c>
      <c r="E2257" s="9">
        <v>-1.6666666666666666E-2</v>
      </c>
      <c r="G2257" s="9">
        <v>2253</v>
      </c>
      <c r="H2257" s="9">
        <f t="shared" ca="1" si="71"/>
        <v>-6.0643526374763466E-2</v>
      </c>
    </row>
    <row r="2258" spans="2:8" x14ac:dyDescent="0.25">
      <c r="B2258" s="190">
        <v>43775</v>
      </c>
      <c r="C2258" s="9">
        <v>14.75</v>
      </c>
      <c r="D2258" s="14">
        <f t="shared" si="70"/>
        <v>-0.87173913043478257</v>
      </c>
      <c r="E2258" s="9">
        <v>-1.6666666666666666E-2</v>
      </c>
      <c r="G2258" s="9">
        <v>2254</v>
      </c>
      <c r="H2258" s="9">
        <f t="shared" ca="1" si="71"/>
        <v>1.1422554662515978E-2</v>
      </c>
    </row>
    <row r="2259" spans="2:8" x14ac:dyDescent="0.25">
      <c r="B2259" s="190">
        <v>45146</v>
      </c>
      <c r="C2259" s="9">
        <v>115</v>
      </c>
      <c r="D2259" s="14">
        <f t="shared" si="70"/>
        <v>6.8231292517006805</v>
      </c>
      <c r="E2259" s="9">
        <v>-1.6673792218896987E-2</v>
      </c>
      <c r="G2259" s="9">
        <v>2255</v>
      </c>
      <c r="H2259" s="9">
        <f t="shared" ca="1" si="71"/>
        <v>2.9217595815628061E-2</v>
      </c>
    </row>
    <row r="2260" spans="2:8" x14ac:dyDescent="0.25">
      <c r="B2260" s="190">
        <v>43795</v>
      </c>
      <c r="C2260" s="9">
        <v>14.7</v>
      </c>
      <c r="D2260" s="14">
        <f t="shared" si="70"/>
        <v>-0.37446808510638302</v>
      </c>
      <c r="E2260" s="9">
        <v>-1.6722408026755852E-2</v>
      </c>
      <c r="G2260" s="9">
        <v>2256</v>
      </c>
      <c r="H2260" s="9">
        <f t="shared" ca="1" si="71"/>
        <v>1.1955980640275119E-2</v>
      </c>
    </row>
    <row r="2261" spans="2:8" x14ac:dyDescent="0.25">
      <c r="B2261" s="190">
        <v>41730</v>
      </c>
      <c r="C2261" s="9">
        <v>23.5</v>
      </c>
      <c r="D2261" s="14">
        <f t="shared" si="70"/>
        <v>-0.8924534346254176</v>
      </c>
      <c r="E2261" s="9">
        <v>-1.673640167364011E-2</v>
      </c>
      <c r="G2261" s="9">
        <v>2257</v>
      </c>
      <c r="H2261" s="9">
        <f t="shared" ca="1" si="71"/>
        <v>7.493619208994183E-2</v>
      </c>
    </row>
    <row r="2262" spans="2:8" x14ac:dyDescent="0.25">
      <c r="B2262" s="190">
        <v>45783</v>
      </c>
      <c r="C2262" s="9">
        <v>218.51</v>
      </c>
      <c r="D2262" s="14">
        <f t="shared" si="70"/>
        <v>3.383350050150451</v>
      </c>
      <c r="E2262" s="9">
        <v>-1.6739414120505777E-2</v>
      </c>
      <c r="G2262" s="9">
        <v>2258</v>
      </c>
      <c r="H2262" s="9">
        <f t="shared" ca="1" si="71"/>
        <v>3.533736388651005E-2</v>
      </c>
    </row>
    <row r="2263" spans="2:8" x14ac:dyDescent="0.25">
      <c r="B2263" s="190">
        <v>44875</v>
      </c>
      <c r="C2263" s="9">
        <v>49.85</v>
      </c>
      <c r="D2263" s="14">
        <f t="shared" si="70"/>
        <v>3.2606837606837615</v>
      </c>
      <c r="E2263" s="9">
        <v>-1.6765285996055253E-2</v>
      </c>
      <c r="G2263" s="9">
        <v>2259</v>
      </c>
      <c r="H2263" s="9">
        <f t="shared" ca="1" si="71"/>
        <v>1.2150074310142998E-2</v>
      </c>
    </row>
    <row r="2264" spans="2:8" x14ac:dyDescent="0.25">
      <c r="B2264" s="190">
        <v>41606</v>
      </c>
      <c r="C2264" s="9">
        <v>11.7</v>
      </c>
      <c r="D2264" s="14">
        <f t="shared" si="70"/>
        <v>-0.89995724668661814</v>
      </c>
      <c r="E2264" s="9">
        <v>-1.680672268907572E-2</v>
      </c>
      <c r="G2264" s="9">
        <v>2260</v>
      </c>
      <c r="H2264" s="9">
        <f t="shared" ca="1" si="71"/>
        <v>1.7950039997011037E-2</v>
      </c>
    </row>
    <row r="2265" spans="2:8" x14ac:dyDescent="0.25">
      <c r="B2265" s="190">
        <v>45139</v>
      </c>
      <c r="C2265" s="9">
        <v>116.95</v>
      </c>
      <c r="D2265" s="14">
        <f t="shared" si="70"/>
        <v>3.4467680608365021</v>
      </c>
      <c r="E2265" s="9">
        <v>-1.6813787305590584E-2</v>
      </c>
      <c r="G2265" s="9">
        <v>2261</v>
      </c>
      <c r="H2265" s="9">
        <f t="shared" ca="1" si="71"/>
        <v>2.8132792979889444E-2</v>
      </c>
    </row>
    <row r="2266" spans="2:8" x14ac:dyDescent="0.25">
      <c r="B2266" s="190">
        <v>43255</v>
      </c>
      <c r="C2266" s="9">
        <v>26.3</v>
      </c>
      <c r="D2266" s="14">
        <f t="shared" si="70"/>
        <v>-0.54965753424657526</v>
      </c>
      <c r="E2266" s="9">
        <v>-1.6822429906542029E-2</v>
      </c>
      <c r="G2266" s="9">
        <v>2262</v>
      </c>
      <c r="H2266" s="9">
        <f t="shared" ca="1" si="71"/>
        <v>-6.3151215473978882E-3</v>
      </c>
    </row>
    <row r="2267" spans="2:8" x14ac:dyDescent="0.25">
      <c r="B2267" s="190">
        <v>42146</v>
      </c>
      <c r="C2267" s="9">
        <v>58.4</v>
      </c>
      <c r="D2267" s="14">
        <f t="shared" si="70"/>
        <v>8.5689802913448425E-4</v>
      </c>
      <c r="E2267" s="9">
        <v>-1.6835016835016835E-2</v>
      </c>
      <c r="G2267" s="9">
        <v>2263</v>
      </c>
      <c r="H2267" s="9">
        <f t="shared" ca="1" si="71"/>
        <v>-4.8735778256478506E-2</v>
      </c>
    </row>
    <row r="2268" spans="2:8" x14ac:dyDescent="0.25">
      <c r="B2268" s="190">
        <v>44924</v>
      </c>
      <c r="C2268" s="9">
        <v>58.35</v>
      </c>
      <c r="D2268" s="14">
        <f t="shared" si="70"/>
        <v>0.3367697594501719</v>
      </c>
      <c r="E2268" s="9">
        <v>-1.6849199663016005E-2</v>
      </c>
      <c r="G2268" s="9">
        <v>2264</v>
      </c>
      <c r="H2268" s="9">
        <f t="shared" ca="1" si="71"/>
        <v>-3.4448625995508235E-2</v>
      </c>
    </row>
    <row r="2269" spans="2:8" x14ac:dyDescent="0.25">
      <c r="B2269" s="190">
        <v>42524</v>
      </c>
      <c r="C2269" s="9">
        <v>43.65</v>
      </c>
      <c r="D2269" s="14">
        <f t="shared" si="70"/>
        <v>1.1467889908256229E-3</v>
      </c>
      <c r="E2269" s="9">
        <v>-1.6891891891891893E-2</v>
      </c>
      <c r="G2269" s="9">
        <v>2265</v>
      </c>
      <c r="H2269" s="9">
        <f t="shared" ca="1" si="71"/>
        <v>3.7238968985610042E-2</v>
      </c>
    </row>
    <row r="2270" spans="2:8" x14ac:dyDescent="0.25">
      <c r="B2270" s="190">
        <v>42534</v>
      </c>
      <c r="C2270" s="9">
        <v>43.6</v>
      </c>
      <c r="D2270" s="14">
        <f t="shared" si="70"/>
        <v>7.2570725707257144E-2</v>
      </c>
      <c r="E2270" s="9">
        <v>-1.6910935738444193E-2</v>
      </c>
      <c r="G2270" s="9">
        <v>2266</v>
      </c>
      <c r="H2270" s="9">
        <f t="shared" ca="1" si="71"/>
        <v>1.1613777313628441E-2</v>
      </c>
    </row>
    <row r="2271" spans="2:8" x14ac:dyDescent="0.25">
      <c r="B2271" s="190">
        <v>44735</v>
      </c>
      <c r="C2271" s="9">
        <v>40.65</v>
      </c>
      <c r="D2271" s="14">
        <f t="shared" si="70"/>
        <v>-0.33251231527093594</v>
      </c>
      <c r="E2271" s="9">
        <v>-1.6928657799274553E-2</v>
      </c>
      <c r="G2271" s="9">
        <v>2267</v>
      </c>
      <c r="H2271" s="9">
        <f t="shared" ca="1" si="71"/>
        <v>4.7686028828777937E-3</v>
      </c>
    </row>
    <row r="2272" spans="2:8" x14ac:dyDescent="0.25">
      <c r="B2272" s="190">
        <v>44204</v>
      </c>
      <c r="C2272" s="9">
        <v>60.9</v>
      </c>
      <c r="D2272" s="14">
        <f t="shared" si="70"/>
        <v>1.6250000000000002</v>
      </c>
      <c r="E2272" s="9">
        <v>-1.6949152542372951E-2</v>
      </c>
      <c r="G2272" s="9">
        <v>2268</v>
      </c>
      <c r="H2272" s="9">
        <f t="shared" ca="1" si="71"/>
        <v>5.6855232430412855E-3</v>
      </c>
    </row>
    <row r="2273" spans="2:8" x14ac:dyDescent="0.25">
      <c r="B2273" s="190">
        <v>43587</v>
      </c>
      <c r="C2273" s="9">
        <v>23.2</v>
      </c>
      <c r="D2273" s="14">
        <f t="shared" si="70"/>
        <v>0.33717579250720447</v>
      </c>
      <c r="E2273" s="9">
        <v>-1.6949152542372972E-2</v>
      </c>
      <c r="G2273" s="9">
        <v>2269</v>
      </c>
      <c r="H2273" s="9">
        <f t="shared" ca="1" si="71"/>
        <v>1.932269493170442E-2</v>
      </c>
    </row>
    <row r="2274" spans="2:8" x14ac:dyDescent="0.25">
      <c r="B2274" s="190">
        <v>43838</v>
      </c>
      <c r="C2274" s="9">
        <v>17.350000000000001</v>
      </c>
      <c r="D2274" s="14">
        <f t="shared" si="70"/>
        <v>-0.66570327552986508</v>
      </c>
      <c r="E2274" s="9">
        <v>-1.6997167138810037E-2</v>
      </c>
      <c r="G2274" s="9">
        <v>2270</v>
      </c>
      <c r="H2274" s="9">
        <f t="shared" ca="1" si="71"/>
        <v>5.7113027802254641E-2</v>
      </c>
    </row>
    <row r="2275" spans="2:8" x14ac:dyDescent="0.25">
      <c r="B2275" s="190">
        <v>42831</v>
      </c>
      <c r="C2275" s="9">
        <v>51.9</v>
      </c>
      <c r="D2275" s="14">
        <f t="shared" si="70"/>
        <v>1.9999999999999996</v>
      </c>
      <c r="E2275" s="9">
        <v>-1.704545454545452E-2</v>
      </c>
      <c r="G2275" s="9">
        <v>2271</v>
      </c>
      <c r="H2275" s="9">
        <f t="shared" ca="1" si="71"/>
        <v>7.4037012885694864E-2</v>
      </c>
    </row>
    <row r="2276" spans="2:8" x14ac:dyDescent="0.25">
      <c r="B2276" s="190">
        <v>43819</v>
      </c>
      <c r="C2276" s="9">
        <v>17.3</v>
      </c>
      <c r="D2276" s="14">
        <f t="shared" si="70"/>
        <v>-0.69965277777777768</v>
      </c>
      <c r="E2276" s="9">
        <v>-1.7045454545454586E-2</v>
      </c>
      <c r="G2276" s="9">
        <v>2272</v>
      </c>
      <c r="H2276" s="9">
        <f t="shared" ca="1" si="71"/>
        <v>5.6645113256245509E-4</v>
      </c>
    </row>
    <row r="2277" spans="2:8" x14ac:dyDescent="0.25">
      <c r="B2277" s="190">
        <v>41974</v>
      </c>
      <c r="C2277" s="9">
        <v>57.6</v>
      </c>
      <c r="D2277" s="14">
        <f t="shared" si="70"/>
        <v>1.2239382239382242</v>
      </c>
      <c r="E2277" s="9">
        <v>-1.7064846416382253E-2</v>
      </c>
      <c r="G2277" s="9">
        <v>2273</v>
      </c>
      <c r="H2277" s="9">
        <f t="shared" ca="1" si="71"/>
        <v>2.2129881014876871E-2</v>
      </c>
    </row>
    <row r="2278" spans="2:8" x14ac:dyDescent="0.25">
      <c r="B2278" s="190">
        <v>43242</v>
      </c>
      <c r="C2278" s="9">
        <v>25.9</v>
      </c>
      <c r="D2278" s="14">
        <f t="shared" si="70"/>
        <v>1.9342359767890581E-3</v>
      </c>
      <c r="E2278" s="9">
        <v>-1.7077798861480184E-2</v>
      </c>
      <c r="G2278" s="9">
        <v>2274</v>
      </c>
      <c r="H2278" s="9">
        <f t="shared" ca="1" si="71"/>
        <v>-5.2263485081147032E-2</v>
      </c>
    </row>
    <row r="2279" spans="2:8" x14ac:dyDescent="0.25">
      <c r="B2279" s="190">
        <v>43567</v>
      </c>
      <c r="C2279" s="9">
        <v>25.85</v>
      </c>
      <c r="D2279" s="14">
        <f t="shared" si="70"/>
        <v>-0.81247733043162862</v>
      </c>
      <c r="E2279" s="9">
        <v>-1.711026615969579E-2</v>
      </c>
      <c r="G2279" s="9">
        <v>2275</v>
      </c>
      <c r="H2279" s="9">
        <f t="shared" ca="1" si="71"/>
        <v>1.9783869590341462E-2</v>
      </c>
    </row>
    <row r="2280" spans="2:8" x14ac:dyDescent="0.25">
      <c r="B2280" s="190">
        <v>45250</v>
      </c>
      <c r="C2280" s="9">
        <v>137.85</v>
      </c>
      <c r="D2280" s="14">
        <f t="shared" si="70"/>
        <v>1.0007256894049343</v>
      </c>
      <c r="E2280" s="9">
        <v>-1.7112299465240684E-2</v>
      </c>
      <c r="G2280" s="9">
        <v>2276</v>
      </c>
      <c r="H2280" s="9">
        <f t="shared" ca="1" si="71"/>
        <v>-3.397138980997147E-2</v>
      </c>
    </row>
    <row r="2281" spans="2:8" x14ac:dyDescent="0.25">
      <c r="B2281" s="190">
        <v>44980</v>
      </c>
      <c r="C2281" s="9">
        <v>68.900000000000006</v>
      </c>
      <c r="D2281" s="14">
        <f t="shared" si="70"/>
        <v>-0.3675998164295548</v>
      </c>
      <c r="E2281" s="9">
        <v>-1.7118402282453479E-2</v>
      </c>
      <c r="G2281" s="9">
        <v>2277</v>
      </c>
      <c r="H2281" s="9">
        <f t="shared" ca="1" si="71"/>
        <v>5.9297267885059859E-2</v>
      </c>
    </row>
    <row r="2282" spans="2:8" x14ac:dyDescent="0.25">
      <c r="B2282" s="190">
        <v>45218</v>
      </c>
      <c r="C2282" s="9">
        <v>108.95</v>
      </c>
      <c r="D2282" s="14">
        <f t="shared" si="70"/>
        <v>0.65955826351865943</v>
      </c>
      <c r="E2282" s="9">
        <v>-1.7140279657194332E-2</v>
      </c>
      <c r="G2282" s="9">
        <v>2278</v>
      </c>
      <c r="H2282" s="9">
        <f t="shared" ca="1" si="71"/>
        <v>1.4092006252130918E-2</v>
      </c>
    </row>
    <row r="2283" spans="2:8" x14ac:dyDescent="0.25">
      <c r="B2283" s="190">
        <v>42017</v>
      </c>
      <c r="C2283" s="9">
        <v>65.650000000000006</v>
      </c>
      <c r="D2283" s="14">
        <f t="shared" si="70"/>
        <v>-0.20664652567975825</v>
      </c>
      <c r="E2283" s="9">
        <v>-1.7215568862275321E-2</v>
      </c>
      <c r="G2283" s="9">
        <v>2279</v>
      </c>
      <c r="H2283" s="9">
        <f t="shared" ca="1" si="71"/>
        <v>2.5987209965270777E-2</v>
      </c>
    </row>
    <row r="2284" spans="2:8" x14ac:dyDescent="0.25">
      <c r="B2284" s="190">
        <v>45079</v>
      </c>
      <c r="C2284" s="9">
        <v>82.75</v>
      </c>
      <c r="D2284" s="14">
        <f t="shared" si="70"/>
        <v>0.4517543859649123</v>
      </c>
      <c r="E2284" s="9">
        <v>-1.7220902612826636E-2</v>
      </c>
      <c r="G2284" s="9">
        <v>2280</v>
      </c>
      <c r="H2284" s="9">
        <f t="shared" ca="1" si="71"/>
        <v>1.0913883256780114E-2</v>
      </c>
    </row>
    <row r="2285" spans="2:8" x14ac:dyDescent="0.25">
      <c r="B2285" s="190">
        <v>44238</v>
      </c>
      <c r="C2285" s="9">
        <v>57</v>
      </c>
      <c r="D2285" s="14">
        <f t="shared" si="70"/>
        <v>0.43396226415094341</v>
      </c>
      <c r="E2285" s="9">
        <v>-1.7241379310344827E-2</v>
      </c>
      <c r="G2285" s="9">
        <v>2281</v>
      </c>
      <c r="H2285" s="9">
        <f t="shared" ca="1" si="71"/>
        <v>-4.6445356930380703E-2</v>
      </c>
    </row>
    <row r="2286" spans="2:8" x14ac:dyDescent="0.25">
      <c r="B2286" s="190">
        <v>42776</v>
      </c>
      <c r="C2286" s="9">
        <v>39.75</v>
      </c>
      <c r="D2286" s="14">
        <f t="shared" si="70"/>
        <v>-0.64059674502712471</v>
      </c>
      <c r="E2286" s="9">
        <v>-1.7305315203955569E-2</v>
      </c>
      <c r="G2286" s="9">
        <v>2282</v>
      </c>
      <c r="H2286" s="9">
        <f t="shared" ca="1" si="71"/>
        <v>1.0731194193488537E-2</v>
      </c>
    </row>
    <row r="2287" spans="2:8" x14ac:dyDescent="0.25">
      <c r="B2287" s="190">
        <v>45126</v>
      </c>
      <c r="C2287" s="9">
        <v>110.6</v>
      </c>
      <c r="D2287" s="14">
        <f t="shared" si="70"/>
        <v>-0.42103334554781974</v>
      </c>
      <c r="E2287" s="9">
        <v>-1.7325633051976926E-2</v>
      </c>
      <c r="G2287" s="9">
        <v>2283</v>
      </c>
      <c r="H2287" s="9">
        <f t="shared" ca="1" si="71"/>
        <v>2.1701641977178821E-2</v>
      </c>
    </row>
    <row r="2288" spans="2:8" x14ac:dyDescent="0.25">
      <c r="B2288" s="190">
        <v>45733</v>
      </c>
      <c r="C2288" s="9">
        <v>191.03</v>
      </c>
      <c r="D2288" s="14">
        <f t="shared" si="70"/>
        <v>6.4913725490196077</v>
      </c>
      <c r="E2288" s="9">
        <v>-1.7335390946502081E-2</v>
      </c>
      <c r="G2288" s="9">
        <v>2284</v>
      </c>
      <c r="H2288" s="9">
        <f t="shared" ca="1" si="71"/>
        <v>3.0666747998198539E-2</v>
      </c>
    </row>
    <row r="2289" spans="2:8" x14ac:dyDescent="0.25">
      <c r="B2289" s="190">
        <v>43494</v>
      </c>
      <c r="C2289" s="9">
        <v>25.5</v>
      </c>
      <c r="D2289" s="14">
        <f t="shared" si="70"/>
        <v>-0.46930280957336107</v>
      </c>
      <c r="E2289" s="9">
        <v>-1.734104046242772E-2</v>
      </c>
      <c r="G2289" s="9">
        <v>2285</v>
      </c>
      <c r="H2289" s="9">
        <f t="shared" ca="1" si="71"/>
        <v>3.7152901091521889E-2</v>
      </c>
    </row>
    <row r="2290" spans="2:8" x14ac:dyDescent="0.25">
      <c r="B2290" s="190">
        <v>42558</v>
      </c>
      <c r="C2290" s="9">
        <v>48.05</v>
      </c>
      <c r="D2290" s="14">
        <f t="shared" si="70"/>
        <v>-0.81288940809968846</v>
      </c>
      <c r="E2290" s="9">
        <v>-1.738241308793459E-2</v>
      </c>
      <c r="G2290" s="9">
        <v>2286</v>
      </c>
      <c r="H2290" s="9">
        <f t="shared" ca="1" si="71"/>
        <v>8.0170647393831267E-3</v>
      </c>
    </row>
    <row r="2291" spans="2:8" x14ac:dyDescent="0.25">
      <c r="B2291" s="190">
        <v>45812</v>
      </c>
      <c r="C2291" s="9">
        <v>256.8</v>
      </c>
      <c r="D2291" s="14">
        <f t="shared" si="70"/>
        <v>0.51817913094886192</v>
      </c>
      <c r="E2291" s="9">
        <v>-1.7409603979338096E-2</v>
      </c>
      <c r="G2291" s="9">
        <v>2287</v>
      </c>
      <c r="H2291" s="9">
        <f t="shared" ca="1" si="71"/>
        <v>-4.5364540717418064E-2</v>
      </c>
    </row>
    <row r="2292" spans="2:8" x14ac:dyDescent="0.25">
      <c r="B2292" s="190">
        <v>45411</v>
      </c>
      <c r="C2292" s="9">
        <v>169.15</v>
      </c>
      <c r="D2292" s="14">
        <f t="shared" si="70"/>
        <v>3.0082938388625591</v>
      </c>
      <c r="E2292" s="9">
        <v>-1.7426662794074933E-2</v>
      </c>
      <c r="G2292" s="9">
        <v>2288</v>
      </c>
      <c r="H2292" s="9">
        <f t="shared" ca="1" si="71"/>
        <v>-9.6456380691594193E-4</v>
      </c>
    </row>
    <row r="2293" spans="2:8" x14ac:dyDescent="0.25">
      <c r="B2293" s="190">
        <v>44729</v>
      </c>
      <c r="C2293" s="9">
        <v>42.2</v>
      </c>
      <c r="D2293" s="14">
        <f t="shared" si="70"/>
        <v>0.50177935943060503</v>
      </c>
      <c r="E2293" s="9">
        <v>-1.7462165308498253E-2</v>
      </c>
      <c r="G2293" s="9">
        <v>2289</v>
      </c>
      <c r="H2293" s="9">
        <f t="shared" ca="1" si="71"/>
        <v>-5.5433346584818861E-2</v>
      </c>
    </row>
    <row r="2294" spans="2:8" x14ac:dyDescent="0.25">
      <c r="B2294" s="190">
        <v>43455</v>
      </c>
      <c r="C2294" s="9">
        <v>28.1</v>
      </c>
      <c r="D2294" s="14">
        <f t="shared" si="70"/>
        <v>-0.59914407988587726</v>
      </c>
      <c r="E2294" s="9">
        <v>-1.748251748251748E-2</v>
      </c>
      <c r="G2294" s="9">
        <v>2290</v>
      </c>
      <c r="H2294" s="9">
        <f t="shared" ca="1" si="71"/>
        <v>1.025179922811871E-2</v>
      </c>
    </row>
    <row r="2295" spans="2:8" x14ac:dyDescent="0.25">
      <c r="B2295" s="190">
        <v>44979</v>
      </c>
      <c r="C2295" s="9">
        <v>70.099999999999994</v>
      </c>
      <c r="D2295" s="14">
        <f t="shared" si="70"/>
        <v>-0.19332566168009219</v>
      </c>
      <c r="E2295" s="9">
        <v>-1.7519271198318153E-2</v>
      </c>
      <c r="G2295" s="9">
        <v>2291</v>
      </c>
      <c r="H2295" s="9">
        <f t="shared" ca="1" si="71"/>
        <v>1.1513657568072013E-2</v>
      </c>
    </row>
    <row r="2296" spans="2:8" x14ac:dyDescent="0.25">
      <c r="B2296" s="190">
        <v>44397</v>
      </c>
      <c r="C2296" s="9">
        <v>86.9</v>
      </c>
      <c r="D2296" s="14">
        <f t="shared" si="70"/>
        <v>0</v>
      </c>
      <c r="E2296" s="9">
        <v>-1.7524024872809463E-2</v>
      </c>
      <c r="G2296" s="9">
        <v>2292</v>
      </c>
      <c r="H2296" s="9">
        <f t="shared" ca="1" si="71"/>
        <v>3.0239106445684821E-2</v>
      </c>
    </row>
    <row r="2297" spans="2:8" x14ac:dyDescent="0.25">
      <c r="B2297" s="190">
        <v>42263</v>
      </c>
      <c r="C2297" s="9">
        <v>86.9</v>
      </c>
      <c r="D2297" s="14">
        <f t="shared" si="70"/>
        <v>0.24054246966452547</v>
      </c>
      <c r="E2297" s="9">
        <v>-1.7524024872809463E-2</v>
      </c>
      <c r="G2297" s="9">
        <v>2293</v>
      </c>
      <c r="H2297" s="9">
        <f t="shared" ca="1" si="71"/>
        <v>8.1877339133798813E-3</v>
      </c>
    </row>
    <row r="2298" spans="2:8" x14ac:dyDescent="0.25">
      <c r="B2298" s="190">
        <v>44448</v>
      </c>
      <c r="C2298" s="9">
        <v>70.05</v>
      </c>
      <c r="D2298" s="14">
        <f t="shared" si="70"/>
        <v>4.0035714285714281</v>
      </c>
      <c r="E2298" s="9">
        <v>-1.7531556802244039E-2</v>
      </c>
      <c r="G2298" s="9">
        <v>2294</v>
      </c>
      <c r="H2298" s="9">
        <f t="shared" ca="1" si="71"/>
        <v>-5.2303486511981745E-3</v>
      </c>
    </row>
    <row r="2299" spans="2:8" x14ac:dyDescent="0.25">
      <c r="B2299" s="190">
        <v>43712</v>
      </c>
      <c r="C2299" s="9">
        <v>14</v>
      </c>
      <c r="D2299" s="14">
        <f t="shared" si="70"/>
        <v>3.5842293906810548E-3</v>
      </c>
      <c r="E2299" s="9">
        <v>-1.7543859649122806E-2</v>
      </c>
      <c r="G2299" s="9">
        <v>2295</v>
      </c>
      <c r="H2299" s="9">
        <f t="shared" ca="1" si="71"/>
        <v>-7.2968826438080158E-3</v>
      </c>
    </row>
    <row r="2300" spans="2:8" x14ac:dyDescent="0.25">
      <c r="B2300" s="190">
        <v>43699</v>
      </c>
      <c r="C2300" s="9">
        <v>13.95</v>
      </c>
      <c r="D2300" s="14">
        <f t="shared" si="70"/>
        <v>-0.64276568501920617</v>
      </c>
      <c r="E2300" s="9">
        <v>-1.7605633802816902E-2</v>
      </c>
      <c r="G2300" s="9">
        <v>2296</v>
      </c>
      <c r="H2300" s="9">
        <f t="shared" ca="1" si="71"/>
        <v>4.4024057082881499E-2</v>
      </c>
    </row>
    <row r="2301" spans="2:8" x14ac:dyDescent="0.25">
      <c r="B2301" s="190">
        <v>42779</v>
      </c>
      <c r="C2301" s="9">
        <v>39.049999999999997</v>
      </c>
      <c r="D2301" s="14">
        <f t="shared" si="70"/>
        <v>-0.56246498599439776</v>
      </c>
      <c r="E2301" s="9">
        <v>-1.7610062893081833E-2</v>
      </c>
      <c r="G2301" s="9">
        <v>2297</v>
      </c>
      <c r="H2301" s="9">
        <f t="shared" ca="1" si="71"/>
        <v>-3.9615603746902921E-2</v>
      </c>
    </row>
    <row r="2302" spans="2:8" x14ac:dyDescent="0.25">
      <c r="B2302" s="190">
        <v>44383</v>
      </c>
      <c r="C2302" s="9">
        <v>89.25</v>
      </c>
      <c r="D2302" s="14">
        <f t="shared" si="70"/>
        <v>0.88291139240506333</v>
      </c>
      <c r="E2302" s="9">
        <v>-1.7611447440836481E-2</v>
      </c>
      <c r="G2302" s="9">
        <v>2298</v>
      </c>
      <c r="H2302" s="9">
        <f t="shared" ca="1" si="71"/>
        <v>3.3937161053163814E-2</v>
      </c>
    </row>
    <row r="2303" spans="2:8" x14ac:dyDescent="0.25">
      <c r="B2303" s="190">
        <v>42817</v>
      </c>
      <c r="C2303" s="9">
        <v>47.4</v>
      </c>
      <c r="D2303" s="14">
        <f t="shared" si="70"/>
        <v>1.8383233532934131</v>
      </c>
      <c r="E2303" s="9">
        <v>-1.7616580310880859E-2</v>
      </c>
      <c r="G2303" s="9">
        <v>2299</v>
      </c>
      <c r="H2303" s="9">
        <f t="shared" ca="1" si="71"/>
        <v>1.6153363663914601E-2</v>
      </c>
    </row>
    <row r="2304" spans="2:8" x14ac:dyDescent="0.25">
      <c r="B2304" s="190">
        <v>43682</v>
      </c>
      <c r="C2304" s="9">
        <v>16.7</v>
      </c>
      <c r="D2304" s="14">
        <f t="shared" si="70"/>
        <v>-0.59952038369304561</v>
      </c>
      <c r="E2304" s="9">
        <v>-1.7647058823529453E-2</v>
      </c>
      <c r="G2304" s="9">
        <v>2300</v>
      </c>
      <c r="H2304" s="9">
        <f t="shared" ca="1" si="71"/>
        <v>-7.3197035958386314E-3</v>
      </c>
    </row>
    <row r="2305" spans="2:8" x14ac:dyDescent="0.25">
      <c r="B2305" s="190">
        <v>42620</v>
      </c>
      <c r="C2305" s="9">
        <v>41.7</v>
      </c>
      <c r="D2305" s="14">
        <f t="shared" si="70"/>
        <v>-0.77971473851030115</v>
      </c>
      <c r="E2305" s="9">
        <v>-1.7667844522968195E-2</v>
      </c>
      <c r="G2305" s="9">
        <v>2301</v>
      </c>
      <c r="H2305" s="9">
        <f t="shared" ca="1" si="71"/>
        <v>-2.9587781358497107E-2</v>
      </c>
    </row>
    <row r="2306" spans="2:8" x14ac:dyDescent="0.25">
      <c r="B2306" s="190">
        <v>45510</v>
      </c>
      <c r="C2306" s="9">
        <v>189.3</v>
      </c>
      <c r="D2306" s="14">
        <f t="shared" si="70"/>
        <v>12.667870036101085</v>
      </c>
      <c r="E2306" s="9">
        <v>-1.769498209745211E-2</v>
      </c>
      <c r="G2306" s="9">
        <v>2302</v>
      </c>
      <c r="H2306" s="9">
        <f t="shared" ca="1" si="71"/>
        <v>3.0890080136793945E-2</v>
      </c>
    </row>
    <row r="2307" spans="2:8" x14ac:dyDescent="0.25">
      <c r="B2307" s="190">
        <v>43738</v>
      </c>
      <c r="C2307" s="9">
        <v>13.85</v>
      </c>
      <c r="D2307" s="14">
        <f t="shared" si="70"/>
        <v>-0.73669201520912542</v>
      </c>
      <c r="E2307" s="9">
        <v>-1.7730496453900711E-2</v>
      </c>
      <c r="G2307" s="9">
        <v>2303</v>
      </c>
      <c r="H2307" s="9">
        <f t="shared" ca="1" si="71"/>
        <v>-2.9667814366932763E-2</v>
      </c>
    </row>
    <row r="2308" spans="2:8" x14ac:dyDescent="0.25">
      <c r="B2308" s="190">
        <v>44116</v>
      </c>
      <c r="C2308" s="9">
        <v>52.6</v>
      </c>
      <c r="D2308" s="14">
        <f t="shared" si="70"/>
        <v>-0.73381913870755533</v>
      </c>
      <c r="E2308" s="9">
        <v>-1.7740429505135307E-2</v>
      </c>
      <c r="G2308" s="9">
        <v>2304</v>
      </c>
      <c r="H2308" s="9">
        <f t="shared" ca="1" si="71"/>
        <v>1.9918317830631759E-2</v>
      </c>
    </row>
    <row r="2309" spans="2:8" x14ac:dyDescent="0.25">
      <c r="B2309" s="190">
        <v>45728</v>
      </c>
      <c r="C2309" s="9">
        <v>197.61</v>
      </c>
      <c r="D2309" s="14">
        <f t="shared" ref="D2309:D2372" si="72">(C2309-C2310)/C2310</f>
        <v>2.4041343669250645</v>
      </c>
      <c r="E2309" s="9">
        <v>-1.774530271398744E-2</v>
      </c>
      <c r="G2309" s="9">
        <v>2305</v>
      </c>
      <c r="H2309" s="9">
        <f t="shared" ca="1" si="71"/>
        <v>4.5231723203746015E-2</v>
      </c>
    </row>
    <row r="2310" spans="2:8" x14ac:dyDescent="0.25">
      <c r="B2310" s="190">
        <v>44189</v>
      </c>
      <c r="C2310" s="9">
        <v>58.05</v>
      </c>
      <c r="D2310" s="14">
        <f t="shared" si="72"/>
        <v>0.90953947368421051</v>
      </c>
      <c r="E2310" s="9">
        <v>-1.7766497461929005E-2</v>
      </c>
      <c r="G2310" s="9">
        <v>2306</v>
      </c>
      <c r="H2310" s="9">
        <f t="shared" ref="H2310:H2373" ca="1" si="73">_xlfn.NORM.INV(RAND(),O$7,O$8)</f>
        <v>8.1919340857407649E-3</v>
      </c>
    </row>
    <row r="2311" spans="2:8" x14ac:dyDescent="0.25">
      <c r="B2311" s="190">
        <v>43269</v>
      </c>
      <c r="C2311" s="9">
        <v>30.4</v>
      </c>
      <c r="D2311" s="14">
        <f t="shared" si="72"/>
        <v>0</v>
      </c>
      <c r="E2311" s="9">
        <v>-1.7770597738287583E-2</v>
      </c>
      <c r="G2311" s="9">
        <v>2307</v>
      </c>
      <c r="H2311" s="9">
        <f t="shared" ca="1" si="73"/>
        <v>-7.0971064203844386E-2</v>
      </c>
    </row>
    <row r="2312" spans="2:8" x14ac:dyDescent="0.25">
      <c r="B2312" s="190">
        <v>43265</v>
      </c>
      <c r="C2312" s="9">
        <v>30.4</v>
      </c>
      <c r="D2312" s="14">
        <f t="shared" si="72"/>
        <v>-0.47495682210708118</v>
      </c>
      <c r="E2312" s="9">
        <v>-1.7770597738287583E-2</v>
      </c>
      <c r="G2312" s="9">
        <v>2308</v>
      </c>
      <c r="H2312" s="9">
        <f t="shared" ca="1" si="73"/>
        <v>-1.1264226705154617E-2</v>
      </c>
    </row>
    <row r="2313" spans="2:8" x14ac:dyDescent="0.25">
      <c r="B2313" s="190">
        <v>42045</v>
      </c>
      <c r="C2313" s="9">
        <v>57.9</v>
      </c>
      <c r="D2313" s="14">
        <f t="shared" si="72"/>
        <v>2.0077922077922077</v>
      </c>
      <c r="E2313" s="9">
        <v>-1.781170483460567E-2</v>
      </c>
      <c r="G2313" s="9">
        <v>2309</v>
      </c>
      <c r="H2313" s="9">
        <f t="shared" ca="1" si="73"/>
        <v>-6.5813258368672467E-2</v>
      </c>
    </row>
    <row r="2314" spans="2:8" x14ac:dyDescent="0.25">
      <c r="B2314" s="190">
        <v>43651</v>
      </c>
      <c r="C2314" s="9">
        <v>19.25</v>
      </c>
      <c r="D2314" s="14">
        <f t="shared" si="72"/>
        <v>-0.29872495446265934</v>
      </c>
      <c r="E2314" s="9">
        <v>-1.7857142857142929E-2</v>
      </c>
      <c r="G2314" s="9">
        <v>2310</v>
      </c>
      <c r="H2314" s="9">
        <f t="shared" ca="1" si="73"/>
        <v>3.0661893992667338E-3</v>
      </c>
    </row>
    <row r="2315" spans="2:8" x14ac:dyDescent="0.25">
      <c r="B2315" s="190">
        <v>43483</v>
      </c>
      <c r="C2315" s="9">
        <v>27.45</v>
      </c>
      <c r="D2315" s="14">
        <f t="shared" si="72"/>
        <v>-0.89375701513333594</v>
      </c>
      <c r="E2315" s="9">
        <v>-1.7889087656529516E-2</v>
      </c>
      <c r="G2315" s="9">
        <v>2311</v>
      </c>
      <c r="H2315" s="9">
        <f t="shared" ca="1" si="73"/>
        <v>-1.5794615483790221E-2</v>
      </c>
    </row>
    <row r="2316" spans="2:8" x14ac:dyDescent="0.25">
      <c r="B2316" s="190">
        <v>45544</v>
      </c>
      <c r="C2316" s="9">
        <v>258.37</v>
      </c>
      <c r="D2316" s="14">
        <f t="shared" si="72"/>
        <v>-0.19271988751757541</v>
      </c>
      <c r="E2316" s="9">
        <v>-1.7940628682199897E-2</v>
      </c>
      <c r="G2316" s="9">
        <v>2312</v>
      </c>
      <c r="H2316" s="9">
        <f t="shared" ca="1" si="73"/>
        <v>2.3880375857879565E-2</v>
      </c>
    </row>
    <row r="2317" spans="2:8" x14ac:dyDescent="0.25">
      <c r="B2317" s="190">
        <v>45644</v>
      </c>
      <c r="C2317" s="9">
        <v>320.05</v>
      </c>
      <c r="D2317" s="14">
        <f t="shared" si="72"/>
        <v>3.3367208672086721</v>
      </c>
      <c r="E2317" s="9">
        <v>-1.795029150046016E-2</v>
      </c>
      <c r="G2317" s="9">
        <v>2313</v>
      </c>
      <c r="H2317" s="9">
        <f t="shared" ca="1" si="73"/>
        <v>5.1702553083020054E-2</v>
      </c>
    </row>
    <row r="2318" spans="2:8" x14ac:dyDescent="0.25">
      <c r="B2318" s="190">
        <v>44322</v>
      </c>
      <c r="C2318" s="9">
        <v>73.8</v>
      </c>
      <c r="D2318" s="14">
        <f t="shared" si="72"/>
        <v>0.17515923566878983</v>
      </c>
      <c r="E2318" s="9">
        <v>-1.7964071856287536E-2</v>
      </c>
      <c r="G2318" s="9">
        <v>2314</v>
      </c>
      <c r="H2318" s="9">
        <f t="shared" ca="1" si="73"/>
        <v>5.8112729684851192E-2</v>
      </c>
    </row>
    <row r="2319" spans="2:8" x14ac:dyDescent="0.25">
      <c r="B2319" s="190">
        <v>44953</v>
      </c>
      <c r="C2319" s="9">
        <v>62.8</v>
      </c>
      <c r="D2319" s="14">
        <f t="shared" si="72"/>
        <v>3.6007326007326004</v>
      </c>
      <c r="E2319" s="9">
        <v>-1.7982799061767092E-2</v>
      </c>
      <c r="G2319" s="9">
        <v>2315</v>
      </c>
      <c r="H2319" s="9">
        <f t="shared" ca="1" si="73"/>
        <v>-2.5886685794926121E-2</v>
      </c>
    </row>
    <row r="2320" spans="2:8" x14ac:dyDescent="0.25">
      <c r="B2320" s="190">
        <v>43706</v>
      </c>
      <c r="C2320" s="9">
        <v>13.65</v>
      </c>
      <c r="D2320" s="14">
        <f t="shared" si="72"/>
        <v>-0.91371681415929196</v>
      </c>
      <c r="E2320" s="9">
        <v>-1.7985611510791366E-2</v>
      </c>
      <c r="G2320" s="9">
        <v>2316</v>
      </c>
      <c r="H2320" s="9">
        <f t="shared" ca="1" si="73"/>
        <v>-6.9723049523378895E-4</v>
      </c>
    </row>
    <row r="2321" spans="2:8" x14ac:dyDescent="0.25">
      <c r="B2321" s="190">
        <v>45349</v>
      </c>
      <c r="C2321" s="9">
        <v>158.19999999999999</v>
      </c>
      <c r="D2321" s="14">
        <f t="shared" si="72"/>
        <v>1.7681539807524056</v>
      </c>
      <c r="E2321" s="9">
        <v>-1.8001241464928652E-2</v>
      </c>
      <c r="G2321" s="9">
        <v>2317</v>
      </c>
      <c r="H2321" s="9">
        <f t="shared" ca="1" si="73"/>
        <v>4.236525409967544E-2</v>
      </c>
    </row>
    <row r="2322" spans="2:8" x14ac:dyDescent="0.25">
      <c r="B2322" s="190">
        <v>42082</v>
      </c>
      <c r="C2322" s="9">
        <v>57.15</v>
      </c>
      <c r="D2322" s="14">
        <f t="shared" si="72"/>
        <v>2.0078947368421054</v>
      </c>
      <c r="E2322" s="9">
        <v>-1.8041237113402133E-2</v>
      </c>
      <c r="G2322" s="9">
        <v>2318</v>
      </c>
      <c r="H2322" s="9">
        <f t="shared" ca="1" si="73"/>
        <v>-3.1181170260601479E-2</v>
      </c>
    </row>
    <row r="2323" spans="2:8" x14ac:dyDescent="0.25">
      <c r="B2323" s="190">
        <v>43886</v>
      </c>
      <c r="C2323" s="9">
        <v>19</v>
      </c>
      <c r="D2323" s="14">
        <f t="shared" si="72"/>
        <v>-0.81562348374575444</v>
      </c>
      <c r="E2323" s="9">
        <v>-1.8087855297157694E-2</v>
      </c>
      <c r="G2323" s="9">
        <v>2319</v>
      </c>
      <c r="H2323" s="9">
        <f t="shared" ca="1" si="73"/>
        <v>5.6928596812983324E-2</v>
      </c>
    </row>
    <row r="2324" spans="2:8" x14ac:dyDescent="0.25">
      <c r="B2324" s="190">
        <v>45184</v>
      </c>
      <c r="C2324" s="9">
        <v>103.05</v>
      </c>
      <c r="D2324" s="14">
        <f t="shared" si="72"/>
        <v>0.65276663993584594</v>
      </c>
      <c r="E2324" s="9">
        <v>-1.8103858980466944E-2</v>
      </c>
      <c r="G2324" s="9">
        <v>2320</v>
      </c>
      <c r="H2324" s="9">
        <f t="shared" ca="1" si="73"/>
        <v>-1.3565385360898515E-2</v>
      </c>
    </row>
    <row r="2325" spans="2:8" x14ac:dyDescent="0.25">
      <c r="B2325" s="190">
        <v>44960</v>
      </c>
      <c r="C2325" s="9">
        <v>62.35</v>
      </c>
      <c r="D2325" s="14">
        <f t="shared" si="72"/>
        <v>-0.60808347476271296</v>
      </c>
      <c r="E2325" s="9">
        <v>-1.811023622047242E-2</v>
      </c>
      <c r="G2325" s="9">
        <v>2321</v>
      </c>
      <c r="H2325" s="9">
        <f t="shared" ca="1" si="73"/>
        <v>8.4822770625868099E-2</v>
      </c>
    </row>
    <row r="2326" spans="2:8" x14ac:dyDescent="0.25">
      <c r="B2326" s="190">
        <v>45470</v>
      </c>
      <c r="C2326" s="9">
        <v>159.09</v>
      </c>
      <c r="D2326" s="14">
        <f t="shared" si="72"/>
        <v>1.6850632911392405</v>
      </c>
      <c r="E2326" s="9">
        <v>-1.8205381387311707E-2</v>
      </c>
      <c r="G2326" s="9">
        <v>2322</v>
      </c>
      <c r="H2326" s="9">
        <f t="shared" ca="1" si="73"/>
        <v>-3.3027886698498377E-2</v>
      </c>
    </row>
    <row r="2327" spans="2:8" x14ac:dyDescent="0.25">
      <c r="B2327" s="190">
        <v>42060</v>
      </c>
      <c r="C2327" s="9">
        <v>59.25</v>
      </c>
      <c r="D2327" s="14">
        <f t="shared" si="72"/>
        <v>-0.46136363636363636</v>
      </c>
      <c r="E2327" s="9">
        <v>-1.822700911350458E-2</v>
      </c>
      <c r="G2327" s="9">
        <v>2323</v>
      </c>
      <c r="H2327" s="9">
        <f t="shared" ca="1" si="73"/>
        <v>1.2719853234096044E-2</v>
      </c>
    </row>
    <row r="2328" spans="2:8" x14ac:dyDescent="0.25">
      <c r="B2328" s="190">
        <v>45163</v>
      </c>
      <c r="C2328" s="9">
        <v>110</v>
      </c>
      <c r="D2328" s="14">
        <f t="shared" si="72"/>
        <v>0.86598812553011018</v>
      </c>
      <c r="E2328" s="9">
        <v>-1.8295403837572489E-2</v>
      </c>
      <c r="G2328" s="9">
        <v>2324</v>
      </c>
      <c r="H2328" s="9">
        <f t="shared" ca="1" si="73"/>
        <v>-2.409024056289304E-3</v>
      </c>
    </row>
    <row r="2329" spans="2:8" x14ac:dyDescent="0.25">
      <c r="B2329" s="190">
        <v>42150</v>
      </c>
      <c r="C2329" s="9">
        <v>58.95</v>
      </c>
      <c r="D2329" s="14">
        <f t="shared" si="72"/>
        <v>-7.9625292740046746E-2</v>
      </c>
      <c r="E2329" s="9">
        <v>-1.8318068276436211E-2</v>
      </c>
      <c r="G2329" s="9">
        <v>2325</v>
      </c>
      <c r="H2329" s="9">
        <f t="shared" ca="1" si="73"/>
        <v>3.9656060719377897E-2</v>
      </c>
    </row>
    <row r="2330" spans="2:8" x14ac:dyDescent="0.25">
      <c r="B2330" s="190">
        <v>42051</v>
      </c>
      <c r="C2330" s="9">
        <v>64.05</v>
      </c>
      <c r="D2330" s="14">
        <f t="shared" si="72"/>
        <v>2.4343163538873998</v>
      </c>
      <c r="E2330" s="9">
        <v>-1.8390804597701194E-2</v>
      </c>
      <c r="G2330" s="9">
        <v>2326</v>
      </c>
      <c r="H2330" s="9">
        <f t="shared" ca="1" si="73"/>
        <v>-4.055866443779569E-2</v>
      </c>
    </row>
    <row r="2331" spans="2:8" x14ac:dyDescent="0.25">
      <c r="B2331" s="190">
        <v>43887</v>
      </c>
      <c r="C2331" s="9">
        <v>18.649999999999999</v>
      </c>
      <c r="D2331" s="14">
        <f t="shared" si="72"/>
        <v>-0.221294363256785</v>
      </c>
      <c r="E2331" s="9">
        <v>-1.8421052631579022E-2</v>
      </c>
      <c r="G2331" s="9">
        <v>2327</v>
      </c>
      <c r="H2331" s="9">
        <f t="shared" ca="1" si="73"/>
        <v>8.3791428923505676E-3</v>
      </c>
    </row>
    <row r="2332" spans="2:8" x14ac:dyDescent="0.25">
      <c r="B2332" s="190">
        <v>43549</v>
      </c>
      <c r="C2332" s="9">
        <v>23.95</v>
      </c>
      <c r="D2332" s="14">
        <f t="shared" si="72"/>
        <v>0</v>
      </c>
      <c r="E2332" s="9">
        <v>-1.8442622950819644E-2</v>
      </c>
      <c r="G2332" s="9">
        <v>2328</v>
      </c>
      <c r="H2332" s="9">
        <f t="shared" ca="1" si="73"/>
        <v>-3.6603341486500199E-2</v>
      </c>
    </row>
    <row r="2333" spans="2:8" x14ac:dyDescent="0.25">
      <c r="B2333" s="190">
        <v>43521</v>
      </c>
      <c r="C2333" s="9">
        <v>23.95</v>
      </c>
      <c r="D2333" s="14">
        <f t="shared" si="72"/>
        <v>2.0920502092050507E-3</v>
      </c>
      <c r="E2333" s="9">
        <v>-1.8442622950819644E-2</v>
      </c>
      <c r="G2333" s="9">
        <v>2329</v>
      </c>
      <c r="H2333" s="9">
        <f t="shared" ca="1" si="73"/>
        <v>1.2230731185198917E-2</v>
      </c>
    </row>
    <row r="2334" spans="2:8" x14ac:dyDescent="0.25">
      <c r="B2334" s="190">
        <v>43509</v>
      </c>
      <c r="C2334" s="9">
        <v>23.9</v>
      </c>
      <c r="D2334" s="14">
        <f t="shared" si="72"/>
        <v>0</v>
      </c>
      <c r="E2334" s="9">
        <v>-1.8480492813141798E-2</v>
      </c>
      <c r="G2334" s="9">
        <v>2330</v>
      </c>
      <c r="H2334" s="9">
        <f t="shared" ca="1" si="73"/>
        <v>-4.7056819518359598E-2</v>
      </c>
    </row>
    <row r="2335" spans="2:8" x14ac:dyDescent="0.25">
      <c r="B2335" s="190">
        <v>41729</v>
      </c>
      <c r="C2335" s="9">
        <v>23.9</v>
      </c>
      <c r="D2335" s="14">
        <f t="shared" si="72"/>
        <v>-0.52626362735381571</v>
      </c>
      <c r="E2335" s="9">
        <v>-1.8480492813141798E-2</v>
      </c>
      <c r="G2335" s="9">
        <v>2331</v>
      </c>
      <c r="H2335" s="9">
        <f t="shared" ca="1" si="73"/>
        <v>1.840552320474852E-2</v>
      </c>
    </row>
    <row r="2336" spans="2:8" x14ac:dyDescent="0.25">
      <c r="B2336" s="190">
        <v>44070</v>
      </c>
      <c r="C2336" s="9">
        <v>50.45</v>
      </c>
      <c r="D2336" s="14">
        <f t="shared" si="72"/>
        <v>0.90018832391713755</v>
      </c>
      <c r="E2336" s="9">
        <v>-1.8482490272373458E-2</v>
      </c>
      <c r="G2336" s="9">
        <v>2332</v>
      </c>
      <c r="H2336" s="9">
        <f t="shared" ca="1" si="73"/>
        <v>2.6555343240447782E-3</v>
      </c>
    </row>
    <row r="2337" spans="2:8" x14ac:dyDescent="0.25">
      <c r="B2337" s="190">
        <v>43537</v>
      </c>
      <c r="C2337" s="9">
        <v>26.55</v>
      </c>
      <c r="D2337" s="14">
        <f t="shared" si="72"/>
        <v>-0.69691780821917815</v>
      </c>
      <c r="E2337" s="9">
        <v>-1.8484288354898334E-2</v>
      </c>
      <c r="G2337" s="9">
        <v>2333</v>
      </c>
      <c r="H2337" s="9">
        <f t="shared" ca="1" si="73"/>
        <v>-1.9178404088535227E-2</v>
      </c>
    </row>
    <row r="2338" spans="2:8" x14ac:dyDescent="0.25">
      <c r="B2338" s="190">
        <v>44384</v>
      </c>
      <c r="C2338" s="9">
        <v>87.6</v>
      </c>
      <c r="D2338" s="14">
        <f t="shared" si="72"/>
        <v>0.17979797979797973</v>
      </c>
      <c r="E2338" s="9">
        <v>-1.8487394957983256E-2</v>
      </c>
      <c r="G2338" s="9">
        <v>2334</v>
      </c>
      <c r="H2338" s="9">
        <f t="shared" ca="1" si="73"/>
        <v>2.1265837600405485E-2</v>
      </c>
    </row>
    <row r="2339" spans="2:8" x14ac:dyDescent="0.25">
      <c r="B2339" s="190">
        <v>44424</v>
      </c>
      <c r="C2339" s="9">
        <v>74.25</v>
      </c>
      <c r="D2339" s="14">
        <f t="shared" si="72"/>
        <v>1.5471698113207548</v>
      </c>
      <c r="E2339" s="9">
        <v>-1.8506278916060881E-2</v>
      </c>
      <c r="G2339" s="9">
        <v>2335</v>
      </c>
      <c r="H2339" s="9">
        <f t="shared" ca="1" si="73"/>
        <v>6.2346056915024137E-2</v>
      </c>
    </row>
    <row r="2340" spans="2:8" x14ac:dyDescent="0.25">
      <c r="B2340" s="190">
        <v>41816</v>
      </c>
      <c r="C2340" s="9">
        <v>29.15</v>
      </c>
      <c r="D2340" s="14">
        <f t="shared" si="72"/>
        <v>-0.26574307304785905</v>
      </c>
      <c r="E2340" s="9">
        <v>-1.8518518518518542E-2</v>
      </c>
      <c r="G2340" s="9">
        <v>2336</v>
      </c>
      <c r="H2340" s="9">
        <f t="shared" ca="1" si="73"/>
        <v>2.228479362098985E-2</v>
      </c>
    </row>
    <row r="2341" spans="2:8" x14ac:dyDescent="0.25">
      <c r="B2341" s="190">
        <v>42963</v>
      </c>
      <c r="C2341" s="9">
        <v>39.700000000000003</v>
      </c>
      <c r="D2341" s="14">
        <f t="shared" si="72"/>
        <v>7.1524966261808529E-2</v>
      </c>
      <c r="E2341" s="9">
        <v>-1.8541409147095178E-2</v>
      </c>
      <c r="G2341" s="9">
        <v>2337</v>
      </c>
      <c r="H2341" s="9">
        <f t="shared" ca="1" si="73"/>
        <v>3.1765650356528188E-2</v>
      </c>
    </row>
    <row r="2342" spans="2:8" x14ac:dyDescent="0.25">
      <c r="B2342" s="190">
        <v>43152</v>
      </c>
      <c r="C2342" s="9">
        <v>37.049999999999997</v>
      </c>
      <c r="D2342" s="14">
        <f t="shared" si="72"/>
        <v>-0.12411347517730498</v>
      </c>
      <c r="E2342" s="9">
        <v>-1.8543046357615969E-2</v>
      </c>
      <c r="G2342" s="9">
        <v>2338</v>
      </c>
      <c r="H2342" s="9">
        <f t="shared" ca="1" si="73"/>
        <v>-3.0249084932760441E-2</v>
      </c>
    </row>
    <row r="2343" spans="2:8" x14ac:dyDescent="0.25">
      <c r="B2343" s="190">
        <v>42716</v>
      </c>
      <c r="C2343" s="9">
        <v>42.3</v>
      </c>
      <c r="D2343" s="14">
        <f t="shared" si="72"/>
        <v>-0.19886363636363638</v>
      </c>
      <c r="E2343" s="9">
        <v>-1.8561484918793603E-2</v>
      </c>
      <c r="G2343" s="9">
        <v>2339</v>
      </c>
      <c r="H2343" s="9">
        <f t="shared" ca="1" si="73"/>
        <v>-3.2929452810968936E-2</v>
      </c>
    </row>
    <row r="2344" spans="2:8" x14ac:dyDescent="0.25">
      <c r="B2344" s="190">
        <v>42664</v>
      </c>
      <c r="C2344" s="9">
        <v>52.8</v>
      </c>
      <c r="D2344" s="14">
        <f t="shared" si="72"/>
        <v>-0.13014827018121919</v>
      </c>
      <c r="E2344" s="9">
        <v>-1.858736059479554E-2</v>
      </c>
      <c r="G2344" s="9">
        <v>2340</v>
      </c>
      <c r="H2344" s="9">
        <f t="shared" ca="1" si="73"/>
        <v>4.8720644506087547E-2</v>
      </c>
    </row>
    <row r="2345" spans="2:8" x14ac:dyDescent="0.25">
      <c r="B2345" s="190">
        <v>42144</v>
      </c>
      <c r="C2345" s="9">
        <v>60.7</v>
      </c>
      <c r="D2345" s="14">
        <f t="shared" si="72"/>
        <v>8.2440230832653359E-4</v>
      </c>
      <c r="E2345" s="9">
        <v>-1.8593371059013718E-2</v>
      </c>
      <c r="G2345" s="9">
        <v>2341</v>
      </c>
      <c r="H2345" s="9">
        <f t="shared" ca="1" si="73"/>
        <v>-1.2719177604254839E-2</v>
      </c>
    </row>
    <row r="2346" spans="2:8" x14ac:dyDescent="0.25">
      <c r="B2346" s="190">
        <v>44911</v>
      </c>
      <c r="C2346" s="9">
        <v>60.65</v>
      </c>
      <c r="D2346" s="14">
        <f t="shared" si="72"/>
        <v>1.5590717299578061</v>
      </c>
      <c r="E2346" s="9">
        <v>-1.8608414239482177E-2</v>
      </c>
      <c r="G2346" s="9">
        <v>2342</v>
      </c>
      <c r="H2346" s="9">
        <f t="shared" ca="1" si="73"/>
        <v>-4.52596491484685E-2</v>
      </c>
    </row>
    <row r="2347" spans="2:8" x14ac:dyDescent="0.25">
      <c r="B2347" s="190">
        <v>43511</v>
      </c>
      <c r="C2347" s="9">
        <v>23.7</v>
      </c>
      <c r="D2347" s="14">
        <f t="shared" si="72"/>
        <v>1.9999999999999998</v>
      </c>
      <c r="E2347" s="9">
        <v>-1.863354037267078E-2</v>
      </c>
      <c r="G2347" s="9">
        <v>2343</v>
      </c>
      <c r="H2347" s="9">
        <f t="shared" ca="1" si="73"/>
        <v>-8.9658856242824242E-3</v>
      </c>
    </row>
    <row r="2348" spans="2:8" x14ac:dyDescent="0.25">
      <c r="B2348" s="190">
        <v>41535</v>
      </c>
      <c r="C2348" s="9">
        <v>7.9</v>
      </c>
      <c r="D2348" s="14">
        <f t="shared" si="72"/>
        <v>-0.86952931461601979</v>
      </c>
      <c r="E2348" s="9">
        <v>-1.863354037267085E-2</v>
      </c>
      <c r="G2348" s="9">
        <v>2344</v>
      </c>
      <c r="H2348" s="9">
        <f t="shared" ca="1" si="73"/>
        <v>2.076518991107008E-2</v>
      </c>
    </row>
    <row r="2349" spans="2:8" x14ac:dyDescent="0.25">
      <c r="B2349" s="190">
        <v>44174</v>
      </c>
      <c r="C2349" s="9">
        <v>60.55</v>
      </c>
      <c r="D2349" s="14">
        <f t="shared" si="72"/>
        <v>-0.77410930796493194</v>
      </c>
      <c r="E2349" s="9">
        <v>-1.8638573743922294E-2</v>
      </c>
      <c r="G2349" s="9">
        <v>2345</v>
      </c>
      <c r="H2349" s="9">
        <f t="shared" ca="1" si="73"/>
        <v>6.1564216810302387E-3</v>
      </c>
    </row>
    <row r="2350" spans="2:8" x14ac:dyDescent="0.25">
      <c r="B2350" s="190">
        <v>45547</v>
      </c>
      <c r="C2350" s="9">
        <v>268.05</v>
      </c>
      <c r="D2350" s="14">
        <f t="shared" si="72"/>
        <v>4.1057142857142859</v>
      </c>
      <c r="E2350" s="9">
        <v>-1.8671059857221183E-2</v>
      </c>
      <c r="G2350" s="9">
        <v>2346</v>
      </c>
      <c r="H2350" s="9">
        <f t="shared" ca="1" si="73"/>
        <v>3.1082135419813542E-4</v>
      </c>
    </row>
    <row r="2351" spans="2:8" x14ac:dyDescent="0.25">
      <c r="B2351" s="190">
        <v>42846</v>
      </c>
      <c r="C2351" s="9">
        <v>52.5</v>
      </c>
      <c r="D2351" s="14">
        <f t="shared" si="72"/>
        <v>0.53958944281524923</v>
      </c>
      <c r="E2351" s="9">
        <v>-1.8691588785046728E-2</v>
      </c>
      <c r="G2351" s="9">
        <v>2347</v>
      </c>
      <c r="H2351" s="9">
        <f t="shared" ca="1" si="73"/>
        <v>4.2273350844643037E-2</v>
      </c>
    </row>
    <row r="2352" spans="2:8" x14ac:dyDescent="0.25">
      <c r="B2352" s="190">
        <v>43179</v>
      </c>
      <c r="C2352" s="9">
        <v>34.1</v>
      </c>
      <c r="D2352" s="14">
        <f t="shared" si="72"/>
        <v>0.63549160671462823</v>
      </c>
      <c r="E2352" s="9">
        <v>-1.8705035971222982E-2</v>
      </c>
      <c r="G2352" s="9">
        <v>2348</v>
      </c>
      <c r="H2352" s="9">
        <f t="shared" ca="1" si="73"/>
        <v>5.5664616634468117E-2</v>
      </c>
    </row>
    <row r="2353" spans="2:8" x14ac:dyDescent="0.25">
      <c r="B2353" s="190">
        <v>43979</v>
      </c>
      <c r="C2353" s="9">
        <v>20.85</v>
      </c>
      <c r="D2353" s="14">
        <f t="shared" si="72"/>
        <v>-0.6519198664440734</v>
      </c>
      <c r="E2353" s="9">
        <v>-1.8823529411764638E-2</v>
      </c>
      <c r="G2353" s="9">
        <v>2349</v>
      </c>
      <c r="H2353" s="9">
        <f t="shared" ca="1" si="73"/>
        <v>-3.7778773400779182E-2</v>
      </c>
    </row>
    <row r="2354" spans="2:8" x14ac:dyDescent="0.25">
      <c r="B2354" s="190">
        <v>42180</v>
      </c>
      <c r="C2354" s="9">
        <v>59.9</v>
      </c>
      <c r="D2354" s="14">
        <f t="shared" si="72"/>
        <v>-0.58902229845626064</v>
      </c>
      <c r="E2354" s="9">
        <v>-1.8837018837018816E-2</v>
      </c>
      <c r="G2354" s="9">
        <v>2350</v>
      </c>
      <c r="H2354" s="9">
        <f t="shared" ca="1" si="73"/>
        <v>-4.6402373438644895E-2</v>
      </c>
    </row>
    <row r="2355" spans="2:8" x14ac:dyDescent="0.25">
      <c r="B2355" s="190">
        <v>45446</v>
      </c>
      <c r="C2355" s="9">
        <v>145.75</v>
      </c>
      <c r="D2355" s="14">
        <f t="shared" si="72"/>
        <v>0.60076880834706214</v>
      </c>
      <c r="E2355" s="9">
        <v>-1.8848872433524139E-2</v>
      </c>
      <c r="G2355" s="9">
        <v>2351</v>
      </c>
      <c r="H2355" s="9">
        <f t="shared" ca="1" si="73"/>
        <v>-9.4338744240852618E-3</v>
      </c>
    </row>
    <row r="2356" spans="2:8" x14ac:dyDescent="0.25">
      <c r="B2356" s="190">
        <v>45103</v>
      </c>
      <c r="C2356" s="9">
        <v>91.05</v>
      </c>
      <c r="D2356" s="14">
        <f t="shared" si="72"/>
        <v>10.673076923076923</v>
      </c>
      <c r="E2356" s="9">
        <v>-1.8857758620689655E-2</v>
      </c>
      <c r="G2356" s="9">
        <v>2352</v>
      </c>
      <c r="H2356" s="9">
        <f t="shared" ca="1" si="73"/>
        <v>-2.6884662117816788E-2</v>
      </c>
    </row>
    <row r="2357" spans="2:8" x14ac:dyDescent="0.25">
      <c r="B2357" s="190">
        <v>41533</v>
      </c>
      <c r="C2357" s="9">
        <v>7.8</v>
      </c>
      <c r="D2357" s="14">
        <f t="shared" si="72"/>
        <v>-0.8417849898580122</v>
      </c>
      <c r="E2357" s="9">
        <v>-1.8867924528301931E-2</v>
      </c>
      <c r="G2357" s="9">
        <v>2353</v>
      </c>
      <c r="H2357" s="9">
        <f t="shared" ca="1" si="73"/>
        <v>4.7968754532686959E-3</v>
      </c>
    </row>
    <row r="2358" spans="2:8" x14ac:dyDescent="0.25">
      <c r="B2358" s="190">
        <v>42815</v>
      </c>
      <c r="C2358" s="9">
        <v>49.3</v>
      </c>
      <c r="D2358" s="14">
        <f t="shared" si="72"/>
        <v>0</v>
      </c>
      <c r="E2358" s="9">
        <v>-1.8905472636815978E-2</v>
      </c>
      <c r="G2358" s="9">
        <v>2354</v>
      </c>
      <c r="H2358" s="9">
        <f t="shared" ca="1" si="73"/>
        <v>-2.6833547392115511E-4</v>
      </c>
    </row>
    <row r="2359" spans="2:8" x14ac:dyDescent="0.25">
      <c r="B2359" s="190">
        <v>42677</v>
      </c>
      <c r="C2359" s="9">
        <v>49.3</v>
      </c>
      <c r="D2359" s="14">
        <f t="shared" si="72"/>
        <v>5.6806002143622691E-2</v>
      </c>
      <c r="E2359" s="9">
        <v>-1.8905472636815978E-2</v>
      </c>
      <c r="G2359" s="9">
        <v>2355</v>
      </c>
      <c r="H2359" s="9">
        <f t="shared" ca="1" si="73"/>
        <v>-1.1642308905295808E-2</v>
      </c>
    </row>
    <row r="2360" spans="2:8" x14ac:dyDescent="0.25">
      <c r="B2360" s="190">
        <v>42566</v>
      </c>
      <c r="C2360" s="9">
        <v>46.65</v>
      </c>
      <c r="D2360" s="14">
        <f t="shared" si="72"/>
        <v>-0.24879227053140102</v>
      </c>
      <c r="E2360" s="9">
        <v>-1.8927444794952654E-2</v>
      </c>
      <c r="G2360" s="9">
        <v>2356</v>
      </c>
      <c r="H2360" s="9">
        <f t="shared" ca="1" si="73"/>
        <v>1.5770306892731456E-2</v>
      </c>
    </row>
    <row r="2361" spans="2:8" x14ac:dyDescent="0.25">
      <c r="B2361" s="190">
        <v>44574</v>
      </c>
      <c r="C2361" s="9">
        <v>62.1</v>
      </c>
      <c r="D2361" s="14">
        <f t="shared" si="72"/>
        <v>7.0129032258064514</v>
      </c>
      <c r="E2361" s="9">
        <v>-1.8957345971563913E-2</v>
      </c>
      <c r="G2361" s="9">
        <v>2357</v>
      </c>
      <c r="H2361" s="9">
        <f t="shared" ca="1" si="73"/>
        <v>3.1325024252383295E-3</v>
      </c>
    </row>
    <row r="2362" spans="2:8" x14ac:dyDescent="0.25">
      <c r="B2362" s="190">
        <v>41536</v>
      </c>
      <c r="C2362" s="9">
        <v>7.75</v>
      </c>
      <c r="D2362" s="14">
        <f t="shared" si="72"/>
        <v>-0.78561549100968187</v>
      </c>
      <c r="E2362" s="9">
        <v>-1.8987341772151944E-2</v>
      </c>
      <c r="G2362" s="9">
        <v>2358</v>
      </c>
      <c r="H2362" s="9">
        <f t="shared" ca="1" si="73"/>
        <v>-4.2757237217448008E-2</v>
      </c>
    </row>
    <row r="2363" spans="2:8" x14ac:dyDescent="0.25">
      <c r="B2363" s="190">
        <v>44036</v>
      </c>
      <c r="C2363" s="9">
        <v>36.15</v>
      </c>
      <c r="D2363" s="14">
        <f t="shared" si="72"/>
        <v>-0.43866459627329202</v>
      </c>
      <c r="E2363" s="9">
        <v>-1.8995929443690714E-2</v>
      </c>
      <c r="G2363" s="9">
        <v>2359</v>
      </c>
      <c r="H2363" s="9">
        <f t="shared" ca="1" si="73"/>
        <v>-4.4672046719450464E-2</v>
      </c>
    </row>
    <row r="2364" spans="2:8" x14ac:dyDescent="0.25">
      <c r="B2364" s="190">
        <v>42018</v>
      </c>
      <c r="C2364" s="9">
        <v>64.400000000000006</v>
      </c>
      <c r="D2364" s="14">
        <f t="shared" si="72"/>
        <v>8.8757396449704262E-2</v>
      </c>
      <c r="E2364" s="9">
        <v>-1.9040365575019039E-2</v>
      </c>
      <c r="G2364" s="9">
        <v>2360</v>
      </c>
      <c r="H2364" s="9">
        <f t="shared" ca="1" si="73"/>
        <v>2.4521459766204182E-2</v>
      </c>
    </row>
    <row r="2365" spans="2:8" x14ac:dyDescent="0.25">
      <c r="B2365" s="190">
        <v>42026</v>
      </c>
      <c r="C2365" s="9">
        <v>59.15</v>
      </c>
      <c r="D2365" s="14">
        <f t="shared" si="72"/>
        <v>-0.45206113941639653</v>
      </c>
      <c r="E2365" s="9">
        <v>-1.9071310116086211E-2</v>
      </c>
      <c r="G2365" s="9">
        <v>2361</v>
      </c>
      <c r="H2365" s="9">
        <f t="shared" ca="1" si="73"/>
        <v>-4.6922170639794016E-2</v>
      </c>
    </row>
    <row r="2366" spans="2:8" x14ac:dyDescent="0.25">
      <c r="B2366" s="190">
        <v>45174</v>
      </c>
      <c r="C2366" s="9">
        <v>107.95</v>
      </c>
      <c r="D2366" s="14">
        <f t="shared" si="72"/>
        <v>1.2189105858170608</v>
      </c>
      <c r="E2366" s="9">
        <v>-1.9082235347569237E-2</v>
      </c>
      <c r="G2366" s="9">
        <v>2362</v>
      </c>
      <c r="H2366" s="9">
        <f t="shared" ca="1" si="73"/>
        <v>1.1045841965989876E-3</v>
      </c>
    </row>
    <row r="2367" spans="2:8" x14ac:dyDescent="0.25">
      <c r="B2367" s="190">
        <v>44641</v>
      </c>
      <c r="C2367" s="9">
        <v>48.65</v>
      </c>
      <c r="D2367" s="14">
        <f t="shared" si="72"/>
        <v>0.26692708333333337</v>
      </c>
      <c r="E2367" s="9">
        <v>-1.9153225806451669E-2</v>
      </c>
      <c r="G2367" s="9">
        <v>2363</v>
      </c>
      <c r="H2367" s="9">
        <f t="shared" ca="1" si="73"/>
        <v>-7.1310658087298173E-3</v>
      </c>
    </row>
    <row r="2368" spans="2:8" x14ac:dyDescent="0.25">
      <c r="B2368" s="190">
        <v>43070</v>
      </c>
      <c r="C2368" s="9">
        <v>38.4</v>
      </c>
      <c r="D2368" s="14">
        <f t="shared" si="72"/>
        <v>-0.16612377850162866</v>
      </c>
      <c r="E2368" s="9">
        <v>-1.9157088122605366E-2</v>
      </c>
      <c r="G2368" s="9">
        <v>2364</v>
      </c>
      <c r="H2368" s="9">
        <f t="shared" ca="1" si="73"/>
        <v>-2.345967217344128E-2</v>
      </c>
    </row>
    <row r="2369" spans="2:8" x14ac:dyDescent="0.25">
      <c r="B2369" s="190">
        <v>44692</v>
      </c>
      <c r="C2369" s="9">
        <v>46.05</v>
      </c>
      <c r="D2369" s="14">
        <f t="shared" si="72"/>
        <v>-0.24693376941946038</v>
      </c>
      <c r="E2369" s="9">
        <v>-1.9169329073482549E-2</v>
      </c>
      <c r="G2369" s="9">
        <v>2365</v>
      </c>
      <c r="H2369" s="9">
        <f t="shared" ca="1" si="73"/>
        <v>3.8228451210859898E-3</v>
      </c>
    </row>
    <row r="2370" spans="2:8" x14ac:dyDescent="0.25">
      <c r="B2370" s="190">
        <v>42115</v>
      </c>
      <c r="C2370" s="9">
        <v>61.15</v>
      </c>
      <c r="D2370" s="14">
        <f t="shared" si="72"/>
        <v>0.33369683751363133</v>
      </c>
      <c r="E2370" s="9">
        <v>-1.9246190858059387E-2</v>
      </c>
      <c r="G2370" s="9">
        <v>2366</v>
      </c>
      <c r="H2370" s="9">
        <f t="shared" ca="1" si="73"/>
        <v>3.2592302911304591E-2</v>
      </c>
    </row>
    <row r="2371" spans="2:8" x14ac:dyDescent="0.25">
      <c r="B2371" s="190">
        <v>44707</v>
      </c>
      <c r="C2371" s="9">
        <v>45.85</v>
      </c>
      <c r="D2371" s="14">
        <f t="shared" si="72"/>
        <v>-0.5708937763219466</v>
      </c>
      <c r="E2371" s="9">
        <v>-1.9251336898395692E-2</v>
      </c>
      <c r="G2371" s="9">
        <v>2367</v>
      </c>
      <c r="H2371" s="9">
        <f t="shared" ca="1" si="73"/>
        <v>1.2123984926227706E-2</v>
      </c>
    </row>
    <row r="2372" spans="2:8" x14ac:dyDescent="0.25">
      <c r="B2372" s="190">
        <v>45219</v>
      </c>
      <c r="C2372" s="9">
        <v>106.85</v>
      </c>
      <c r="D2372" s="14">
        <f t="shared" si="72"/>
        <v>-0.58769052672197564</v>
      </c>
      <c r="E2372" s="9">
        <v>-1.9274896741624675E-2</v>
      </c>
      <c r="G2372" s="9">
        <v>2368</v>
      </c>
      <c r="H2372" s="9">
        <f t="shared" ca="1" si="73"/>
        <v>-6.2248969363905123E-2</v>
      </c>
    </row>
    <row r="2373" spans="2:8" x14ac:dyDescent="0.25">
      <c r="B2373" s="190">
        <v>45678</v>
      </c>
      <c r="C2373" s="9">
        <v>259.14999999999998</v>
      </c>
      <c r="D2373" s="14">
        <f t="shared" ref="D2373:D2436" si="74">(C2373-C2374)/C2374</f>
        <v>5.8107752956635998</v>
      </c>
      <c r="E2373" s="9">
        <v>-1.9299905392620709E-2</v>
      </c>
      <c r="G2373" s="9">
        <v>2369</v>
      </c>
      <c r="H2373" s="9">
        <f t="shared" ca="1" si="73"/>
        <v>-9.1547732844348695E-3</v>
      </c>
    </row>
    <row r="2374" spans="2:8" x14ac:dyDescent="0.25">
      <c r="B2374" s="190">
        <v>42765</v>
      </c>
      <c r="C2374" s="9">
        <v>38.049999999999997</v>
      </c>
      <c r="D2374" s="14">
        <f t="shared" si="74"/>
        <v>-0.20976116303219111</v>
      </c>
      <c r="E2374" s="9">
        <v>-1.9329896907216496E-2</v>
      </c>
      <c r="G2374" s="9">
        <v>2370</v>
      </c>
      <c r="H2374" s="9">
        <f t="shared" ref="H2374:H2437" ca="1" si="75">_xlfn.NORM.INV(RAND(),O$7,O$8)</f>
        <v>3.4178529550356142E-2</v>
      </c>
    </row>
    <row r="2375" spans="2:8" x14ac:dyDescent="0.25">
      <c r="B2375" s="190">
        <v>42555</v>
      </c>
      <c r="C2375" s="9">
        <v>48.15</v>
      </c>
      <c r="D2375" s="14">
        <f t="shared" si="74"/>
        <v>5.3355263157894735</v>
      </c>
      <c r="E2375" s="9">
        <v>-1.9348268839103927E-2</v>
      </c>
      <c r="G2375" s="9">
        <v>2371</v>
      </c>
      <c r="H2375" s="9">
        <f t="shared" ca="1" si="75"/>
        <v>3.9831528214941118E-2</v>
      </c>
    </row>
    <row r="2376" spans="2:8" x14ac:dyDescent="0.25">
      <c r="B2376" s="190">
        <v>41542</v>
      </c>
      <c r="C2376" s="9">
        <v>7.6</v>
      </c>
      <c r="D2376" s="14">
        <f t="shared" si="74"/>
        <v>-0.84199584199584199</v>
      </c>
      <c r="E2376" s="9">
        <v>-1.9354838709677465E-2</v>
      </c>
      <c r="G2376" s="9">
        <v>2372</v>
      </c>
      <c r="H2376" s="9">
        <f t="shared" ca="1" si="75"/>
        <v>2.3059769793873156E-2</v>
      </c>
    </row>
    <row r="2377" spans="2:8" x14ac:dyDescent="0.25">
      <c r="B2377" s="190">
        <v>42877</v>
      </c>
      <c r="C2377" s="9">
        <v>48.1</v>
      </c>
      <c r="D2377" s="14">
        <f t="shared" si="74"/>
        <v>2.0833333333333628E-3</v>
      </c>
      <c r="E2377" s="9">
        <v>-1.9367991845055981E-2</v>
      </c>
      <c r="G2377" s="9">
        <v>2373</v>
      </c>
      <c r="H2377" s="9">
        <f t="shared" ca="1" si="75"/>
        <v>-4.9768621483943315E-2</v>
      </c>
    </row>
    <row r="2378" spans="2:8" x14ac:dyDescent="0.25">
      <c r="B2378" s="190">
        <v>42563</v>
      </c>
      <c r="C2378" s="9">
        <v>48</v>
      </c>
      <c r="D2378" s="14">
        <f t="shared" si="74"/>
        <v>-0.58638517880224039</v>
      </c>
      <c r="E2378" s="9">
        <v>-1.9407558733401487E-2</v>
      </c>
      <c r="G2378" s="9">
        <v>2374</v>
      </c>
      <c r="H2378" s="9">
        <f t="shared" ca="1" si="75"/>
        <v>-1.0093234052095494E-2</v>
      </c>
    </row>
    <row r="2379" spans="2:8" x14ac:dyDescent="0.25">
      <c r="B2379" s="190">
        <v>45135</v>
      </c>
      <c r="C2379" s="9">
        <v>116.05</v>
      </c>
      <c r="D2379" s="14">
        <f t="shared" si="74"/>
        <v>2.2921985815602834</v>
      </c>
      <c r="E2379" s="9">
        <v>-1.943388255175325E-2</v>
      </c>
      <c r="G2379" s="9">
        <v>2375</v>
      </c>
      <c r="H2379" s="9">
        <f t="shared" ca="1" si="75"/>
        <v>1.1799316790949362E-2</v>
      </c>
    </row>
    <row r="2380" spans="2:8" x14ac:dyDescent="0.25">
      <c r="B2380" s="190">
        <v>43171</v>
      </c>
      <c r="C2380" s="9">
        <v>35.25</v>
      </c>
      <c r="D2380" s="14">
        <f t="shared" si="74"/>
        <v>-0.29990069513406159</v>
      </c>
      <c r="E2380" s="9">
        <v>-1.9471488178025111E-2</v>
      </c>
      <c r="G2380" s="9">
        <v>2376</v>
      </c>
      <c r="H2380" s="9">
        <f t="shared" ca="1" si="75"/>
        <v>5.2253714252451969E-2</v>
      </c>
    </row>
    <row r="2381" spans="2:8" x14ac:dyDescent="0.25">
      <c r="B2381" s="190">
        <v>42500</v>
      </c>
      <c r="C2381" s="9">
        <v>50.35</v>
      </c>
      <c r="D2381" s="14">
        <f t="shared" si="74"/>
        <v>0.25093167701863356</v>
      </c>
      <c r="E2381" s="9">
        <v>-1.9474196689386561E-2</v>
      </c>
      <c r="G2381" s="9">
        <v>2377</v>
      </c>
      <c r="H2381" s="9">
        <f t="shared" ca="1" si="75"/>
        <v>1.6558658072755823E-2</v>
      </c>
    </row>
    <row r="2382" spans="2:8" x14ac:dyDescent="0.25">
      <c r="B2382" s="190">
        <v>42774</v>
      </c>
      <c r="C2382" s="9">
        <v>40.25</v>
      </c>
      <c r="D2382" s="14">
        <f t="shared" si="74"/>
        <v>-0.15529905561385096</v>
      </c>
      <c r="E2382" s="9">
        <v>-1.9488428745432333E-2</v>
      </c>
      <c r="G2382" s="9">
        <v>2378</v>
      </c>
      <c r="H2382" s="9">
        <f t="shared" ca="1" si="75"/>
        <v>-4.4295000457360546E-2</v>
      </c>
    </row>
    <row r="2383" spans="2:8" x14ac:dyDescent="0.25">
      <c r="B2383" s="190">
        <v>44096</v>
      </c>
      <c r="C2383" s="9">
        <v>47.65</v>
      </c>
      <c r="D2383" s="14">
        <f t="shared" si="74"/>
        <v>-0.80881880917990689</v>
      </c>
      <c r="E2383" s="9">
        <v>-1.9547325102880715E-2</v>
      </c>
      <c r="G2383" s="9">
        <v>2379</v>
      </c>
      <c r="H2383" s="9">
        <f t="shared" ca="1" si="75"/>
        <v>5.2377500022641167E-2</v>
      </c>
    </row>
    <row r="2384" spans="2:8" x14ac:dyDescent="0.25">
      <c r="B2384" s="190">
        <v>45701</v>
      </c>
      <c r="C2384" s="9">
        <v>249.24</v>
      </c>
      <c r="D2384" s="14">
        <f t="shared" si="74"/>
        <v>11.430922693266833</v>
      </c>
      <c r="E2384" s="9">
        <v>-1.9550765115455719E-2</v>
      </c>
      <c r="G2384" s="9">
        <v>2380</v>
      </c>
      <c r="H2384" s="9">
        <f t="shared" ca="1" si="75"/>
        <v>-4.964732645603756E-2</v>
      </c>
    </row>
    <row r="2385" spans="2:8" x14ac:dyDescent="0.25">
      <c r="B2385" s="190">
        <v>43648</v>
      </c>
      <c r="C2385" s="9">
        <v>20.05</v>
      </c>
      <c r="D2385" s="14">
        <f t="shared" si="74"/>
        <v>-0.3840245775729646</v>
      </c>
      <c r="E2385" s="9">
        <v>-1.9559902200488928E-2</v>
      </c>
      <c r="G2385" s="9">
        <v>2381</v>
      </c>
      <c r="H2385" s="9">
        <f t="shared" ca="1" si="75"/>
        <v>-1.6981074628755626E-2</v>
      </c>
    </row>
    <row r="2386" spans="2:8" x14ac:dyDescent="0.25">
      <c r="B2386" s="190">
        <v>41852</v>
      </c>
      <c r="C2386" s="9">
        <v>32.549999999999997</v>
      </c>
      <c r="D2386" s="14">
        <f t="shared" si="74"/>
        <v>0.44666666666666655</v>
      </c>
      <c r="E2386" s="9">
        <v>-1.9578313253012219E-2</v>
      </c>
      <c r="G2386" s="9">
        <v>2382</v>
      </c>
      <c r="H2386" s="9">
        <f t="shared" ca="1" si="75"/>
        <v>-1.771178562814962E-2</v>
      </c>
    </row>
    <row r="2387" spans="2:8" x14ac:dyDescent="0.25">
      <c r="B2387" s="190">
        <v>41765</v>
      </c>
      <c r="C2387" s="9">
        <v>22.5</v>
      </c>
      <c r="D2387" s="14">
        <f t="shared" si="74"/>
        <v>-0.625</v>
      </c>
      <c r="E2387" s="9">
        <v>-1.960784313725487E-2</v>
      </c>
      <c r="G2387" s="9">
        <v>2383</v>
      </c>
      <c r="H2387" s="9">
        <f t="shared" ca="1" si="75"/>
        <v>-2.7946519456086807E-2</v>
      </c>
    </row>
    <row r="2388" spans="2:8" x14ac:dyDescent="0.25">
      <c r="B2388" s="190">
        <v>44917</v>
      </c>
      <c r="C2388" s="9">
        <v>60</v>
      </c>
      <c r="D2388" s="14">
        <f t="shared" si="74"/>
        <v>-0.57701797673598876</v>
      </c>
      <c r="E2388" s="9">
        <v>-1.9607843137254947E-2</v>
      </c>
      <c r="G2388" s="9">
        <v>2384</v>
      </c>
      <c r="H2388" s="9">
        <f t="shared" ca="1" si="75"/>
        <v>2.7597542192802055E-2</v>
      </c>
    </row>
    <row r="2389" spans="2:8" x14ac:dyDescent="0.25">
      <c r="B2389" s="190">
        <v>45254</v>
      </c>
      <c r="C2389" s="9">
        <v>141.85</v>
      </c>
      <c r="D2389" s="14">
        <f t="shared" si="74"/>
        <v>1.8541247484909453</v>
      </c>
      <c r="E2389" s="9">
        <v>-1.9695922598479576E-2</v>
      </c>
      <c r="G2389" s="9">
        <v>2385</v>
      </c>
      <c r="H2389" s="9">
        <f t="shared" ca="1" si="75"/>
        <v>-3.2470307418808991E-2</v>
      </c>
    </row>
    <row r="2390" spans="2:8" x14ac:dyDescent="0.25">
      <c r="B2390" s="190">
        <v>42503</v>
      </c>
      <c r="C2390" s="9">
        <v>49.7</v>
      </c>
      <c r="D2390" s="14">
        <f t="shared" si="74"/>
        <v>1.2237136465324385</v>
      </c>
      <c r="E2390" s="9">
        <v>-1.9723865877712032E-2</v>
      </c>
      <c r="G2390" s="9">
        <v>2386</v>
      </c>
      <c r="H2390" s="9">
        <f t="shared" ca="1" si="75"/>
        <v>8.4635689743202444E-2</v>
      </c>
    </row>
    <row r="2391" spans="2:8" x14ac:dyDescent="0.25">
      <c r="B2391" s="190">
        <v>43619</v>
      </c>
      <c r="C2391" s="9">
        <v>22.35</v>
      </c>
      <c r="D2391" s="14">
        <f t="shared" si="74"/>
        <v>-0.54984894259818728</v>
      </c>
      <c r="E2391" s="9">
        <v>-1.9736842105263126E-2</v>
      </c>
      <c r="G2391" s="9">
        <v>2387</v>
      </c>
      <c r="H2391" s="9">
        <f t="shared" ca="1" si="75"/>
        <v>5.9518211996560641E-2</v>
      </c>
    </row>
    <row r="2392" spans="2:8" x14ac:dyDescent="0.25">
      <c r="B2392" s="190">
        <v>44825</v>
      </c>
      <c r="C2392" s="9">
        <v>49.65</v>
      </c>
      <c r="D2392" s="14">
        <f t="shared" si="74"/>
        <v>1.5012594458438284</v>
      </c>
      <c r="E2392" s="9">
        <v>-1.9743336623889437E-2</v>
      </c>
      <c r="G2392" s="9">
        <v>2388</v>
      </c>
      <c r="H2392" s="9">
        <f t="shared" ca="1" si="75"/>
        <v>3.6010107742212305E-2</v>
      </c>
    </row>
    <row r="2393" spans="2:8" x14ac:dyDescent="0.25">
      <c r="B2393" s="190">
        <v>43867</v>
      </c>
      <c r="C2393" s="9">
        <v>19.850000000000001</v>
      </c>
      <c r="D2393" s="14">
        <f t="shared" si="74"/>
        <v>-0.79979828542612208</v>
      </c>
      <c r="E2393" s="9">
        <v>-1.9753086419753017E-2</v>
      </c>
      <c r="G2393" s="9">
        <v>2389</v>
      </c>
      <c r="H2393" s="9">
        <f t="shared" ca="1" si="75"/>
        <v>2.9229064545949E-2</v>
      </c>
    </row>
    <row r="2394" spans="2:8" x14ac:dyDescent="0.25">
      <c r="B2394" s="190">
        <v>42346</v>
      </c>
      <c r="C2394" s="9">
        <v>99.15</v>
      </c>
      <c r="D2394" s="14">
        <f t="shared" si="74"/>
        <v>-0.40199034981905912</v>
      </c>
      <c r="E2394" s="9">
        <v>-1.9772614928324269E-2</v>
      </c>
      <c r="G2394" s="9">
        <v>2390</v>
      </c>
      <c r="H2394" s="9">
        <f t="shared" ca="1" si="75"/>
        <v>2.0096362016373215E-2</v>
      </c>
    </row>
    <row r="2395" spans="2:8" x14ac:dyDescent="0.25">
      <c r="B2395" s="190">
        <v>45412</v>
      </c>
      <c r="C2395" s="9">
        <v>165.8</v>
      </c>
      <c r="D2395" s="14">
        <f t="shared" si="74"/>
        <v>5.0955882352941186</v>
      </c>
      <c r="E2395" s="9">
        <v>-1.9804906887378033E-2</v>
      </c>
      <c r="G2395" s="9">
        <v>2391</v>
      </c>
      <c r="H2395" s="9">
        <f t="shared" ca="1" si="75"/>
        <v>2.9791153161201744E-2</v>
      </c>
    </row>
    <row r="2396" spans="2:8" x14ac:dyDescent="0.25">
      <c r="B2396" s="190">
        <v>43294</v>
      </c>
      <c r="C2396" s="9">
        <v>27.2</v>
      </c>
      <c r="D2396" s="14">
        <f t="shared" si="74"/>
        <v>-0.42004264392324092</v>
      </c>
      <c r="E2396" s="9">
        <v>-1.9819819819819846E-2</v>
      </c>
      <c r="G2396" s="9">
        <v>2392</v>
      </c>
      <c r="H2396" s="9">
        <f t="shared" ca="1" si="75"/>
        <v>9.9440350332656233E-3</v>
      </c>
    </row>
    <row r="2397" spans="2:8" x14ac:dyDescent="0.25">
      <c r="B2397" s="190">
        <v>44831</v>
      </c>
      <c r="C2397" s="9">
        <v>46.9</v>
      </c>
      <c r="D2397" s="14">
        <f t="shared" si="74"/>
        <v>1.0672358591248059E-3</v>
      </c>
      <c r="E2397" s="9">
        <v>-1.9853709508881982E-2</v>
      </c>
      <c r="G2397" s="9">
        <v>2393</v>
      </c>
      <c r="H2397" s="9">
        <f t="shared" ca="1" si="75"/>
        <v>-6.7764565880514315E-3</v>
      </c>
    </row>
    <row r="2398" spans="2:8" x14ac:dyDescent="0.25">
      <c r="B2398" s="190">
        <v>44082</v>
      </c>
      <c r="C2398" s="9">
        <v>46.85</v>
      </c>
      <c r="D2398" s="14">
        <f t="shared" si="74"/>
        <v>0.26792963464140723</v>
      </c>
      <c r="E2398" s="9">
        <v>-1.9874476987447612E-2</v>
      </c>
      <c r="G2398" s="9">
        <v>2394</v>
      </c>
      <c r="H2398" s="9">
        <f t="shared" ca="1" si="75"/>
        <v>-2.2267911218710943E-2</v>
      </c>
    </row>
    <row r="2399" spans="2:8" x14ac:dyDescent="0.25">
      <c r="B2399" s="190">
        <v>43075</v>
      </c>
      <c r="C2399" s="9">
        <v>36.950000000000003</v>
      </c>
      <c r="D2399" s="14">
        <f t="shared" si="74"/>
        <v>-0.48140350877192978</v>
      </c>
      <c r="E2399" s="9">
        <v>-1.9893899204244031E-2</v>
      </c>
      <c r="G2399" s="9">
        <v>2395</v>
      </c>
      <c r="H2399" s="9">
        <f t="shared" ca="1" si="75"/>
        <v>4.119551336364663E-2</v>
      </c>
    </row>
    <row r="2400" spans="2:8" x14ac:dyDescent="0.25">
      <c r="B2400" s="190">
        <v>44426</v>
      </c>
      <c r="C2400" s="9">
        <v>71.25</v>
      </c>
      <c r="D2400" s="14">
        <f t="shared" si="74"/>
        <v>0.2086513994910941</v>
      </c>
      <c r="E2400" s="9">
        <v>-1.9944979367262763E-2</v>
      </c>
      <c r="G2400" s="9">
        <v>2396</v>
      </c>
      <c r="H2400" s="9">
        <f t="shared" ca="1" si="75"/>
        <v>4.1965496501840428E-3</v>
      </c>
    </row>
    <row r="2401" spans="2:8" x14ac:dyDescent="0.25">
      <c r="B2401" s="190">
        <v>44582</v>
      </c>
      <c r="C2401" s="9">
        <v>58.95</v>
      </c>
      <c r="D2401" s="14">
        <f t="shared" si="74"/>
        <v>1.1914498141263943</v>
      </c>
      <c r="E2401" s="9">
        <v>-1.9950124688279232E-2</v>
      </c>
      <c r="G2401" s="9">
        <v>2397</v>
      </c>
      <c r="H2401" s="9">
        <f t="shared" ca="1" si="75"/>
        <v>-7.1686283731576511E-2</v>
      </c>
    </row>
    <row r="2402" spans="2:8" x14ac:dyDescent="0.25">
      <c r="B2402" s="190">
        <v>43530</v>
      </c>
      <c r="C2402" s="9">
        <v>26.9</v>
      </c>
      <c r="D2402" s="14">
        <f t="shared" si="74"/>
        <v>-0.90653231410701884</v>
      </c>
      <c r="E2402" s="9">
        <v>-2.0036429872495473E-2</v>
      </c>
      <c r="G2402" s="9">
        <v>2398</v>
      </c>
      <c r="H2402" s="9">
        <f t="shared" ca="1" si="75"/>
        <v>-4.3215426837430543E-2</v>
      </c>
    </row>
    <row r="2403" spans="2:8" x14ac:dyDescent="0.25">
      <c r="B2403" s="190">
        <v>45656</v>
      </c>
      <c r="C2403" s="9">
        <v>287.8</v>
      </c>
      <c r="D2403" s="14">
        <f t="shared" si="74"/>
        <v>5.943305186972256</v>
      </c>
      <c r="E2403" s="9">
        <v>-2.0088525706503157E-2</v>
      </c>
      <c r="G2403" s="9">
        <v>2399</v>
      </c>
      <c r="H2403" s="9">
        <f t="shared" ca="1" si="75"/>
        <v>-2.9887429024957196E-2</v>
      </c>
    </row>
    <row r="2404" spans="2:8" x14ac:dyDescent="0.25">
      <c r="B2404" s="190">
        <v>42950</v>
      </c>
      <c r="C2404" s="9">
        <v>41.45</v>
      </c>
      <c r="D2404" s="14">
        <f t="shared" si="74"/>
        <v>-0.62215132178669097</v>
      </c>
      <c r="E2404" s="9">
        <v>-2.0094562647754003E-2</v>
      </c>
      <c r="G2404" s="9">
        <v>2400</v>
      </c>
      <c r="H2404" s="9">
        <f t="shared" ca="1" si="75"/>
        <v>6.5986121590941318E-2</v>
      </c>
    </row>
    <row r="2405" spans="2:8" x14ac:dyDescent="0.25">
      <c r="B2405" s="190">
        <v>45159</v>
      </c>
      <c r="C2405" s="9">
        <v>109.7</v>
      </c>
      <c r="D2405" s="14">
        <f t="shared" si="74"/>
        <v>3.5051334702258723</v>
      </c>
      <c r="E2405" s="9">
        <v>-2.0098258150960249E-2</v>
      </c>
      <c r="G2405" s="9">
        <v>2401</v>
      </c>
      <c r="H2405" s="9">
        <f t="shared" ca="1" si="75"/>
        <v>2.7840533065882307E-2</v>
      </c>
    </row>
    <row r="2406" spans="2:8" x14ac:dyDescent="0.25">
      <c r="B2406" s="190">
        <v>43508</v>
      </c>
      <c r="C2406" s="9">
        <v>24.35</v>
      </c>
      <c r="D2406" s="14">
        <f t="shared" si="74"/>
        <v>-0.91733152266168727</v>
      </c>
      <c r="E2406" s="9">
        <v>-2.0120724346076459E-2</v>
      </c>
      <c r="G2406" s="9">
        <v>2402</v>
      </c>
      <c r="H2406" s="9">
        <f t="shared" ca="1" si="75"/>
        <v>-2.3042917660685776E-2</v>
      </c>
    </row>
    <row r="2407" spans="2:8" x14ac:dyDescent="0.25">
      <c r="B2407" s="190">
        <v>45580</v>
      </c>
      <c r="C2407" s="9">
        <v>294.55</v>
      </c>
      <c r="D2407" s="14">
        <f t="shared" si="74"/>
        <v>2.1087071240105542</v>
      </c>
      <c r="E2407" s="9">
        <v>-2.0126413838988725E-2</v>
      </c>
      <c r="G2407" s="9">
        <v>2403</v>
      </c>
      <c r="H2407" s="9">
        <f t="shared" ca="1" si="75"/>
        <v>4.4314213438771732E-2</v>
      </c>
    </row>
    <row r="2408" spans="2:8" x14ac:dyDescent="0.25">
      <c r="B2408" s="190">
        <v>42380</v>
      </c>
      <c r="C2408" s="9">
        <v>94.75</v>
      </c>
      <c r="D2408" s="14">
        <f t="shared" si="74"/>
        <v>0.95764462809917361</v>
      </c>
      <c r="E2408" s="9">
        <v>-2.016546018614274E-2</v>
      </c>
      <c r="G2408" s="9">
        <v>2404</v>
      </c>
      <c r="H2408" s="9">
        <f t="shared" ca="1" si="75"/>
        <v>5.4096794031441013E-2</v>
      </c>
    </row>
    <row r="2409" spans="2:8" x14ac:dyDescent="0.25">
      <c r="B2409" s="190">
        <v>42804</v>
      </c>
      <c r="C2409" s="9">
        <v>48.4</v>
      </c>
      <c r="D2409" s="14">
        <f t="shared" si="74"/>
        <v>1.2252873563218389</v>
      </c>
      <c r="E2409" s="9">
        <v>-2.0242914979757085E-2</v>
      </c>
      <c r="G2409" s="9">
        <v>2405</v>
      </c>
      <c r="H2409" s="9">
        <f t="shared" ca="1" si="75"/>
        <v>9.1171279107653477E-3</v>
      </c>
    </row>
    <row r="2410" spans="2:8" x14ac:dyDescent="0.25">
      <c r="B2410" s="190">
        <v>41792</v>
      </c>
      <c r="C2410" s="9">
        <v>21.75</v>
      </c>
      <c r="D2410" s="14">
        <f t="shared" si="74"/>
        <v>-0.88266709823596057</v>
      </c>
      <c r="E2410" s="9">
        <v>-2.027027027027024E-2</v>
      </c>
      <c r="G2410" s="9">
        <v>2406</v>
      </c>
      <c r="H2410" s="9">
        <f t="shared" ca="1" si="75"/>
        <v>-2.5502967048189523E-2</v>
      </c>
    </row>
    <row r="2411" spans="2:8" x14ac:dyDescent="0.25">
      <c r="B2411" s="190">
        <v>45492</v>
      </c>
      <c r="C2411" s="9">
        <v>185.37</v>
      </c>
      <c r="D2411" s="14">
        <f t="shared" si="74"/>
        <v>5.9819209039548022</v>
      </c>
      <c r="E2411" s="9">
        <v>-2.0294910416997006E-2</v>
      </c>
      <c r="G2411" s="9">
        <v>2407</v>
      </c>
      <c r="H2411" s="9">
        <f t="shared" ca="1" si="75"/>
        <v>3.0847102360376754E-2</v>
      </c>
    </row>
    <row r="2412" spans="2:8" x14ac:dyDescent="0.25">
      <c r="B2412" s="190">
        <v>43490</v>
      </c>
      <c r="C2412" s="9">
        <v>26.55</v>
      </c>
      <c r="D2412" s="14">
        <f t="shared" si="74"/>
        <v>1.7512953367875645</v>
      </c>
      <c r="E2412" s="9">
        <v>-2.0295202952029544E-2</v>
      </c>
      <c r="G2412" s="9">
        <v>2408</v>
      </c>
      <c r="H2412" s="9">
        <f t="shared" ca="1" si="75"/>
        <v>-1.4203908866116416E-2</v>
      </c>
    </row>
    <row r="2413" spans="2:8" x14ac:dyDescent="0.25">
      <c r="B2413" s="190">
        <v>41557</v>
      </c>
      <c r="C2413" s="9">
        <v>9.65</v>
      </c>
      <c r="D2413" s="14">
        <f t="shared" si="74"/>
        <v>-0.809476801579467</v>
      </c>
      <c r="E2413" s="9">
        <v>-2.0304568527918711E-2</v>
      </c>
      <c r="G2413" s="9">
        <v>2409</v>
      </c>
      <c r="H2413" s="9">
        <f t="shared" ca="1" si="75"/>
        <v>1.7920672303589739E-3</v>
      </c>
    </row>
    <row r="2414" spans="2:8" x14ac:dyDescent="0.25">
      <c r="B2414" s="190">
        <v>42668</v>
      </c>
      <c r="C2414" s="9">
        <v>50.65</v>
      </c>
      <c r="D2414" s="14">
        <f t="shared" si="74"/>
        <v>-8.491418247515814E-2</v>
      </c>
      <c r="E2414" s="9">
        <v>-2.0309477756286349E-2</v>
      </c>
      <c r="G2414" s="9">
        <v>2410</v>
      </c>
      <c r="H2414" s="9">
        <f t="shared" ca="1" si="75"/>
        <v>-4.980736974298712E-2</v>
      </c>
    </row>
    <row r="2415" spans="2:8" x14ac:dyDescent="0.25">
      <c r="B2415" s="190">
        <v>44600</v>
      </c>
      <c r="C2415" s="9">
        <v>55.35</v>
      </c>
      <c r="D2415" s="14">
        <f t="shared" si="74"/>
        <v>-0.23284823284823289</v>
      </c>
      <c r="E2415" s="9">
        <v>-2.0353982300884931E-2</v>
      </c>
      <c r="G2415" s="9">
        <v>2411</v>
      </c>
      <c r="H2415" s="9">
        <f t="shared" ca="1" si="75"/>
        <v>4.4389135293406656E-2</v>
      </c>
    </row>
    <row r="2416" spans="2:8" x14ac:dyDescent="0.25">
      <c r="B2416" s="190">
        <v>44446</v>
      </c>
      <c r="C2416" s="9">
        <v>72.150000000000006</v>
      </c>
      <c r="D2416" s="14">
        <f t="shared" si="74"/>
        <v>1.5008665511265165</v>
      </c>
      <c r="E2416" s="9">
        <v>-2.0366598778004071E-2</v>
      </c>
      <c r="G2416" s="9">
        <v>2412</v>
      </c>
      <c r="H2416" s="9">
        <f t="shared" ca="1" si="75"/>
        <v>2.8772058415047149E-2</v>
      </c>
    </row>
    <row r="2417" spans="2:8" x14ac:dyDescent="0.25">
      <c r="B2417" s="190">
        <v>43395</v>
      </c>
      <c r="C2417" s="9">
        <v>28.85</v>
      </c>
      <c r="D2417" s="14">
        <f t="shared" si="74"/>
        <v>-0.81506410256410255</v>
      </c>
      <c r="E2417" s="9">
        <v>-2.0373514431239317E-2</v>
      </c>
      <c r="G2417" s="9">
        <v>2413</v>
      </c>
      <c r="H2417" s="9">
        <f t="shared" ca="1" si="75"/>
        <v>2.1578718321829182E-2</v>
      </c>
    </row>
    <row r="2418" spans="2:8" x14ac:dyDescent="0.25">
      <c r="B2418" s="190">
        <v>45425</v>
      </c>
      <c r="C2418" s="9">
        <v>156</v>
      </c>
      <c r="D2418" s="14">
        <f t="shared" si="74"/>
        <v>1.9601518026565463</v>
      </c>
      <c r="E2418" s="9">
        <v>-2.0408163265306121E-2</v>
      </c>
      <c r="G2418" s="9">
        <v>2414</v>
      </c>
      <c r="H2418" s="9">
        <f t="shared" ca="1" si="75"/>
        <v>-5.2531140903311103E-2</v>
      </c>
    </row>
    <row r="2419" spans="2:8" x14ac:dyDescent="0.25">
      <c r="B2419" s="190">
        <v>41985</v>
      </c>
      <c r="C2419" s="9">
        <v>52.7</v>
      </c>
      <c r="D2419" s="14">
        <f t="shared" si="74"/>
        <v>-0.82894608718231688</v>
      </c>
      <c r="E2419" s="9">
        <v>-2.0446096654274989E-2</v>
      </c>
      <c r="G2419" s="9">
        <v>2415</v>
      </c>
      <c r="H2419" s="9">
        <f t="shared" ca="1" si="75"/>
        <v>-9.6963644531398024E-3</v>
      </c>
    </row>
    <row r="2420" spans="2:8" x14ac:dyDescent="0.25">
      <c r="B2420" s="190">
        <v>45559</v>
      </c>
      <c r="C2420" s="9">
        <v>308.08999999999997</v>
      </c>
      <c r="D2420" s="14">
        <f t="shared" si="74"/>
        <v>3.2473190348525464E-2</v>
      </c>
      <c r="E2420" s="9">
        <v>-2.0506135944554096E-2</v>
      </c>
      <c r="G2420" s="9">
        <v>2416</v>
      </c>
      <c r="H2420" s="9">
        <f t="shared" ca="1" si="75"/>
        <v>-1.2650959338641177E-2</v>
      </c>
    </row>
    <row r="2421" spans="2:8" x14ac:dyDescent="0.25">
      <c r="B2421" s="190">
        <v>45659</v>
      </c>
      <c r="C2421" s="9">
        <v>298.39999999999998</v>
      </c>
      <c r="D2421" s="14">
        <f t="shared" si="74"/>
        <v>14.664041994750654</v>
      </c>
      <c r="E2421" s="9">
        <v>-2.0515345478417858E-2</v>
      </c>
      <c r="G2421" s="9">
        <v>2417</v>
      </c>
      <c r="H2421" s="9">
        <f t="shared" ca="1" si="75"/>
        <v>-3.271653571612616E-3</v>
      </c>
    </row>
    <row r="2422" spans="2:8" x14ac:dyDescent="0.25">
      <c r="B2422" s="190">
        <v>43956</v>
      </c>
      <c r="C2422" s="9">
        <v>19.05</v>
      </c>
      <c r="D2422" s="14">
        <f t="shared" si="74"/>
        <v>-0.33274956217162871</v>
      </c>
      <c r="E2422" s="9">
        <v>-2.0565552699228721E-2</v>
      </c>
      <c r="G2422" s="9">
        <v>2418</v>
      </c>
      <c r="H2422" s="9">
        <f t="shared" ca="1" si="75"/>
        <v>4.1176413838024936E-2</v>
      </c>
    </row>
    <row r="2423" spans="2:8" x14ac:dyDescent="0.25">
      <c r="B2423" s="190">
        <v>41817</v>
      </c>
      <c r="C2423" s="9">
        <v>28.55</v>
      </c>
      <c r="D2423" s="14">
        <f t="shared" si="74"/>
        <v>-0.42785571142284567</v>
      </c>
      <c r="E2423" s="9">
        <v>-2.0583190394511078E-2</v>
      </c>
      <c r="G2423" s="9">
        <v>2419</v>
      </c>
      <c r="H2423" s="9">
        <f t="shared" ca="1" si="75"/>
        <v>-5.9164181661890053E-2</v>
      </c>
    </row>
    <row r="2424" spans="2:8" x14ac:dyDescent="0.25">
      <c r="B2424" s="190">
        <v>44687</v>
      </c>
      <c r="C2424" s="9">
        <v>49.9</v>
      </c>
      <c r="D2424" s="14">
        <f t="shared" si="74"/>
        <v>-0.7517536440973086</v>
      </c>
      <c r="E2424" s="9">
        <v>-2.0608439646712547E-2</v>
      </c>
      <c r="G2424" s="9">
        <v>2420</v>
      </c>
      <c r="H2424" s="9">
        <f t="shared" ca="1" si="75"/>
        <v>4.4737281450581305E-2</v>
      </c>
    </row>
    <row r="2425" spans="2:8" x14ac:dyDescent="0.25">
      <c r="B2425" s="190">
        <v>45498</v>
      </c>
      <c r="C2425" s="9">
        <v>201.01</v>
      </c>
      <c r="D2425" s="14">
        <f t="shared" si="74"/>
        <v>2.5389084507042252</v>
      </c>
      <c r="E2425" s="9">
        <v>-2.0610017540440548E-2</v>
      </c>
      <c r="G2425" s="9">
        <v>2421</v>
      </c>
      <c r="H2425" s="9">
        <f t="shared" ca="1" si="75"/>
        <v>-5.6205204121780782E-2</v>
      </c>
    </row>
    <row r="2426" spans="2:8" x14ac:dyDescent="0.25">
      <c r="B2426" s="190">
        <v>44554</v>
      </c>
      <c r="C2426" s="9">
        <v>56.8</v>
      </c>
      <c r="D2426" s="14">
        <f t="shared" si="74"/>
        <v>2.4424242424242424</v>
      </c>
      <c r="E2426" s="9">
        <v>-2.0689655172413841E-2</v>
      </c>
      <c r="G2426" s="9">
        <v>2422</v>
      </c>
      <c r="H2426" s="9">
        <f t="shared" ca="1" si="75"/>
        <v>-9.8956339135241947E-3</v>
      </c>
    </row>
    <row r="2427" spans="2:8" x14ac:dyDescent="0.25">
      <c r="B2427" s="190">
        <v>43823</v>
      </c>
      <c r="C2427" s="9">
        <v>16.5</v>
      </c>
      <c r="D2427" s="14">
        <f t="shared" si="74"/>
        <v>-0.71986417657045842</v>
      </c>
      <c r="E2427" s="9">
        <v>-2.0771513353115809E-2</v>
      </c>
      <c r="G2427" s="9">
        <v>2423</v>
      </c>
      <c r="H2427" s="9">
        <f t="shared" ca="1" si="75"/>
        <v>-7.3549775230455944E-2</v>
      </c>
    </row>
    <row r="2428" spans="2:8" x14ac:dyDescent="0.25">
      <c r="B2428" s="190">
        <v>42031</v>
      </c>
      <c r="C2428" s="9">
        <v>58.9</v>
      </c>
      <c r="D2428" s="14">
        <f t="shared" si="74"/>
        <v>0.13926499032882003</v>
      </c>
      <c r="E2428" s="9">
        <v>-2.0781379883624274E-2</v>
      </c>
      <c r="G2428" s="9">
        <v>2424</v>
      </c>
      <c r="H2428" s="9">
        <f t="shared" ca="1" si="75"/>
        <v>1.7390364538467921E-2</v>
      </c>
    </row>
    <row r="2429" spans="2:8" x14ac:dyDescent="0.25">
      <c r="B2429" s="190">
        <v>42667</v>
      </c>
      <c r="C2429" s="9">
        <v>51.7</v>
      </c>
      <c r="D2429" s="14">
        <f t="shared" si="74"/>
        <v>-0.18518518518518517</v>
      </c>
      <c r="E2429" s="9">
        <v>-2.0833333333333228E-2</v>
      </c>
      <c r="G2429" s="9">
        <v>2425</v>
      </c>
      <c r="H2429" s="9">
        <f t="shared" ca="1" si="75"/>
        <v>3.8738713240883911E-2</v>
      </c>
    </row>
    <row r="2430" spans="2:8" x14ac:dyDescent="0.25">
      <c r="B2430" s="190">
        <v>41997</v>
      </c>
      <c r="C2430" s="9">
        <v>63.45</v>
      </c>
      <c r="D2430" s="14">
        <f t="shared" si="74"/>
        <v>5.75</v>
      </c>
      <c r="E2430" s="9">
        <v>-2.0833333333333245E-2</v>
      </c>
      <c r="G2430" s="9">
        <v>2426</v>
      </c>
      <c r="H2430" s="9">
        <f t="shared" ca="1" si="75"/>
        <v>-2.8580801349404508E-2</v>
      </c>
    </row>
    <row r="2431" spans="2:8" x14ac:dyDescent="0.25">
      <c r="B2431" s="190">
        <v>41570</v>
      </c>
      <c r="C2431" s="9">
        <v>9.4</v>
      </c>
      <c r="D2431" s="14">
        <f t="shared" si="74"/>
        <v>-0.96482562490645118</v>
      </c>
      <c r="E2431" s="9">
        <v>-2.0833333333333259E-2</v>
      </c>
      <c r="G2431" s="9">
        <v>2427</v>
      </c>
      <c r="H2431" s="9">
        <f t="shared" ca="1" si="75"/>
        <v>-2.6964334193581425E-2</v>
      </c>
    </row>
    <row r="2432" spans="2:8" x14ac:dyDescent="0.25">
      <c r="B2432" s="190">
        <v>45698</v>
      </c>
      <c r="C2432" s="9">
        <v>267.24</v>
      </c>
      <c r="D2432" s="14">
        <f t="shared" si="74"/>
        <v>2.6759284731774415</v>
      </c>
      <c r="E2432" s="9">
        <v>-2.0847836441578418E-2</v>
      </c>
      <c r="G2432" s="9">
        <v>2428</v>
      </c>
      <c r="H2432" s="9">
        <f t="shared" ca="1" si="75"/>
        <v>7.9398233567817E-3</v>
      </c>
    </row>
    <row r="2433" spans="2:8" x14ac:dyDescent="0.25">
      <c r="B2433" s="190">
        <v>44425</v>
      </c>
      <c r="C2433" s="9">
        <v>72.7</v>
      </c>
      <c r="D2433" s="14">
        <f t="shared" si="74"/>
        <v>0.63370786516853939</v>
      </c>
      <c r="E2433" s="9">
        <v>-2.0875420875420839E-2</v>
      </c>
      <c r="G2433" s="9">
        <v>2429</v>
      </c>
      <c r="H2433" s="9">
        <f t="shared" ca="1" si="75"/>
        <v>8.1007544095557646E-2</v>
      </c>
    </row>
    <row r="2434" spans="2:8" x14ac:dyDescent="0.25">
      <c r="B2434" s="190">
        <v>42514</v>
      </c>
      <c r="C2434" s="9">
        <v>44.5</v>
      </c>
      <c r="D2434" s="14">
        <f t="shared" si="74"/>
        <v>-0.70742932281393822</v>
      </c>
      <c r="E2434" s="9">
        <v>-2.0902090209020962E-2</v>
      </c>
      <c r="G2434" s="9">
        <v>2430</v>
      </c>
      <c r="H2434" s="9">
        <f t="shared" ca="1" si="75"/>
        <v>3.6127721199420648E-2</v>
      </c>
    </row>
    <row r="2435" spans="2:8" x14ac:dyDescent="0.25">
      <c r="B2435" s="190">
        <v>45323</v>
      </c>
      <c r="C2435" s="9">
        <v>152.1</v>
      </c>
      <c r="D2435" s="14">
        <f t="shared" si="74"/>
        <v>6.6994037179936738E-2</v>
      </c>
      <c r="E2435" s="9">
        <v>-2.0920502092050208E-2</v>
      </c>
      <c r="G2435" s="9">
        <v>2431</v>
      </c>
      <c r="H2435" s="9">
        <f t="shared" ca="1" si="75"/>
        <v>2.9419309180337569E-2</v>
      </c>
    </row>
    <row r="2436" spans="2:8" x14ac:dyDescent="0.25">
      <c r="B2436" s="190">
        <v>45369</v>
      </c>
      <c r="C2436" s="9">
        <v>142.55000000000001</v>
      </c>
      <c r="D2436" s="14">
        <f t="shared" si="74"/>
        <v>-3.0272108843537336E-2</v>
      </c>
      <c r="E2436" s="9">
        <v>-2.0947802197802082E-2</v>
      </c>
      <c r="G2436" s="9">
        <v>2432</v>
      </c>
      <c r="H2436" s="9">
        <f t="shared" ca="1" si="75"/>
        <v>2.5760922579954403E-2</v>
      </c>
    </row>
    <row r="2437" spans="2:8" x14ac:dyDescent="0.25">
      <c r="B2437" s="190">
        <v>45315</v>
      </c>
      <c r="C2437" s="9">
        <v>147</v>
      </c>
      <c r="D2437" s="14">
        <f t="shared" ref="D2437:D2500" si="76">(C2437-C2438)/C2438</f>
        <v>9.5376344086021518</v>
      </c>
      <c r="E2437" s="9">
        <v>-2.0979020979021015E-2</v>
      </c>
      <c r="G2437" s="9">
        <v>2433</v>
      </c>
      <c r="H2437" s="9">
        <f t="shared" ca="1" si="75"/>
        <v>1.0253456656739973E-2</v>
      </c>
    </row>
    <row r="2438" spans="2:8" x14ac:dyDescent="0.25">
      <c r="B2438" s="190">
        <v>43763</v>
      </c>
      <c r="C2438" s="9">
        <v>13.95</v>
      </c>
      <c r="D2438" s="14">
        <f t="shared" si="76"/>
        <v>-0.24594594594594599</v>
      </c>
      <c r="E2438" s="9">
        <v>-2.105263157894742E-2</v>
      </c>
      <c r="G2438" s="9">
        <v>2434</v>
      </c>
      <c r="H2438" s="9">
        <f t="shared" ref="H2438:H2501" ca="1" si="77">_xlfn.NORM.INV(RAND(),O$7,O$8)</f>
        <v>-1.6344207642473338E-2</v>
      </c>
    </row>
    <row r="2439" spans="2:8" x14ac:dyDescent="0.25">
      <c r="B2439" s="190">
        <v>43662</v>
      </c>
      <c r="C2439" s="9">
        <v>18.5</v>
      </c>
      <c r="D2439" s="14">
        <f t="shared" si="76"/>
        <v>-0.52926208651399487</v>
      </c>
      <c r="E2439" s="9">
        <v>-2.116402116402109E-2</v>
      </c>
      <c r="G2439" s="9">
        <v>2435</v>
      </c>
      <c r="H2439" s="9">
        <f t="shared" ca="1" si="77"/>
        <v>3.1493781923694661E-2</v>
      </c>
    </row>
    <row r="2440" spans="2:8" x14ac:dyDescent="0.25">
      <c r="B2440" s="190">
        <v>42986</v>
      </c>
      <c r="C2440" s="9">
        <v>39.299999999999997</v>
      </c>
      <c r="D2440" s="14">
        <f t="shared" si="76"/>
        <v>-0.59442724458204343</v>
      </c>
      <c r="E2440" s="9">
        <v>-2.1170610211706138E-2</v>
      </c>
      <c r="G2440" s="9">
        <v>2436</v>
      </c>
      <c r="H2440" s="9">
        <f t="shared" ca="1" si="77"/>
        <v>4.1904968167909173E-2</v>
      </c>
    </row>
    <row r="2441" spans="2:8" x14ac:dyDescent="0.25">
      <c r="B2441" s="190">
        <v>42321</v>
      </c>
      <c r="C2441" s="9">
        <v>96.9</v>
      </c>
      <c r="D2441" s="14">
        <f t="shared" si="76"/>
        <v>5</v>
      </c>
      <c r="E2441" s="9">
        <v>-2.1212121212121154E-2</v>
      </c>
      <c r="G2441" s="9">
        <v>2437</v>
      </c>
      <c r="H2441" s="9">
        <f t="shared" ca="1" si="77"/>
        <v>-4.4319341843894307E-2</v>
      </c>
    </row>
    <row r="2442" spans="2:8" x14ac:dyDescent="0.25">
      <c r="B2442" s="190">
        <v>43825</v>
      </c>
      <c r="C2442" s="9">
        <v>16.149999999999999</v>
      </c>
      <c r="D2442" s="14">
        <f t="shared" si="76"/>
        <v>-0.12228260869565219</v>
      </c>
      <c r="E2442" s="9">
        <v>-2.1212121212121297E-2</v>
      </c>
      <c r="G2442" s="9">
        <v>2438</v>
      </c>
      <c r="H2442" s="9">
        <f t="shared" ca="1" si="77"/>
        <v>-1.336019536883222E-2</v>
      </c>
    </row>
    <row r="2443" spans="2:8" x14ac:dyDescent="0.25">
      <c r="B2443" s="190">
        <v>43963</v>
      </c>
      <c r="C2443" s="9">
        <v>18.399999999999999</v>
      </c>
      <c r="D2443" s="14">
        <f t="shared" si="76"/>
        <v>-0.65184484389782404</v>
      </c>
      <c r="E2443" s="9">
        <v>-2.1276595744680965E-2</v>
      </c>
      <c r="G2443" s="9">
        <v>2439</v>
      </c>
      <c r="H2443" s="9">
        <f t="shared" ca="1" si="77"/>
        <v>-1.2323689584412711E-2</v>
      </c>
    </row>
    <row r="2444" spans="2:8" x14ac:dyDescent="0.25">
      <c r="B2444" s="190">
        <v>44291</v>
      </c>
      <c r="C2444" s="9">
        <v>52.85</v>
      </c>
      <c r="D2444" s="14">
        <f t="shared" si="76"/>
        <v>9.5336787564766864E-2</v>
      </c>
      <c r="E2444" s="9">
        <v>-2.1296296296296272E-2</v>
      </c>
      <c r="G2444" s="9">
        <v>2440</v>
      </c>
      <c r="H2444" s="9">
        <f t="shared" ca="1" si="77"/>
        <v>1.8391945979977053E-3</v>
      </c>
    </row>
    <row r="2445" spans="2:8" x14ac:dyDescent="0.25">
      <c r="B2445" s="190">
        <v>42816</v>
      </c>
      <c r="C2445" s="9">
        <v>48.25</v>
      </c>
      <c r="D2445" s="14">
        <f t="shared" si="76"/>
        <v>-0.54287067740407391</v>
      </c>
      <c r="E2445" s="9">
        <v>-2.1298174442190614E-2</v>
      </c>
      <c r="G2445" s="9">
        <v>2441</v>
      </c>
      <c r="H2445" s="9">
        <f t="shared" ca="1" si="77"/>
        <v>6.4271917051924379E-2</v>
      </c>
    </row>
    <row r="2446" spans="2:8" x14ac:dyDescent="0.25">
      <c r="B2446" s="190">
        <v>45177</v>
      </c>
      <c r="C2446" s="9">
        <v>105.55</v>
      </c>
      <c r="D2446" s="14">
        <f t="shared" si="76"/>
        <v>1.3020719738276989</v>
      </c>
      <c r="E2446" s="9">
        <v>-2.1325915623551205E-2</v>
      </c>
      <c r="G2446" s="9">
        <v>2442</v>
      </c>
      <c r="H2446" s="9">
        <f t="shared" ca="1" si="77"/>
        <v>-2.0133710929655581E-2</v>
      </c>
    </row>
    <row r="2447" spans="2:8" x14ac:dyDescent="0.25">
      <c r="B2447" s="190">
        <v>44083</v>
      </c>
      <c r="C2447" s="9">
        <v>45.85</v>
      </c>
      <c r="D2447" s="14">
        <f t="shared" si="76"/>
        <v>5.2812858783008135E-2</v>
      </c>
      <c r="E2447" s="9">
        <v>-2.1344717182497332E-2</v>
      </c>
      <c r="G2447" s="9">
        <v>2443</v>
      </c>
      <c r="H2447" s="9">
        <f t="shared" ca="1" si="77"/>
        <v>6.4695668245863772E-2</v>
      </c>
    </row>
    <row r="2448" spans="2:8" x14ac:dyDescent="0.25">
      <c r="B2448" s="190">
        <v>42927</v>
      </c>
      <c r="C2448" s="9">
        <v>43.55</v>
      </c>
      <c r="D2448" s="14">
        <f t="shared" si="76"/>
        <v>-0.58661604176554338</v>
      </c>
      <c r="E2448" s="9">
        <v>-2.1348314606741636E-2</v>
      </c>
      <c r="G2448" s="9">
        <v>2444</v>
      </c>
      <c r="H2448" s="9">
        <f t="shared" ca="1" si="77"/>
        <v>-3.4068574799786963E-2</v>
      </c>
    </row>
    <row r="2449" spans="2:8" x14ac:dyDescent="0.25">
      <c r="B2449" s="190">
        <v>42233</v>
      </c>
      <c r="C2449" s="9">
        <v>105.35</v>
      </c>
      <c r="D2449" s="14">
        <f t="shared" si="76"/>
        <v>0.77356902356902346</v>
      </c>
      <c r="E2449" s="9">
        <v>-2.1365536460752541E-2</v>
      </c>
      <c r="G2449" s="9">
        <v>2445</v>
      </c>
      <c r="H2449" s="9">
        <f t="shared" ca="1" si="77"/>
        <v>-3.9330577951769911E-2</v>
      </c>
    </row>
    <row r="2450" spans="2:8" x14ac:dyDescent="0.25">
      <c r="B2450" s="190">
        <v>42145</v>
      </c>
      <c r="C2450" s="9">
        <v>59.4</v>
      </c>
      <c r="D2450" s="14">
        <f t="shared" si="76"/>
        <v>1.8905109489051091</v>
      </c>
      <c r="E2450" s="9">
        <v>-2.1416803953871567E-2</v>
      </c>
      <c r="G2450" s="9">
        <v>2446</v>
      </c>
      <c r="H2450" s="9">
        <f t="shared" ca="1" si="77"/>
        <v>1.7227996137391583E-2</v>
      </c>
    </row>
    <row r="2451" spans="2:8" x14ac:dyDescent="0.25">
      <c r="B2451" s="190">
        <v>43644</v>
      </c>
      <c r="C2451" s="9">
        <v>20.55</v>
      </c>
      <c r="D2451" s="14">
        <f t="shared" si="76"/>
        <v>0.50000000000000011</v>
      </c>
      <c r="E2451" s="9">
        <v>-2.1428571428571394E-2</v>
      </c>
      <c r="G2451" s="9">
        <v>2447</v>
      </c>
      <c r="H2451" s="9">
        <f t="shared" ca="1" si="77"/>
        <v>2.7918553356468156E-2</v>
      </c>
    </row>
    <row r="2452" spans="2:8" x14ac:dyDescent="0.25">
      <c r="B2452" s="190">
        <v>43805</v>
      </c>
      <c r="C2452" s="9">
        <v>13.7</v>
      </c>
      <c r="D2452" s="14">
        <f t="shared" si="76"/>
        <v>-0.69890109890109897</v>
      </c>
      <c r="E2452" s="9">
        <v>-2.1428571428571481E-2</v>
      </c>
      <c r="G2452" s="9">
        <v>2448</v>
      </c>
      <c r="H2452" s="9">
        <f t="shared" ca="1" si="77"/>
        <v>-5.6337230858652727E-2</v>
      </c>
    </row>
    <row r="2453" spans="2:8" x14ac:dyDescent="0.25">
      <c r="B2453" s="190">
        <v>44651</v>
      </c>
      <c r="C2453" s="9">
        <v>45.5</v>
      </c>
      <c r="D2453" s="14">
        <f t="shared" si="76"/>
        <v>4</v>
      </c>
      <c r="E2453" s="9">
        <v>-2.1505376344086023E-2</v>
      </c>
      <c r="G2453" s="9">
        <v>2449</v>
      </c>
      <c r="H2453" s="9">
        <f t="shared" ca="1" si="77"/>
        <v>-1.0511647594444808E-2</v>
      </c>
    </row>
    <row r="2454" spans="2:8" x14ac:dyDescent="0.25">
      <c r="B2454" s="190">
        <v>41576</v>
      </c>
      <c r="C2454" s="9">
        <v>9.1</v>
      </c>
      <c r="D2454" s="14">
        <f t="shared" si="76"/>
        <v>-0.83950617283950613</v>
      </c>
      <c r="E2454" s="9">
        <v>-2.1505376344086134E-2</v>
      </c>
      <c r="G2454" s="9">
        <v>2450</v>
      </c>
      <c r="H2454" s="9">
        <f t="shared" ca="1" si="77"/>
        <v>3.2024280575482338E-2</v>
      </c>
    </row>
    <row r="2455" spans="2:8" x14ac:dyDescent="0.25">
      <c r="B2455" s="190">
        <v>42408</v>
      </c>
      <c r="C2455" s="9">
        <v>56.7</v>
      </c>
      <c r="D2455" s="14">
        <f t="shared" si="76"/>
        <v>0.47081712062256825</v>
      </c>
      <c r="E2455" s="9">
        <v>-2.1570319240724761E-2</v>
      </c>
      <c r="G2455" s="9">
        <v>2451</v>
      </c>
      <c r="H2455" s="9">
        <f t="shared" ca="1" si="77"/>
        <v>3.1340091852089198E-2</v>
      </c>
    </row>
    <row r="2456" spans="2:8" x14ac:dyDescent="0.25">
      <c r="B2456" s="190">
        <v>43347</v>
      </c>
      <c r="C2456" s="9">
        <v>38.549999999999997</v>
      </c>
      <c r="D2456" s="14">
        <f t="shared" si="76"/>
        <v>-0.75312199807877045</v>
      </c>
      <c r="E2456" s="9">
        <v>-2.1573604060913742E-2</v>
      </c>
      <c r="G2456" s="9">
        <v>2452</v>
      </c>
      <c r="H2456" s="9">
        <f t="shared" ca="1" si="77"/>
        <v>2.4556756561967347E-2</v>
      </c>
    </row>
    <row r="2457" spans="2:8" x14ac:dyDescent="0.25">
      <c r="B2457" s="190">
        <v>45343</v>
      </c>
      <c r="C2457" s="9">
        <v>156.15</v>
      </c>
      <c r="D2457" s="14">
        <f t="shared" si="76"/>
        <v>3.2030749519546041E-4</v>
      </c>
      <c r="E2457" s="9">
        <v>-2.1616541353383388E-2</v>
      </c>
      <c r="G2457" s="9">
        <v>2453</v>
      </c>
      <c r="H2457" s="9">
        <f t="shared" ca="1" si="77"/>
        <v>3.7099745856268677E-2</v>
      </c>
    </row>
    <row r="2458" spans="2:8" x14ac:dyDescent="0.25">
      <c r="B2458" s="190">
        <v>45421</v>
      </c>
      <c r="C2458" s="9">
        <v>156.1</v>
      </c>
      <c r="D2458" s="14">
        <f t="shared" si="76"/>
        <v>-0.24651252594487616</v>
      </c>
      <c r="E2458" s="9">
        <v>-2.1623315575054949E-2</v>
      </c>
      <c r="G2458" s="9">
        <v>2454</v>
      </c>
      <c r="H2458" s="9">
        <f t="shared" ca="1" si="77"/>
        <v>-4.0596382413440449E-2</v>
      </c>
    </row>
    <row r="2459" spans="2:8" x14ac:dyDescent="0.25">
      <c r="B2459" s="190">
        <v>45723</v>
      </c>
      <c r="C2459" s="9">
        <v>207.17</v>
      </c>
      <c r="D2459" s="14">
        <f t="shared" si="76"/>
        <v>2.1653170359052707</v>
      </c>
      <c r="E2459" s="9">
        <v>-2.1629279811098051E-2</v>
      </c>
      <c r="G2459" s="9">
        <v>2455</v>
      </c>
      <c r="H2459" s="9">
        <f t="shared" ca="1" si="77"/>
        <v>0.10535529890325697</v>
      </c>
    </row>
    <row r="2460" spans="2:8" x14ac:dyDescent="0.25">
      <c r="B2460" s="190">
        <v>42100</v>
      </c>
      <c r="C2460" s="9">
        <v>65.45</v>
      </c>
      <c r="D2460" s="14">
        <f t="shared" si="76"/>
        <v>0.38225976768743403</v>
      </c>
      <c r="E2460" s="9">
        <v>-2.1674140508221265E-2</v>
      </c>
      <c r="G2460" s="9">
        <v>2456</v>
      </c>
      <c r="H2460" s="9">
        <f t="shared" ca="1" si="77"/>
        <v>6.0140606991309605E-3</v>
      </c>
    </row>
    <row r="2461" spans="2:8" x14ac:dyDescent="0.25">
      <c r="B2461" s="190">
        <v>42509</v>
      </c>
      <c r="C2461" s="9">
        <v>47.35</v>
      </c>
      <c r="D2461" s="14">
        <f t="shared" si="76"/>
        <v>-0.22057613168724277</v>
      </c>
      <c r="E2461" s="9">
        <v>-2.1694214876032999E-2</v>
      </c>
      <c r="G2461" s="9">
        <v>2457</v>
      </c>
      <c r="H2461" s="9">
        <f t="shared" ca="1" si="77"/>
        <v>5.3773032039044016E-2</v>
      </c>
    </row>
    <row r="2462" spans="2:8" x14ac:dyDescent="0.25">
      <c r="B2462" s="190">
        <v>44575</v>
      </c>
      <c r="C2462" s="9">
        <v>60.75</v>
      </c>
      <c r="D2462" s="14">
        <f t="shared" si="76"/>
        <v>-9.8664688427299779E-2</v>
      </c>
      <c r="E2462" s="9">
        <v>-2.1739130434782632E-2</v>
      </c>
      <c r="G2462" s="9">
        <v>2458</v>
      </c>
      <c r="H2462" s="9">
        <f t="shared" ca="1" si="77"/>
        <v>5.4176822412415872E-2</v>
      </c>
    </row>
    <row r="2463" spans="2:8" x14ac:dyDescent="0.25">
      <c r="B2463" s="190">
        <v>44981</v>
      </c>
      <c r="C2463" s="9">
        <v>67.400000000000006</v>
      </c>
      <c r="D2463" s="14">
        <f t="shared" si="76"/>
        <v>0.58030480656506467</v>
      </c>
      <c r="E2463" s="9">
        <v>-2.1770682148040638E-2</v>
      </c>
      <c r="G2463" s="9">
        <v>2459</v>
      </c>
      <c r="H2463" s="9">
        <f t="shared" ca="1" si="77"/>
        <v>-1.5253998708930266E-2</v>
      </c>
    </row>
    <row r="2464" spans="2:8" x14ac:dyDescent="0.25">
      <c r="B2464" s="190">
        <v>42936</v>
      </c>
      <c r="C2464" s="9">
        <v>42.65</v>
      </c>
      <c r="D2464" s="14">
        <f t="shared" si="76"/>
        <v>-0.13576494427558264</v>
      </c>
      <c r="E2464" s="9">
        <v>-2.1788990825688137E-2</v>
      </c>
      <c r="G2464" s="9">
        <v>2460</v>
      </c>
      <c r="H2464" s="9">
        <f t="shared" ca="1" si="77"/>
        <v>3.7087135478354467E-2</v>
      </c>
    </row>
    <row r="2465" spans="2:8" x14ac:dyDescent="0.25">
      <c r="B2465" s="190">
        <v>44281</v>
      </c>
      <c r="C2465" s="9">
        <v>49.35</v>
      </c>
      <c r="D2465" s="14">
        <f t="shared" si="76"/>
        <v>0.69296740994854211</v>
      </c>
      <c r="E2465" s="9">
        <v>-2.1803766105054537E-2</v>
      </c>
      <c r="G2465" s="9">
        <v>2461</v>
      </c>
      <c r="H2465" s="9">
        <f t="shared" ca="1" si="77"/>
        <v>-2.6113555870885152E-2</v>
      </c>
    </row>
    <row r="2466" spans="2:8" x14ac:dyDescent="0.25">
      <c r="B2466" s="190">
        <v>41810</v>
      </c>
      <c r="C2466" s="9">
        <v>29.15</v>
      </c>
      <c r="D2466" s="14">
        <f t="shared" si="76"/>
        <v>-0.4075203252032521</v>
      </c>
      <c r="E2466" s="9">
        <v>-2.1812080536912824E-2</v>
      </c>
      <c r="G2466" s="9">
        <v>2462</v>
      </c>
      <c r="H2466" s="9">
        <f t="shared" ca="1" si="77"/>
        <v>-3.3832877973243511E-2</v>
      </c>
    </row>
    <row r="2467" spans="2:8" x14ac:dyDescent="0.25">
      <c r="B2467" s="190">
        <v>41884</v>
      </c>
      <c r="C2467" s="9">
        <v>49.2</v>
      </c>
      <c r="D2467" s="14">
        <f t="shared" si="76"/>
        <v>-0.33288135593220336</v>
      </c>
      <c r="E2467" s="9">
        <v>-2.1868787276341835E-2</v>
      </c>
      <c r="G2467" s="9">
        <v>2463</v>
      </c>
      <c r="H2467" s="9">
        <f t="shared" ca="1" si="77"/>
        <v>3.068539583957763E-2</v>
      </c>
    </row>
    <row r="2468" spans="2:8" x14ac:dyDescent="0.25">
      <c r="B2468" s="190">
        <v>44330</v>
      </c>
      <c r="C2468" s="9">
        <v>73.75</v>
      </c>
      <c r="D2468" s="14">
        <f t="shared" si="76"/>
        <v>0.22305140961857386</v>
      </c>
      <c r="E2468" s="9">
        <v>-2.1883289124668508E-2</v>
      </c>
      <c r="G2468" s="9">
        <v>2464</v>
      </c>
      <c r="H2468" s="9">
        <f t="shared" ca="1" si="77"/>
        <v>-2.1992234408370261E-2</v>
      </c>
    </row>
    <row r="2469" spans="2:8" x14ac:dyDescent="0.25">
      <c r="B2469" s="190">
        <v>44580</v>
      </c>
      <c r="C2469" s="9">
        <v>60.3</v>
      </c>
      <c r="D2469" s="14">
        <f t="shared" si="76"/>
        <v>0.68907563025210061</v>
      </c>
      <c r="E2469" s="9">
        <v>-2.1897810218978124E-2</v>
      </c>
      <c r="G2469" s="9">
        <v>2465</v>
      </c>
      <c r="H2469" s="9">
        <f t="shared" ca="1" si="77"/>
        <v>-8.4505278020940905E-2</v>
      </c>
    </row>
    <row r="2470" spans="2:8" x14ac:dyDescent="0.25">
      <c r="B2470" s="190">
        <v>43175</v>
      </c>
      <c r="C2470" s="9">
        <v>35.700000000000003</v>
      </c>
      <c r="D2470" s="14">
        <f t="shared" si="76"/>
        <v>-0.23717948717948709</v>
      </c>
      <c r="E2470" s="9">
        <v>-2.1917808219178006E-2</v>
      </c>
      <c r="G2470" s="9">
        <v>2466</v>
      </c>
      <c r="H2470" s="9">
        <f t="shared" ca="1" si="77"/>
        <v>3.8301503266583966E-4</v>
      </c>
    </row>
    <row r="2471" spans="2:8" x14ac:dyDescent="0.25">
      <c r="B2471" s="190">
        <v>42471</v>
      </c>
      <c r="C2471" s="9">
        <v>46.8</v>
      </c>
      <c r="D2471" s="14">
        <f t="shared" si="76"/>
        <v>-0.71593323216995453</v>
      </c>
      <c r="E2471" s="9">
        <v>-2.1943573667711685E-2</v>
      </c>
      <c r="G2471" s="9">
        <v>2467</v>
      </c>
      <c r="H2471" s="9">
        <f t="shared" ca="1" si="77"/>
        <v>3.9730189147521806E-2</v>
      </c>
    </row>
    <row r="2472" spans="2:8" x14ac:dyDescent="0.25">
      <c r="B2472" s="190">
        <v>45439</v>
      </c>
      <c r="C2472" s="9">
        <v>164.75</v>
      </c>
      <c r="D2472" s="14">
        <f t="shared" si="76"/>
        <v>2.0909943714821764</v>
      </c>
      <c r="E2472" s="9">
        <v>-2.1964974769961346E-2</v>
      </c>
      <c r="G2472" s="9">
        <v>2468</v>
      </c>
      <c r="H2472" s="9">
        <f t="shared" ca="1" si="77"/>
        <v>-5.7561367724045159E-2</v>
      </c>
    </row>
    <row r="2473" spans="2:8" x14ac:dyDescent="0.25">
      <c r="B2473" s="190">
        <v>44273</v>
      </c>
      <c r="C2473" s="9">
        <v>53.3</v>
      </c>
      <c r="D2473" s="14">
        <f t="shared" si="76"/>
        <v>-0.14101531023368252</v>
      </c>
      <c r="E2473" s="9">
        <v>-2.2018348623853264E-2</v>
      </c>
      <c r="G2473" s="9">
        <v>2469</v>
      </c>
      <c r="H2473" s="9">
        <f t="shared" ca="1" si="77"/>
        <v>4.3973317930123677E-2</v>
      </c>
    </row>
    <row r="2474" spans="2:8" x14ac:dyDescent="0.25">
      <c r="B2474" s="190">
        <v>41999</v>
      </c>
      <c r="C2474" s="9">
        <v>62.05</v>
      </c>
      <c r="D2474" s="14">
        <f t="shared" si="76"/>
        <v>1.548254620123203</v>
      </c>
      <c r="E2474" s="9">
        <v>-2.2064617809298748E-2</v>
      </c>
      <c r="G2474" s="9">
        <v>2470</v>
      </c>
      <c r="H2474" s="9">
        <f t="shared" ca="1" si="77"/>
        <v>-1.637505432579546E-2</v>
      </c>
    </row>
    <row r="2475" spans="2:8" x14ac:dyDescent="0.25">
      <c r="B2475" s="190">
        <v>43501</v>
      </c>
      <c r="C2475" s="9">
        <v>24.35</v>
      </c>
      <c r="D2475" s="14">
        <f t="shared" si="76"/>
        <v>-0.91397279632573747</v>
      </c>
      <c r="E2475" s="9">
        <v>-2.2088353413654505E-2</v>
      </c>
      <c r="G2475" s="9">
        <v>2471</v>
      </c>
      <c r="H2475" s="9">
        <f t="shared" ca="1" si="77"/>
        <v>-2.1775962448903289E-2</v>
      </c>
    </row>
    <row r="2476" spans="2:8" x14ac:dyDescent="0.25">
      <c r="B2476" s="190">
        <v>45665</v>
      </c>
      <c r="C2476" s="9">
        <v>283.05</v>
      </c>
      <c r="D2476" s="14">
        <f t="shared" si="76"/>
        <v>8.1453957996768995</v>
      </c>
      <c r="E2476" s="9">
        <v>-2.2110899982725783E-2</v>
      </c>
      <c r="G2476" s="9">
        <v>2472</v>
      </c>
      <c r="H2476" s="9">
        <f t="shared" ca="1" si="77"/>
        <v>-3.5237866720941272E-2</v>
      </c>
    </row>
    <row r="2477" spans="2:8" x14ac:dyDescent="0.25">
      <c r="B2477" s="190">
        <v>43271</v>
      </c>
      <c r="C2477" s="9">
        <v>30.95</v>
      </c>
      <c r="D2477" s="14">
        <f t="shared" si="76"/>
        <v>-0.86401581722319865</v>
      </c>
      <c r="E2477" s="9">
        <v>-2.2116903633491291E-2</v>
      </c>
      <c r="G2477" s="9">
        <v>2473</v>
      </c>
      <c r="H2477" s="9">
        <f t="shared" ca="1" si="77"/>
        <v>2.2582383570499347E-2</v>
      </c>
    </row>
    <row r="2478" spans="2:8" x14ac:dyDescent="0.25">
      <c r="B2478" s="190">
        <v>45685</v>
      </c>
      <c r="C2478" s="9">
        <v>227.6</v>
      </c>
      <c r="D2478" s="14">
        <f t="shared" si="76"/>
        <v>1.6419036564132325</v>
      </c>
      <c r="E2478" s="9">
        <v>-2.2126745435016137E-2</v>
      </c>
      <c r="G2478" s="9">
        <v>2474</v>
      </c>
      <c r="H2478" s="9">
        <f t="shared" ca="1" si="77"/>
        <v>-2.9529900932470127E-2</v>
      </c>
    </row>
    <row r="2479" spans="2:8" x14ac:dyDescent="0.25">
      <c r="B2479" s="190">
        <v>42195</v>
      </c>
      <c r="C2479" s="9">
        <v>86.15</v>
      </c>
      <c r="D2479" s="14">
        <f t="shared" si="76"/>
        <v>0.34609375000000009</v>
      </c>
      <c r="E2479" s="9">
        <v>-2.2133938706015762E-2</v>
      </c>
      <c r="G2479" s="9">
        <v>2475</v>
      </c>
      <c r="H2479" s="9">
        <f t="shared" ca="1" si="77"/>
        <v>-9.1534528046175664E-3</v>
      </c>
    </row>
    <row r="2480" spans="2:8" x14ac:dyDescent="0.25">
      <c r="B2480" s="190">
        <v>42101</v>
      </c>
      <c r="C2480" s="9">
        <v>64</v>
      </c>
      <c r="D2480" s="14">
        <f t="shared" si="76"/>
        <v>2.6260623229461761</v>
      </c>
      <c r="E2480" s="9">
        <v>-2.2154316271963372E-2</v>
      </c>
      <c r="G2480" s="9">
        <v>2476</v>
      </c>
      <c r="H2480" s="9">
        <f t="shared" ca="1" si="77"/>
        <v>-3.3029570150478194E-3</v>
      </c>
    </row>
    <row r="2481" spans="2:8" x14ac:dyDescent="0.25">
      <c r="B2481" s="190">
        <v>43864</v>
      </c>
      <c r="C2481" s="9">
        <v>17.649999999999999</v>
      </c>
      <c r="D2481" s="14">
        <f t="shared" si="76"/>
        <v>-0.65118577075098816</v>
      </c>
      <c r="E2481" s="9">
        <v>-2.2160664819944716E-2</v>
      </c>
      <c r="G2481" s="9">
        <v>2477</v>
      </c>
      <c r="H2481" s="9">
        <f t="shared" ca="1" si="77"/>
        <v>4.3147636591722195E-2</v>
      </c>
    </row>
    <row r="2482" spans="2:8" x14ac:dyDescent="0.25">
      <c r="B2482" s="190">
        <v>44124</v>
      </c>
      <c r="C2482" s="9">
        <v>50.6</v>
      </c>
      <c r="D2482" s="14">
        <f t="shared" si="76"/>
        <v>0.35294117647058831</v>
      </c>
      <c r="E2482" s="9">
        <v>-2.2222222222222195E-2</v>
      </c>
      <c r="G2482" s="9">
        <v>2478</v>
      </c>
      <c r="H2482" s="9">
        <f t="shared" ca="1" si="77"/>
        <v>1.6825787589852557E-2</v>
      </c>
    </row>
    <row r="2483" spans="2:8" x14ac:dyDescent="0.25">
      <c r="B2483" s="190">
        <v>43360</v>
      </c>
      <c r="C2483" s="9">
        <v>37.4</v>
      </c>
      <c r="D2483" s="14">
        <f t="shared" si="76"/>
        <v>-0.1490329920364051</v>
      </c>
      <c r="E2483" s="9">
        <v>-2.2222222222222258E-2</v>
      </c>
      <c r="G2483" s="9">
        <v>2479</v>
      </c>
      <c r="H2483" s="9">
        <f t="shared" ca="1" si="77"/>
        <v>1.1072898489248913E-2</v>
      </c>
    </row>
    <row r="2484" spans="2:8" x14ac:dyDescent="0.25">
      <c r="B2484" s="190">
        <v>42706</v>
      </c>
      <c r="C2484" s="9">
        <v>43.95</v>
      </c>
      <c r="D2484" s="14">
        <f t="shared" si="76"/>
        <v>-0.87096300645918967</v>
      </c>
      <c r="E2484" s="9">
        <v>-2.2246941045606226E-2</v>
      </c>
      <c r="G2484" s="9">
        <v>2480</v>
      </c>
      <c r="H2484" s="9">
        <f t="shared" ca="1" si="77"/>
        <v>-6.2756891783456253E-2</v>
      </c>
    </row>
    <row r="2485" spans="2:8" x14ac:dyDescent="0.25">
      <c r="B2485" s="190">
        <v>45632</v>
      </c>
      <c r="C2485" s="9">
        <v>340.6</v>
      </c>
      <c r="D2485" s="14">
        <f t="shared" si="76"/>
        <v>21.3344262295082</v>
      </c>
      <c r="E2485" s="9">
        <v>-2.2388059701492408E-2</v>
      </c>
      <c r="G2485" s="9">
        <v>2481</v>
      </c>
      <c r="H2485" s="9">
        <f t="shared" ca="1" si="77"/>
        <v>5.294849080382253E-2</v>
      </c>
    </row>
    <row r="2486" spans="2:8" x14ac:dyDescent="0.25">
      <c r="B2486" s="190">
        <v>43675</v>
      </c>
      <c r="C2486" s="9">
        <v>15.25</v>
      </c>
      <c r="D2486" s="14">
        <f t="shared" si="76"/>
        <v>-0.58728010825439791</v>
      </c>
      <c r="E2486" s="9">
        <v>-2.2435897435897415E-2</v>
      </c>
      <c r="G2486" s="9">
        <v>2482</v>
      </c>
      <c r="H2486" s="9">
        <f t="shared" ca="1" si="77"/>
        <v>2.9061636362676009E-2</v>
      </c>
    </row>
    <row r="2487" spans="2:8" x14ac:dyDescent="0.25">
      <c r="B2487" s="190">
        <v>43080</v>
      </c>
      <c r="C2487" s="9">
        <v>36.950000000000003</v>
      </c>
      <c r="D2487" s="14">
        <f t="shared" si="76"/>
        <v>-0.22698744769874465</v>
      </c>
      <c r="E2487" s="9">
        <v>-2.248677248677234E-2</v>
      </c>
      <c r="G2487" s="9">
        <v>2483</v>
      </c>
      <c r="H2487" s="9">
        <f t="shared" ca="1" si="77"/>
        <v>7.9362395638626765E-2</v>
      </c>
    </row>
    <row r="2488" spans="2:8" x14ac:dyDescent="0.25">
      <c r="B2488" s="190">
        <v>44855</v>
      </c>
      <c r="C2488" s="9">
        <v>47.8</v>
      </c>
      <c r="D2488" s="14">
        <f t="shared" si="76"/>
        <v>1.7550432276657058</v>
      </c>
      <c r="E2488" s="9">
        <v>-2.2494887525562401E-2</v>
      </c>
      <c r="G2488" s="9">
        <v>2484</v>
      </c>
      <c r="H2488" s="9">
        <f t="shared" ca="1" si="77"/>
        <v>-1.5712967983239554E-2</v>
      </c>
    </row>
    <row r="2489" spans="2:8" x14ac:dyDescent="0.25">
      <c r="B2489" s="190">
        <v>41708</v>
      </c>
      <c r="C2489" s="9">
        <v>17.350000000000001</v>
      </c>
      <c r="D2489" s="14">
        <f t="shared" si="76"/>
        <v>-0.42833607907742999</v>
      </c>
      <c r="E2489" s="9">
        <v>-2.2535211267605555E-2</v>
      </c>
      <c r="G2489" s="9">
        <v>2485</v>
      </c>
      <c r="H2489" s="9">
        <f t="shared" ca="1" si="77"/>
        <v>3.4997483378213075E-2</v>
      </c>
    </row>
    <row r="2490" spans="2:8" x14ac:dyDescent="0.25">
      <c r="B2490" s="190">
        <v>43378</v>
      </c>
      <c r="C2490" s="9">
        <v>30.35</v>
      </c>
      <c r="D2490" s="14">
        <f t="shared" si="76"/>
        <v>-0.29988465974625145</v>
      </c>
      <c r="E2490" s="9">
        <v>-2.2544283413848606E-2</v>
      </c>
      <c r="G2490" s="9">
        <v>2486</v>
      </c>
      <c r="H2490" s="9">
        <f t="shared" ca="1" si="77"/>
        <v>1.7604136523454956E-2</v>
      </c>
    </row>
    <row r="2491" spans="2:8" x14ac:dyDescent="0.25">
      <c r="B2491" s="190">
        <v>43031</v>
      </c>
      <c r="C2491" s="9">
        <v>43.35</v>
      </c>
      <c r="D2491" s="14">
        <f t="shared" si="76"/>
        <v>2.3346153846153848</v>
      </c>
      <c r="E2491" s="9">
        <v>-2.2547914317925591E-2</v>
      </c>
      <c r="G2491" s="9">
        <v>2487</v>
      </c>
      <c r="H2491" s="9">
        <f t="shared" ca="1" si="77"/>
        <v>-1.4012642172568139E-2</v>
      </c>
    </row>
    <row r="2492" spans="2:8" x14ac:dyDescent="0.25">
      <c r="B2492" s="190">
        <v>43742</v>
      </c>
      <c r="C2492" s="9">
        <v>13</v>
      </c>
      <c r="D2492" s="14">
        <f t="shared" si="76"/>
        <v>-0.78565539983511956</v>
      </c>
      <c r="E2492" s="9">
        <v>-2.255639097744366E-2</v>
      </c>
      <c r="G2492" s="9">
        <v>2488</v>
      </c>
      <c r="H2492" s="9">
        <f t="shared" ca="1" si="77"/>
        <v>-8.5657339261817475E-4</v>
      </c>
    </row>
    <row r="2493" spans="2:8" x14ac:dyDescent="0.25">
      <c r="B2493" s="190">
        <v>44195</v>
      </c>
      <c r="C2493" s="9">
        <v>60.65</v>
      </c>
      <c r="D2493" s="14">
        <f t="shared" si="76"/>
        <v>1.3371868978805397</v>
      </c>
      <c r="E2493" s="9">
        <v>-2.2562449637389181E-2</v>
      </c>
      <c r="G2493" s="9">
        <v>2489</v>
      </c>
      <c r="H2493" s="9">
        <f t="shared" ca="1" si="77"/>
        <v>1.3585256590479973E-3</v>
      </c>
    </row>
    <row r="2494" spans="2:8" x14ac:dyDescent="0.25">
      <c r="B2494" s="190">
        <v>43493</v>
      </c>
      <c r="C2494" s="9">
        <v>25.95</v>
      </c>
      <c r="D2494" s="14">
        <f t="shared" si="76"/>
        <v>-0.57036423841059614</v>
      </c>
      <c r="E2494" s="9">
        <v>-2.2598870056497227E-2</v>
      </c>
      <c r="G2494" s="9">
        <v>2490</v>
      </c>
      <c r="H2494" s="9">
        <f t="shared" ca="1" si="77"/>
        <v>-5.1373844705364389E-3</v>
      </c>
    </row>
    <row r="2495" spans="2:8" x14ac:dyDescent="0.25">
      <c r="B2495" s="190">
        <v>44176</v>
      </c>
      <c r="C2495" s="9">
        <v>60.4</v>
      </c>
      <c r="D2495" s="14">
        <f t="shared" si="76"/>
        <v>0.47496947496947484</v>
      </c>
      <c r="E2495" s="9">
        <v>-2.2653721682847874E-2</v>
      </c>
      <c r="G2495" s="9">
        <v>2491</v>
      </c>
      <c r="H2495" s="9">
        <f t="shared" ca="1" si="77"/>
        <v>2.2266998803982217E-2</v>
      </c>
    </row>
    <row r="2496" spans="2:8" x14ac:dyDescent="0.25">
      <c r="B2496" s="190">
        <v>42724</v>
      </c>
      <c r="C2496" s="9">
        <v>40.950000000000003</v>
      </c>
      <c r="D2496" s="14">
        <f t="shared" si="76"/>
        <v>-0.13241525423728812</v>
      </c>
      <c r="E2496" s="9">
        <v>-2.2673031026252882E-2</v>
      </c>
      <c r="G2496" s="9">
        <v>2492</v>
      </c>
      <c r="H2496" s="9">
        <f t="shared" ca="1" si="77"/>
        <v>6.0354350572388651E-2</v>
      </c>
    </row>
    <row r="2497" spans="2:8" x14ac:dyDescent="0.25">
      <c r="B2497" s="190">
        <v>42577</v>
      </c>
      <c r="C2497" s="9">
        <v>47.2</v>
      </c>
      <c r="D2497" s="14">
        <f t="shared" si="76"/>
        <v>2.1466666666666669</v>
      </c>
      <c r="E2497" s="9">
        <v>-2.2774327122153094E-2</v>
      </c>
      <c r="G2497" s="9">
        <v>2493</v>
      </c>
      <c r="H2497" s="9">
        <f t="shared" ca="1" si="77"/>
        <v>2.3226135338484003E-2</v>
      </c>
    </row>
    <row r="2498" spans="2:8" x14ac:dyDescent="0.25">
      <c r="B2498" s="190">
        <v>43790</v>
      </c>
      <c r="C2498" s="9">
        <v>15</v>
      </c>
      <c r="D2498" s="14">
        <f t="shared" si="76"/>
        <v>-0.70817120622568097</v>
      </c>
      <c r="E2498" s="9">
        <v>-2.280130293159607E-2</v>
      </c>
      <c r="G2498" s="9">
        <v>2494</v>
      </c>
      <c r="H2498" s="9">
        <f t="shared" ca="1" si="77"/>
        <v>6.575207342253221E-3</v>
      </c>
    </row>
    <row r="2499" spans="2:8" x14ac:dyDescent="0.25">
      <c r="B2499" s="190">
        <v>44117</v>
      </c>
      <c r="C2499" s="9">
        <v>51.4</v>
      </c>
      <c r="D2499" s="14">
        <f t="shared" si="76"/>
        <v>-0.27246992215145088</v>
      </c>
      <c r="E2499" s="9">
        <v>-2.2813688212927809E-2</v>
      </c>
      <c r="G2499" s="9">
        <v>2495</v>
      </c>
      <c r="H2499" s="9">
        <f t="shared" ca="1" si="77"/>
        <v>-9.1031873310662391E-3</v>
      </c>
    </row>
    <row r="2500" spans="2:8" x14ac:dyDescent="0.25">
      <c r="B2500" s="190">
        <v>42109</v>
      </c>
      <c r="C2500" s="9">
        <v>70.650000000000006</v>
      </c>
      <c r="D2500" s="14">
        <f t="shared" si="76"/>
        <v>2.3014018691588789</v>
      </c>
      <c r="E2500" s="9">
        <v>-2.2821576763485361E-2</v>
      </c>
      <c r="G2500" s="9">
        <v>2496</v>
      </c>
      <c r="H2500" s="9">
        <f t="shared" ca="1" si="77"/>
        <v>6.1166908002357624E-3</v>
      </c>
    </row>
    <row r="2501" spans="2:8" x14ac:dyDescent="0.25">
      <c r="B2501" s="190">
        <v>43599</v>
      </c>
      <c r="C2501" s="9">
        <v>21.4</v>
      </c>
      <c r="D2501" s="14">
        <f t="shared" ref="D2501:D2564" si="78">(C2501-C2502)/C2502</f>
        <v>-0.16569200779727097</v>
      </c>
      <c r="E2501" s="9">
        <v>-2.2831050228310504E-2</v>
      </c>
      <c r="G2501" s="9">
        <v>2497</v>
      </c>
      <c r="H2501" s="9">
        <f t="shared" ca="1" si="77"/>
        <v>6.4508198128531827E-2</v>
      </c>
    </row>
    <row r="2502" spans="2:8" x14ac:dyDescent="0.25">
      <c r="B2502" s="190">
        <v>43299</v>
      </c>
      <c r="C2502" s="9">
        <v>25.65</v>
      </c>
      <c r="D2502" s="14">
        <f t="shared" si="78"/>
        <v>-0.89819408612820006</v>
      </c>
      <c r="E2502" s="9">
        <v>-2.2857142857142913E-2</v>
      </c>
      <c r="G2502" s="9">
        <v>2498</v>
      </c>
      <c r="H2502" s="9">
        <f t="shared" ref="H2502:H2565" ca="1" si="79">_xlfn.NORM.INV(RAND(),O$7,O$8)</f>
        <v>-3.6103363354250927E-2</v>
      </c>
    </row>
    <row r="2503" spans="2:8" x14ac:dyDescent="0.25">
      <c r="B2503" s="190">
        <v>45814</v>
      </c>
      <c r="C2503" s="9">
        <v>251.95</v>
      </c>
      <c r="D2503" s="14">
        <f t="shared" si="78"/>
        <v>38.367187499999993</v>
      </c>
      <c r="E2503" s="9">
        <v>-2.2881520263719347E-2</v>
      </c>
      <c r="G2503" s="9">
        <v>2499</v>
      </c>
      <c r="H2503" s="9">
        <f t="shared" ca="1" si="79"/>
        <v>-5.8133310960549632E-3</v>
      </c>
    </row>
    <row r="2504" spans="2:8" x14ac:dyDescent="0.25">
      <c r="B2504" s="190">
        <v>41520</v>
      </c>
      <c r="C2504" s="9">
        <v>6.4</v>
      </c>
      <c r="D2504" s="14">
        <f t="shared" si="78"/>
        <v>-0.86912065439672803</v>
      </c>
      <c r="E2504" s="9">
        <v>-2.2900763358778546E-2</v>
      </c>
      <c r="G2504" s="9">
        <v>2500</v>
      </c>
      <c r="H2504" s="9">
        <f t="shared" ca="1" si="79"/>
        <v>-6.8788561173904222E-2</v>
      </c>
    </row>
    <row r="2505" spans="2:8" x14ac:dyDescent="0.25">
      <c r="B2505" s="190">
        <v>42438</v>
      </c>
      <c r="C2505" s="9">
        <v>48.9</v>
      </c>
      <c r="D2505" s="14">
        <f t="shared" si="78"/>
        <v>-0.25796661608497734</v>
      </c>
      <c r="E2505" s="9">
        <v>-2.2977022977022948E-2</v>
      </c>
      <c r="G2505" s="9">
        <v>2501</v>
      </c>
      <c r="H2505" s="9">
        <f t="shared" ca="1" si="79"/>
        <v>4.2565311848415002E-4</v>
      </c>
    </row>
    <row r="2506" spans="2:8" x14ac:dyDescent="0.25">
      <c r="B2506" s="190">
        <v>44939</v>
      </c>
      <c r="C2506" s="9">
        <v>65.900000000000006</v>
      </c>
      <c r="D2506" s="14">
        <f t="shared" si="78"/>
        <v>2.8764705882352946</v>
      </c>
      <c r="E2506" s="9">
        <v>-2.297998517420307E-2</v>
      </c>
      <c r="G2506" s="9">
        <v>2502</v>
      </c>
      <c r="H2506" s="9">
        <f t="shared" ca="1" si="79"/>
        <v>5.1562204199789401E-3</v>
      </c>
    </row>
    <row r="2507" spans="2:8" x14ac:dyDescent="0.25">
      <c r="B2507" s="190">
        <v>41668</v>
      </c>
      <c r="C2507" s="9">
        <v>17</v>
      </c>
      <c r="D2507" s="14">
        <f t="shared" si="78"/>
        <v>0.33333333333333331</v>
      </c>
      <c r="E2507" s="9">
        <v>-2.2988505747126357E-2</v>
      </c>
      <c r="G2507" s="9">
        <v>2503</v>
      </c>
      <c r="H2507" s="9">
        <f t="shared" ca="1" si="79"/>
        <v>-3.7727467686887589E-2</v>
      </c>
    </row>
    <row r="2508" spans="2:8" x14ac:dyDescent="0.25">
      <c r="B2508" s="190">
        <v>41598</v>
      </c>
      <c r="C2508" s="9">
        <v>12.75</v>
      </c>
      <c r="D2508" s="14">
        <f t="shared" si="78"/>
        <v>-0.79217603911980439</v>
      </c>
      <c r="E2508" s="9">
        <v>-2.2988505747126489E-2</v>
      </c>
      <c r="G2508" s="9">
        <v>2504</v>
      </c>
      <c r="H2508" s="9">
        <f t="shared" ca="1" si="79"/>
        <v>1.6616578663802943E-2</v>
      </c>
    </row>
    <row r="2509" spans="2:8" x14ac:dyDescent="0.25">
      <c r="B2509" s="190">
        <v>44543</v>
      </c>
      <c r="C2509" s="9">
        <v>61.35</v>
      </c>
      <c r="D2509" s="14">
        <f t="shared" si="78"/>
        <v>0.32077502691065657</v>
      </c>
      <c r="E2509" s="9">
        <v>-2.3089171974522225E-2</v>
      </c>
      <c r="G2509" s="9">
        <v>2505</v>
      </c>
      <c r="H2509" s="9">
        <f t="shared" ca="1" si="79"/>
        <v>3.9232106431707846E-2</v>
      </c>
    </row>
    <row r="2510" spans="2:8" x14ac:dyDescent="0.25">
      <c r="B2510" s="190">
        <v>42592</v>
      </c>
      <c r="C2510" s="9">
        <v>46.45</v>
      </c>
      <c r="D2510" s="14">
        <f t="shared" si="78"/>
        <v>0.46761453396524499</v>
      </c>
      <c r="E2510" s="9">
        <v>-2.313354363827538E-2</v>
      </c>
      <c r="G2510" s="9">
        <v>2506</v>
      </c>
      <c r="H2510" s="9">
        <f t="shared" ca="1" si="79"/>
        <v>1.1294237414749782E-2</v>
      </c>
    </row>
    <row r="2511" spans="2:8" x14ac:dyDescent="0.25">
      <c r="B2511" s="190">
        <v>43187</v>
      </c>
      <c r="C2511" s="9">
        <v>31.65</v>
      </c>
      <c r="D2511" s="14">
        <f t="shared" si="78"/>
        <v>-0.20775969962453075</v>
      </c>
      <c r="E2511" s="9">
        <v>-2.314814814814815E-2</v>
      </c>
      <c r="G2511" s="9">
        <v>2507</v>
      </c>
      <c r="H2511" s="9">
        <f t="shared" ca="1" si="79"/>
        <v>-7.9186976079430843E-2</v>
      </c>
    </row>
    <row r="2512" spans="2:8" x14ac:dyDescent="0.25">
      <c r="B2512" s="190">
        <v>42747</v>
      </c>
      <c r="C2512" s="9">
        <v>39.950000000000003</v>
      </c>
      <c r="D2512" s="14">
        <f t="shared" si="78"/>
        <v>-0.34454470877768661</v>
      </c>
      <c r="E2512" s="9">
        <v>-2.322738386308058E-2</v>
      </c>
      <c r="G2512" s="9">
        <v>2508</v>
      </c>
      <c r="H2512" s="9">
        <f t="shared" ca="1" si="79"/>
        <v>2.3244654592698321E-2</v>
      </c>
    </row>
    <row r="2513" spans="2:8" x14ac:dyDescent="0.25">
      <c r="B2513" s="190">
        <v>42389</v>
      </c>
      <c r="C2513" s="9">
        <v>60.95</v>
      </c>
      <c r="D2513" s="14">
        <f t="shared" si="78"/>
        <v>0.61456953642384116</v>
      </c>
      <c r="E2513" s="9">
        <v>-2.3237179487179419E-2</v>
      </c>
      <c r="G2513" s="9">
        <v>2509</v>
      </c>
      <c r="H2513" s="9">
        <f t="shared" ca="1" si="79"/>
        <v>4.7562542775215738E-2</v>
      </c>
    </row>
    <row r="2514" spans="2:8" x14ac:dyDescent="0.25">
      <c r="B2514" s="190">
        <v>44033</v>
      </c>
      <c r="C2514" s="9">
        <v>37.75</v>
      </c>
      <c r="D2514" s="14">
        <f t="shared" si="78"/>
        <v>-0.39984101748807632</v>
      </c>
      <c r="E2514" s="9">
        <v>-2.3285899094437221E-2</v>
      </c>
      <c r="G2514" s="9">
        <v>2510</v>
      </c>
      <c r="H2514" s="9">
        <f t="shared" ca="1" si="79"/>
        <v>3.0842994570636925E-2</v>
      </c>
    </row>
    <row r="2515" spans="2:8" x14ac:dyDescent="0.25">
      <c r="B2515" s="190">
        <v>42019</v>
      </c>
      <c r="C2515" s="9">
        <v>62.9</v>
      </c>
      <c r="D2515" s="14">
        <f t="shared" si="78"/>
        <v>0.43117178612059148</v>
      </c>
      <c r="E2515" s="9">
        <v>-2.3291925465838619E-2</v>
      </c>
      <c r="G2515" s="9">
        <v>2511</v>
      </c>
      <c r="H2515" s="9">
        <f t="shared" ca="1" si="79"/>
        <v>-5.7005639500088846E-3</v>
      </c>
    </row>
    <row r="2516" spans="2:8" x14ac:dyDescent="0.25">
      <c r="B2516" s="190">
        <v>42622</v>
      </c>
      <c r="C2516" s="9">
        <v>43.95</v>
      </c>
      <c r="D2516" s="14">
        <f t="shared" si="78"/>
        <v>1.6317365269461082</v>
      </c>
      <c r="E2516" s="9">
        <v>-2.3333333333333268E-2</v>
      </c>
      <c r="G2516" s="9">
        <v>2512</v>
      </c>
      <c r="H2516" s="9">
        <f t="shared" ca="1" si="79"/>
        <v>-3.4032987268235289E-2</v>
      </c>
    </row>
    <row r="2517" spans="2:8" x14ac:dyDescent="0.25">
      <c r="B2517" s="190">
        <v>41696</v>
      </c>
      <c r="C2517" s="9">
        <v>16.7</v>
      </c>
      <c r="D2517" s="14">
        <f t="shared" si="78"/>
        <v>-0.27233115468409586</v>
      </c>
      <c r="E2517" s="9">
        <v>-2.33918128654972E-2</v>
      </c>
      <c r="G2517" s="9">
        <v>2513</v>
      </c>
      <c r="H2517" s="9">
        <f t="shared" ca="1" si="79"/>
        <v>-1.7661739752420268E-2</v>
      </c>
    </row>
    <row r="2518" spans="2:8" x14ac:dyDescent="0.25">
      <c r="B2518" s="190">
        <v>41764</v>
      </c>
      <c r="C2518" s="9">
        <v>22.95</v>
      </c>
      <c r="D2518" s="14">
        <f t="shared" si="78"/>
        <v>-0.71771217712177116</v>
      </c>
      <c r="E2518" s="9">
        <v>-2.3404255319148966E-2</v>
      </c>
      <c r="G2518" s="9">
        <v>2514</v>
      </c>
      <c r="H2518" s="9">
        <f t="shared" ca="1" si="79"/>
        <v>3.1067570799205396E-2</v>
      </c>
    </row>
    <row r="2519" spans="2:8" x14ac:dyDescent="0.25">
      <c r="B2519" s="190">
        <v>44405</v>
      </c>
      <c r="C2519" s="9">
        <v>81.3</v>
      </c>
      <c r="D2519" s="14">
        <f t="shared" si="78"/>
        <v>2.2519999999999998</v>
      </c>
      <c r="E2519" s="9">
        <v>-2.3423423423423458E-2</v>
      </c>
      <c r="G2519" s="9">
        <v>2515</v>
      </c>
      <c r="H2519" s="9">
        <f t="shared" ca="1" si="79"/>
        <v>-5.986090937383985E-4</v>
      </c>
    </row>
    <row r="2520" spans="2:8" x14ac:dyDescent="0.25">
      <c r="B2520" s="190">
        <v>43573</v>
      </c>
      <c r="C2520" s="9">
        <v>25</v>
      </c>
      <c r="D2520" s="14">
        <f t="shared" si="78"/>
        <v>-0.62377727614747935</v>
      </c>
      <c r="E2520" s="9">
        <v>-2.3437500000000056E-2</v>
      </c>
      <c r="G2520" s="9">
        <v>2516</v>
      </c>
      <c r="H2520" s="9">
        <f t="shared" ca="1" si="79"/>
        <v>-3.2954331113431261E-2</v>
      </c>
    </row>
    <row r="2521" spans="2:8" x14ac:dyDescent="0.25">
      <c r="B2521" s="190">
        <v>44497</v>
      </c>
      <c r="C2521" s="9">
        <v>66.45</v>
      </c>
      <c r="D2521" s="14">
        <f t="shared" si="78"/>
        <v>0.19621962196219633</v>
      </c>
      <c r="E2521" s="9">
        <v>-2.3512123438647971E-2</v>
      </c>
      <c r="G2521" s="9">
        <v>2517</v>
      </c>
      <c r="H2521" s="9">
        <f t="shared" ca="1" si="79"/>
        <v>-4.7624576211393321E-2</v>
      </c>
    </row>
    <row r="2522" spans="2:8" x14ac:dyDescent="0.25">
      <c r="B2522" s="190">
        <v>44671</v>
      </c>
      <c r="C2522" s="9">
        <v>55.55</v>
      </c>
      <c r="D2522" s="14">
        <f t="shared" si="78"/>
        <v>-0.22847222222222227</v>
      </c>
      <c r="E2522" s="9">
        <v>-2.3725834797891063E-2</v>
      </c>
      <c r="G2522" s="9">
        <v>2518</v>
      </c>
      <c r="H2522" s="9">
        <f t="shared" ca="1" si="79"/>
        <v>4.0386578464357125E-3</v>
      </c>
    </row>
    <row r="2523" spans="2:8" x14ac:dyDescent="0.25">
      <c r="B2523" s="190">
        <v>44333</v>
      </c>
      <c r="C2523" s="9">
        <v>72</v>
      </c>
      <c r="D2523" s="14">
        <f t="shared" si="78"/>
        <v>-5.2631578947368418E-2</v>
      </c>
      <c r="E2523" s="9">
        <v>-2.3728813559322035E-2</v>
      </c>
      <c r="G2523" s="9">
        <v>2519</v>
      </c>
      <c r="H2523" s="9">
        <f t="shared" ca="1" si="79"/>
        <v>-6.2492042435503971E-2</v>
      </c>
    </row>
    <row r="2524" spans="2:8" x14ac:dyDescent="0.25">
      <c r="B2524" s="190">
        <v>45034</v>
      </c>
      <c r="C2524" s="9">
        <v>76</v>
      </c>
      <c r="D2524" s="14">
        <f t="shared" si="78"/>
        <v>3.1304347826086958</v>
      </c>
      <c r="E2524" s="9">
        <v>-2.3763648041104618E-2</v>
      </c>
      <c r="G2524" s="9">
        <v>2520</v>
      </c>
      <c r="H2524" s="9">
        <f t="shared" ca="1" si="79"/>
        <v>2.26299398488636E-3</v>
      </c>
    </row>
    <row r="2525" spans="2:8" x14ac:dyDescent="0.25">
      <c r="B2525" s="190">
        <v>43958</v>
      </c>
      <c r="C2525" s="9">
        <v>18.399999999999999</v>
      </c>
      <c r="D2525" s="14">
        <f t="shared" si="78"/>
        <v>-0.62410623084780392</v>
      </c>
      <c r="E2525" s="9">
        <v>-2.3872679045092986E-2</v>
      </c>
      <c r="G2525" s="9">
        <v>2521</v>
      </c>
      <c r="H2525" s="9">
        <f t="shared" ca="1" si="79"/>
        <v>-8.4283653511677617E-3</v>
      </c>
    </row>
    <row r="2526" spans="2:8" x14ac:dyDescent="0.25">
      <c r="B2526" s="190">
        <v>42493</v>
      </c>
      <c r="C2526" s="9">
        <v>48.95</v>
      </c>
      <c r="D2526" s="14">
        <f t="shared" si="78"/>
        <v>-0.57117827420061318</v>
      </c>
      <c r="E2526" s="9">
        <v>-2.39282153539381E-2</v>
      </c>
      <c r="G2526" s="9">
        <v>2522</v>
      </c>
      <c r="H2526" s="9">
        <f t="shared" ca="1" si="79"/>
        <v>-5.2642587004880373E-3</v>
      </c>
    </row>
    <row r="2527" spans="2:8" x14ac:dyDescent="0.25">
      <c r="B2527" s="190">
        <v>45237</v>
      </c>
      <c r="C2527" s="9">
        <v>114.15</v>
      </c>
      <c r="D2527" s="14">
        <f t="shared" si="78"/>
        <v>-0.55261610817166373</v>
      </c>
      <c r="E2527" s="9">
        <v>-2.3941855493800745E-2</v>
      </c>
      <c r="G2527" s="9">
        <v>2523</v>
      </c>
      <c r="H2527" s="9">
        <f t="shared" ca="1" si="79"/>
        <v>-5.9154308640789958E-2</v>
      </c>
    </row>
    <row r="2528" spans="2:8" x14ac:dyDescent="0.25">
      <c r="B2528" s="190">
        <v>45810</v>
      </c>
      <c r="C2528" s="9">
        <v>255.15</v>
      </c>
      <c r="D2528" s="14">
        <f t="shared" si="78"/>
        <v>14.701538461538462</v>
      </c>
      <c r="E2528" s="9">
        <v>-2.3984392930915806E-2</v>
      </c>
      <c r="G2528" s="9">
        <v>2524</v>
      </c>
      <c r="H2528" s="9">
        <f t="shared" ca="1" si="79"/>
        <v>-1.5414858867515091E-2</v>
      </c>
    </row>
    <row r="2529" spans="2:8" x14ac:dyDescent="0.25">
      <c r="B2529" s="190">
        <v>41684</v>
      </c>
      <c r="C2529" s="9">
        <v>16.25</v>
      </c>
      <c r="D2529" s="14">
        <f t="shared" si="78"/>
        <v>-0.66632443531827512</v>
      </c>
      <c r="E2529" s="9">
        <v>-2.4024024024023941E-2</v>
      </c>
      <c r="G2529" s="9">
        <v>2525</v>
      </c>
      <c r="H2529" s="9">
        <f t="shared" ca="1" si="79"/>
        <v>1.2509278495038145E-2</v>
      </c>
    </row>
    <row r="2530" spans="2:8" x14ac:dyDescent="0.25">
      <c r="B2530" s="190">
        <v>44690</v>
      </c>
      <c r="C2530" s="9">
        <v>48.7</v>
      </c>
      <c r="D2530" s="14">
        <f t="shared" si="78"/>
        <v>-7.6777251184834069E-2</v>
      </c>
      <c r="E2530" s="9">
        <v>-2.4048096192384686E-2</v>
      </c>
      <c r="G2530" s="9">
        <v>2526</v>
      </c>
      <c r="H2530" s="9">
        <f t="shared" ca="1" si="79"/>
        <v>1.2906014876922101E-2</v>
      </c>
    </row>
    <row r="2531" spans="2:8" x14ac:dyDescent="0.25">
      <c r="B2531" s="190">
        <v>42843</v>
      </c>
      <c r="C2531" s="9">
        <v>52.75</v>
      </c>
      <c r="D2531" s="14">
        <f t="shared" si="78"/>
        <v>1.8904109589041096</v>
      </c>
      <c r="E2531" s="9">
        <v>-2.4051803885291347E-2</v>
      </c>
      <c r="G2531" s="9">
        <v>2527</v>
      </c>
      <c r="H2531" s="9">
        <f t="shared" ca="1" si="79"/>
        <v>-4.963048214676369E-3</v>
      </c>
    </row>
    <row r="2532" spans="2:8" x14ac:dyDescent="0.25">
      <c r="B2532" s="190">
        <v>41674</v>
      </c>
      <c r="C2532" s="9">
        <v>18.25</v>
      </c>
      <c r="D2532" s="14">
        <f t="shared" si="78"/>
        <v>-0.93350094738376332</v>
      </c>
      <c r="E2532" s="9">
        <v>-2.4064171122994617E-2</v>
      </c>
      <c r="G2532" s="9">
        <v>2528</v>
      </c>
      <c r="H2532" s="9">
        <f t="shared" ca="1" si="79"/>
        <v>2.1348331486248998E-2</v>
      </c>
    </row>
    <row r="2533" spans="2:8" x14ac:dyDescent="0.25">
      <c r="B2533" s="190">
        <v>45554</v>
      </c>
      <c r="C2533" s="9">
        <v>274.44</v>
      </c>
      <c r="D2533" s="14">
        <f t="shared" si="78"/>
        <v>4.6643962848297216</v>
      </c>
      <c r="E2533" s="9">
        <v>-2.4109238318754105E-2</v>
      </c>
      <c r="G2533" s="9">
        <v>2529</v>
      </c>
      <c r="H2533" s="9">
        <f t="shared" ca="1" si="79"/>
        <v>-2.7906248483168271E-2</v>
      </c>
    </row>
    <row r="2534" spans="2:8" x14ac:dyDescent="0.25">
      <c r="B2534" s="190">
        <v>44862</v>
      </c>
      <c r="C2534" s="9">
        <v>48.45</v>
      </c>
      <c r="D2534" s="14">
        <f t="shared" si="78"/>
        <v>-7.4498567335243529E-2</v>
      </c>
      <c r="E2534" s="9">
        <v>-2.4169184290030125E-2</v>
      </c>
      <c r="G2534" s="9">
        <v>2530</v>
      </c>
      <c r="H2534" s="9">
        <f t="shared" ca="1" si="79"/>
        <v>-4.5062315358733616E-3</v>
      </c>
    </row>
    <row r="2535" spans="2:8" x14ac:dyDescent="0.25">
      <c r="B2535" s="190">
        <v>41925</v>
      </c>
      <c r="C2535" s="9">
        <v>52.35</v>
      </c>
      <c r="D2535" s="14">
        <f t="shared" si="78"/>
        <v>4.2828685258964112E-2</v>
      </c>
      <c r="E2535" s="9">
        <v>-2.423112767940349E-2</v>
      </c>
      <c r="G2535" s="9">
        <v>2531</v>
      </c>
      <c r="H2535" s="9">
        <f t="shared" ca="1" si="79"/>
        <v>-2.3157726596470349E-2</v>
      </c>
    </row>
    <row r="2536" spans="2:8" x14ac:dyDescent="0.25">
      <c r="B2536" s="190">
        <v>44104</v>
      </c>
      <c r="C2536" s="9">
        <v>50.2</v>
      </c>
      <c r="D2536" s="14">
        <f t="shared" si="78"/>
        <v>-3.8314176245210725E-2</v>
      </c>
      <c r="E2536" s="9">
        <v>-2.4295432458697763E-2</v>
      </c>
      <c r="G2536" s="9">
        <v>2532</v>
      </c>
      <c r="H2536" s="9">
        <f t="shared" ca="1" si="79"/>
        <v>5.2090729060076557E-2</v>
      </c>
    </row>
    <row r="2537" spans="2:8" x14ac:dyDescent="0.25">
      <c r="B2537" s="190">
        <v>44802</v>
      </c>
      <c r="C2537" s="9">
        <v>52.2</v>
      </c>
      <c r="D2537" s="14">
        <f t="shared" si="78"/>
        <v>0.62870514820592849</v>
      </c>
      <c r="E2537" s="9">
        <v>-2.4299065420560696E-2</v>
      </c>
      <c r="G2537" s="9">
        <v>2533</v>
      </c>
      <c r="H2537" s="9">
        <f t="shared" ca="1" si="79"/>
        <v>-2.3614443273222208E-2</v>
      </c>
    </row>
    <row r="2538" spans="2:8" x14ac:dyDescent="0.25">
      <c r="B2538" s="190">
        <v>43368</v>
      </c>
      <c r="C2538" s="9">
        <v>32.049999999999997</v>
      </c>
      <c r="D2538" s="14">
        <f t="shared" si="78"/>
        <v>-0.38424591738712777</v>
      </c>
      <c r="E2538" s="9">
        <v>-2.4353120243531329E-2</v>
      </c>
      <c r="G2538" s="9">
        <v>2534</v>
      </c>
      <c r="H2538" s="9">
        <f t="shared" ca="1" si="79"/>
        <v>-7.3365284169134459E-2</v>
      </c>
    </row>
    <row r="2539" spans="2:8" x14ac:dyDescent="0.25">
      <c r="B2539" s="190">
        <v>44279</v>
      </c>
      <c r="C2539" s="9">
        <v>52.05</v>
      </c>
      <c r="D2539" s="14">
        <f t="shared" si="78"/>
        <v>12.012499999999999</v>
      </c>
      <c r="E2539" s="9">
        <v>-2.4367385192127538E-2</v>
      </c>
      <c r="G2539" s="9">
        <v>2535</v>
      </c>
      <c r="H2539" s="9">
        <f t="shared" ca="1" si="79"/>
        <v>1.1516487076610533E-2</v>
      </c>
    </row>
    <row r="2540" spans="2:8" x14ac:dyDescent="0.25">
      <c r="B2540" s="190">
        <v>41339</v>
      </c>
      <c r="C2540" s="9">
        <v>4</v>
      </c>
      <c r="D2540" s="14">
        <f t="shared" si="78"/>
        <v>-0.77777777777777779</v>
      </c>
      <c r="E2540" s="9">
        <v>-2.4390243902438939E-2</v>
      </c>
      <c r="G2540" s="9">
        <v>2536</v>
      </c>
      <c r="H2540" s="9">
        <f t="shared" ca="1" si="79"/>
        <v>2.7478400027179901E-2</v>
      </c>
    </row>
    <row r="2541" spans="2:8" x14ac:dyDescent="0.25">
      <c r="B2541" s="190">
        <v>41649</v>
      </c>
      <c r="C2541" s="9">
        <v>18</v>
      </c>
      <c r="D2541" s="14">
        <f t="shared" si="78"/>
        <v>-0.17995444191343962</v>
      </c>
      <c r="E2541" s="9">
        <v>-2.4390243902438987E-2</v>
      </c>
      <c r="G2541" s="9">
        <v>2537</v>
      </c>
      <c r="H2541" s="9">
        <f t="shared" ca="1" si="79"/>
        <v>3.7607914344336954E-2</v>
      </c>
    </row>
    <row r="2542" spans="2:8" x14ac:dyDescent="0.25">
      <c r="B2542" s="190">
        <v>41766</v>
      </c>
      <c r="C2542" s="9">
        <v>21.95</v>
      </c>
      <c r="D2542" s="14">
        <f t="shared" si="78"/>
        <v>-0.62024221453287187</v>
      </c>
      <c r="E2542" s="9">
        <v>-2.4444444444444477E-2</v>
      </c>
      <c r="G2542" s="9">
        <v>2538</v>
      </c>
      <c r="H2542" s="9">
        <f t="shared" ca="1" si="79"/>
        <v>-8.1697838825862693E-2</v>
      </c>
    </row>
    <row r="2543" spans="2:8" x14ac:dyDescent="0.25">
      <c r="B2543" s="190">
        <v>42061</v>
      </c>
      <c r="C2543" s="9">
        <v>57.8</v>
      </c>
      <c r="D2543" s="14">
        <f t="shared" si="78"/>
        <v>-0.40809011776753717</v>
      </c>
      <c r="E2543" s="9">
        <v>-2.4472573839662497E-2</v>
      </c>
      <c r="G2543" s="9">
        <v>2539</v>
      </c>
      <c r="H2543" s="9">
        <f t="shared" ca="1" si="79"/>
        <v>2.5056152750341992E-2</v>
      </c>
    </row>
    <row r="2544" spans="2:8" x14ac:dyDescent="0.25">
      <c r="B2544" s="190">
        <v>42307</v>
      </c>
      <c r="C2544" s="9">
        <v>97.65</v>
      </c>
      <c r="D2544" s="14">
        <f t="shared" si="78"/>
        <v>0.81505576208178454</v>
      </c>
      <c r="E2544" s="9">
        <v>-2.4475524475524365E-2</v>
      </c>
      <c r="G2544" s="9">
        <v>2540</v>
      </c>
      <c r="H2544" s="9">
        <f t="shared" ca="1" si="79"/>
        <v>-7.1895392388817521E-3</v>
      </c>
    </row>
    <row r="2545" spans="2:8" x14ac:dyDescent="0.25">
      <c r="B2545" s="190">
        <v>44680</v>
      </c>
      <c r="C2545" s="9">
        <v>53.8</v>
      </c>
      <c r="D2545" s="14">
        <f t="shared" si="78"/>
        <v>0.35006273525721443</v>
      </c>
      <c r="E2545" s="9">
        <v>-2.4478694469628314E-2</v>
      </c>
      <c r="G2545" s="9">
        <v>2541</v>
      </c>
      <c r="H2545" s="9">
        <f t="shared" ca="1" si="79"/>
        <v>-6.1430239137275295E-3</v>
      </c>
    </row>
    <row r="2546" spans="2:8" x14ac:dyDescent="0.25">
      <c r="B2546" s="190">
        <v>42419</v>
      </c>
      <c r="C2546" s="9">
        <v>39.85</v>
      </c>
      <c r="D2546" s="14">
        <f t="shared" si="78"/>
        <v>-0.44265734265734263</v>
      </c>
      <c r="E2546" s="9">
        <v>-2.4479804161566705E-2</v>
      </c>
      <c r="G2546" s="9">
        <v>2542</v>
      </c>
      <c r="H2546" s="9">
        <f t="shared" ca="1" si="79"/>
        <v>-2.9619802249753545E-2</v>
      </c>
    </row>
    <row r="2547" spans="2:8" x14ac:dyDescent="0.25">
      <c r="B2547" s="190">
        <v>44315</v>
      </c>
      <c r="C2547" s="9">
        <v>71.5</v>
      </c>
      <c r="D2547" s="14">
        <f t="shared" si="78"/>
        <v>2.2798165137614679</v>
      </c>
      <c r="E2547" s="9">
        <v>-2.4556616643929021E-2</v>
      </c>
      <c r="G2547" s="9">
        <v>2543</v>
      </c>
      <c r="H2547" s="9">
        <f t="shared" ca="1" si="79"/>
        <v>5.730980763308461E-2</v>
      </c>
    </row>
    <row r="2548" spans="2:8" x14ac:dyDescent="0.25">
      <c r="B2548" s="190">
        <v>43620</v>
      </c>
      <c r="C2548" s="9">
        <v>21.8</v>
      </c>
      <c r="D2548" s="14">
        <f t="shared" si="78"/>
        <v>-0.5</v>
      </c>
      <c r="E2548" s="9">
        <v>-2.4608501118568264E-2</v>
      </c>
      <c r="G2548" s="9">
        <v>2544</v>
      </c>
      <c r="H2548" s="9">
        <f t="shared" ca="1" si="79"/>
        <v>-1.8946774969538858E-2</v>
      </c>
    </row>
    <row r="2549" spans="2:8" x14ac:dyDescent="0.25">
      <c r="B2549" s="190">
        <v>42543</v>
      </c>
      <c r="C2549" s="9">
        <v>43.6</v>
      </c>
      <c r="D2549" s="14">
        <f t="shared" si="78"/>
        <v>-0.18275538894095594</v>
      </c>
      <c r="E2549" s="9">
        <v>-2.4608501118568264E-2</v>
      </c>
      <c r="G2549" s="9">
        <v>2545</v>
      </c>
      <c r="H2549" s="9">
        <f t="shared" ca="1" si="79"/>
        <v>-5.6021610664686618E-2</v>
      </c>
    </row>
    <row r="2550" spans="2:8" x14ac:dyDescent="0.25">
      <c r="B2550" s="190">
        <v>44305</v>
      </c>
      <c r="C2550" s="9">
        <v>53.35</v>
      </c>
      <c r="D2550" s="14">
        <f t="shared" si="78"/>
        <v>12.50632911392405</v>
      </c>
      <c r="E2550" s="9">
        <v>-2.4680073126142621E-2</v>
      </c>
      <c r="G2550" s="9">
        <v>2546</v>
      </c>
      <c r="H2550" s="9">
        <f t="shared" ca="1" si="79"/>
        <v>-4.7713085122902378E-2</v>
      </c>
    </row>
    <row r="2551" spans="2:8" x14ac:dyDescent="0.25">
      <c r="B2551" s="190">
        <v>41387</v>
      </c>
      <c r="C2551" s="9">
        <v>3.95</v>
      </c>
      <c r="D2551" s="14">
        <f t="shared" si="78"/>
        <v>0</v>
      </c>
      <c r="E2551" s="9">
        <v>-2.469135802469127E-2</v>
      </c>
      <c r="G2551" s="9">
        <v>2547</v>
      </c>
      <c r="H2551" s="9">
        <f t="shared" ca="1" si="79"/>
        <v>3.2740925464288285E-2</v>
      </c>
    </row>
    <row r="2552" spans="2:8" x14ac:dyDescent="0.25">
      <c r="B2552" s="190">
        <v>41353</v>
      </c>
      <c r="C2552" s="9">
        <v>3.95</v>
      </c>
      <c r="D2552" s="14">
        <f t="shared" si="78"/>
        <v>-0.89974619289340096</v>
      </c>
      <c r="E2552" s="9">
        <v>-2.469135802469127E-2</v>
      </c>
      <c r="G2552" s="9">
        <v>2548</v>
      </c>
      <c r="H2552" s="9">
        <f t="shared" ca="1" si="79"/>
        <v>3.9760256950319671E-2</v>
      </c>
    </row>
    <row r="2553" spans="2:8" x14ac:dyDescent="0.25">
      <c r="B2553" s="190">
        <v>42730</v>
      </c>
      <c r="C2553" s="9">
        <v>39.4</v>
      </c>
      <c r="D2553" s="14">
        <f t="shared" si="78"/>
        <v>-0.42815674891146593</v>
      </c>
      <c r="E2553" s="9">
        <v>-2.4752475247524754E-2</v>
      </c>
      <c r="G2553" s="9">
        <v>2549</v>
      </c>
      <c r="H2553" s="9">
        <f t="shared" ca="1" si="79"/>
        <v>2.8271730811384992E-2</v>
      </c>
    </row>
    <row r="2554" spans="2:8" x14ac:dyDescent="0.25">
      <c r="B2554" s="190">
        <v>42110</v>
      </c>
      <c r="C2554" s="9">
        <v>68.900000000000006</v>
      </c>
      <c r="D2554" s="14">
        <f t="shared" si="78"/>
        <v>-0.67035070092340077</v>
      </c>
      <c r="E2554" s="9">
        <v>-2.4769992922859162E-2</v>
      </c>
      <c r="G2554" s="9">
        <v>2550</v>
      </c>
      <c r="H2554" s="9">
        <f t="shared" ca="1" si="79"/>
        <v>-1.2770903709330868E-2</v>
      </c>
    </row>
    <row r="2555" spans="2:8" x14ac:dyDescent="0.25">
      <c r="B2555" s="190">
        <v>45520</v>
      </c>
      <c r="C2555" s="9">
        <v>209.01</v>
      </c>
      <c r="D2555" s="14">
        <f t="shared" si="78"/>
        <v>4.9377840909090907</v>
      </c>
      <c r="E2555" s="9">
        <v>-2.4821536882377742E-2</v>
      </c>
      <c r="G2555" s="9">
        <v>2551</v>
      </c>
      <c r="H2555" s="9">
        <f t="shared" ca="1" si="79"/>
        <v>6.5018567599342852E-2</v>
      </c>
    </row>
    <row r="2556" spans="2:8" x14ac:dyDescent="0.25">
      <c r="B2556" s="190">
        <v>43083</v>
      </c>
      <c r="C2556" s="9">
        <v>35.200000000000003</v>
      </c>
      <c r="D2556" s="14">
        <f t="shared" si="78"/>
        <v>8.0256410256410273</v>
      </c>
      <c r="E2556" s="9">
        <v>-2.4930747922437633E-2</v>
      </c>
      <c r="G2556" s="9">
        <v>2552</v>
      </c>
      <c r="H2556" s="9">
        <f t="shared" ca="1" si="79"/>
        <v>6.7503554340570635E-2</v>
      </c>
    </row>
    <row r="2557" spans="2:8" x14ac:dyDescent="0.25">
      <c r="B2557" s="190">
        <v>41403</v>
      </c>
      <c r="C2557" s="9">
        <v>3.9</v>
      </c>
      <c r="D2557" s="14">
        <f t="shared" si="78"/>
        <v>0</v>
      </c>
      <c r="E2557" s="9">
        <v>-2.5000000000000022E-2</v>
      </c>
      <c r="G2557" s="9">
        <v>2553</v>
      </c>
      <c r="H2557" s="9">
        <f t="shared" ca="1" si="79"/>
        <v>-6.3330857970408808E-3</v>
      </c>
    </row>
    <row r="2558" spans="2:8" x14ac:dyDescent="0.25">
      <c r="B2558" s="190">
        <v>41348</v>
      </c>
      <c r="C2558" s="9">
        <v>3.9</v>
      </c>
      <c r="D2558" s="14">
        <f t="shared" si="78"/>
        <v>-0.98333618184925653</v>
      </c>
      <c r="E2558" s="9">
        <v>-2.5000000000000022E-2</v>
      </c>
      <c r="G2558" s="9">
        <v>2554</v>
      </c>
      <c r="H2558" s="9">
        <f t="shared" ca="1" si="79"/>
        <v>4.009649583713798E-2</v>
      </c>
    </row>
    <row r="2559" spans="2:8" x14ac:dyDescent="0.25">
      <c r="B2559" s="190">
        <v>45533</v>
      </c>
      <c r="C2559" s="9">
        <v>234.04</v>
      </c>
      <c r="D2559" s="14">
        <f t="shared" si="78"/>
        <v>9.0231263383297637</v>
      </c>
      <c r="E2559" s="9">
        <v>-2.5036450739429363E-2</v>
      </c>
      <c r="G2559" s="9">
        <v>2555</v>
      </c>
      <c r="H2559" s="9">
        <f t="shared" ca="1" si="79"/>
        <v>-2.0195026407550377E-2</v>
      </c>
    </row>
    <row r="2560" spans="2:8" x14ac:dyDescent="0.25">
      <c r="B2560" s="190">
        <v>41740</v>
      </c>
      <c r="C2560" s="9">
        <v>23.35</v>
      </c>
      <c r="D2560" s="14">
        <f t="shared" si="78"/>
        <v>-0.57116620752984393</v>
      </c>
      <c r="E2560" s="9">
        <v>-2.5052192066805756E-2</v>
      </c>
      <c r="G2560" s="9">
        <v>2556</v>
      </c>
      <c r="H2560" s="9">
        <f t="shared" ca="1" si="79"/>
        <v>2.2838282230068362E-2</v>
      </c>
    </row>
    <row r="2561" spans="2:8" x14ac:dyDescent="0.25">
      <c r="B2561" s="190">
        <v>44676</v>
      </c>
      <c r="C2561" s="9">
        <v>54.45</v>
      </c>
      <c r="D2561" s="14">
        <f t="shared" si="78"/>
        <v>-0.81722054380664655</v>
      </c>
      <c r="E2561" s="9">
        <v>-2.5067144136078755E-2</v>
      </c>
      <c r="G2561" s="9">
        <v>2557</v>
      </c>
      <c r="H2561" s="9">
        <f t="shared" ca="1" si="79"/>
        <v>2.8170843115255329E-3</v>
      </c>
    </row>
    <row r="2562" spans="2:8" x14ac:dyDescent="0.25">
      <c r="B2562" s="190">
        <v>45565</v>
      </c>
      <c r="C2562" s="9">
        <v>297.89999999999998</v>
      </c>
      <c r="D2562" s="14">
        <f t="shared" si="78"/>
        <v>8.5942028985507228</v>
      </c>
      <c r="E2562" s="9">
        <v>-2.5068726273072474E-2</v>
      </c>
      <c r="G2562" s="9">
        <v>2558</v>
      </c>
      <c r="H2562" s="9">
        <f t="shared" ca="1" si="79"/>
        <v>2.7052355621715492E-3</v>
      </c>
    </row>
    <row r="2563" spans="2:8" x14ac:dyDescent="0.25">
      <c r="B2563" s="190">
        <v>43370</v>
      </c>
      <c r="C2563" s="9">
        <v>31.05</v>
      </c>
      <c r="D2563" s="14">
        <f t="shared" si="78"/>
        <v>0.14364640883977908</v>
      </c>
      <c r="E2563" s="9">
        <v>-2.5117739403453711E-2</v>
      </c>
      <c r="G2563" s="9">
        <v>2559</v>
      </c>
      <c r="H2563" s="9">
        <f t="shared" ca="1" si="79"/>
        <v>4.569803057816969E-3</v>
      </c>
    </row>
    <row r="2564" spans="2:8" x14ac:dyDescent="0.25">
      <c r="B2564" s="190">
        <v>43398</v>
      </c>
      <c r="C2564" s="9">
        <v>27.15</v>
      </c>
      <c r="D2564" s="14">
        <f t="shared" si="78"/>
        <v>-0.51690391459074736</v>
      </c>
      <c r="E2564" s="9">
        <v>-2.5134649910233495E-2</v>
      </c>
      <c r="G2564" s="9">
        <v>2560</v>
      </c>
      <c r="H2564" s="9">
        <f t="shared" ca="1" si="79"/>
        <v>7.814544552218565E-2</v>
      </c>
    </row>
    <row r="2565" spans="2:8" x14ac:dyDescent="0.25">
      <c r="B2565" s="190">
        <v>42410</v>
      </c>
      <c r="C2565" s="9">
        <v>56.2</v>
      </c>
      <c r="D2565" s="14">
        <f t="shared" ref="D2565:D2628" si="80">(C2565-C2566)/C2566</f>
        <v>-0.40810953133228012</v>
      </c>
      <c r="E2565" s="9">
        <v>-2.5151777970511636E-2</v>
      </c>
      <c r="G2565" s="9">
        <v>2561</v>
      </c>
      <c r="H2565" s="9">
        <f t="shared" ca="1" si="79"/>
        <v>-2.6392539321320133E-2</v>
      </c>
    </row>
    <row r="2566" spans="2:8" x14ac:dyDescent="0.25">
      <c r="B2566" s="190">
        <v>42349</v>
      </c>
      <c r="C2566" s="9">
        <v>94.95</v>
      </c>
      <c r="D2566" s="14">
        <f t="shared" si="80"/>
        <v>1.8904109589041096</v>
      </c>
      <c r="E2566" s="9">
        <v>-2.515400410677621E-2</v>
      </c>
      <c r="G2566" s="9">
        <v>2562</v>
      </c>
      <c r="H2566" s="9">
        <f t="shared" ref="H2566:H2629" ca="1" si="81">_xlfn.NORM.INV(RAND(),O$7,O$8)</f>
        <v>-2.7788109886188402E-2</v>
      </c>
    </row>
    <row r="2567" spans="2:8" x14ac:dyDescent="0.25">
      <c r="B2567" s="190">
        <v>41848</v>
      </c>
      <c r="C2567" s="9">
        <v>32.85</v>
      </c>
      <c r="D2567" s="14">
        <f t="shared" si="80"/>
        <v>7.5324675324675319</v>
      </c>
      <c r="E2567" s="9">
        <v>-2.5222551928783424E-2</v>
      </c>
      <c r="G2567" s="9">
        <v>2563</v>
      </c>
      <c r="H2567" s="9">
        <f t="shared" ca="1" si="81"/>
        <v>1.0413912705479651E-2</v>
      </c>
    </row>
    <row r="2568" spans="2:8" x14ac:dyDescent="0.25">
      <c r="B2568" s="190">
        <v>41389</v>
      </c>
      <c r="C2568" s="9">
        <v>3.85</v>
      </c>
      <c r="D2568" s="14">
        <f t="shared" si="80"/>
        <v>0</v>
      </c>
      <c r="E2568" s="9">
        <v>-2.5316455696202552E-2</v>
      </c>
      <c r="G2568" s="9">
        <v>2564</v>
      </c>
      <c r="H2568" s="9">
        <f t="shared" ca="1" si="81"/>
        <v>-1.9549677167047322E-3</v>
      </c>
    </row>
    <row r="2569" spans="2:8" x14ac:dyDescent="0.25">
      <c r="B2569" s="190">
        <v>41373</v>
      </c>
      <c r="C2569" s="9">
        <v>3.85</v>
      </c>
      <c r="D2569" s="14">
        <f t="shared" si="80"/>
        <v>-0.93315972222222221</v>
      </c>
      <c r="E2569" s="9">
        <v>-2.5316455696202552E-2</v>
      </c>
      <c r="G2569" s="9">
        <v>2565</v>
      </c>
      <c r="H2569" s="9">
        <f t="shared" ca="1" si="81"/>
        <v>3.8319340630940522E-2</v>
      </c>
    </row>
    <row r="2570" spans="2:8" x14ac:dyDescent="0.25">
      <c r="B2570" s="190">
        <v>44270</v>
      </c>
      <c r="C2570" s="9">
        <v>57.6</v>
      </c>
      <c r="D2570" s="14">
        <f t="shared" si="80"/>
        <v>2.0000000000000004</v>
      </c>
      <c r="E2570" s="9">
        <v>-2.5380710659898477E-2</v>
      </c>
      <c r="G2570" s="9">
        <v>2566</v>
      </c>
      <c r="H2570" s="9">
        <f t="shared" ca="1" si="81"/>
        <v>3.7628424002238217E-2</v>
      </c>
    </row>
    <row r="2571" spans="2:8" x14ac:dyDescent="0.25">
      <c r="B2571" s="190">
        <v>41635</v>
      </c>
      <c r="C2571" s="9">
        <v>19.2</v>
      </c>
      <c r="D2571" s="14">
        <f t="shared" si="80"/>
        <v>-0.90662386927341709</v>
      </c>
      <c r="E2571" s="9">
        <v>-2.5380710659898477E-2</v>
      </c>
      <c r="G2571" s="9">
        <v>2567</v>
      </c>
      <c r="H2571" s="9">
        <f t="shared" ca="1" si="81"/>
        <v>-1.7926583845814897E-2</v>
      </c>
    </row>
    <row r="2572" spans="2:8" x14ac:dyDescent="0.25">
      <c r="B2572" s="190">
        <v>45505</v>
      </c>
      <c r="C2572" s="9">
        <v>205.62</v>
      </c>
      <c r="D2572" s="14">
        <f t="shared" si="80"/>
        <v>20.530890052356018</v>
      </c>
      <c r="E2572" s="9">
        <v>-2.5405251682623878E-2</v>
      </c>
      <c r="G2572" s="9">
        <v>2568</v>
      </c>
      <c r="H2572" s="9">
        <f t="shared" ca="1" si="81"/>
        <v>-5.306054410115695E-3</v>
      </c>
    </row>
    <row r="2573" spans="2:8" x14ac:dyDescent="0.25">
      <c r="B2573" s="190">
        <v>41568</v>
      </c>
      <c r="C2573" s="9">
        <v>9.5500000000000007</v>
      </c>
      <c r="D2573" s="14">
        <f t="shared" si="80"/>
        <v>-0.90558576371725164</v>
      </c>
      <c r="E2573" s="9">
        <v>-2.551020408163265E-2</v>
      </c>
      <c r="G2573" s="9">
        <v>2569</v>
      </c>
      <c r="H2573" s="9">
        <f t="shared" ca="1" si="81"/>
        <v>2.7838155548396699E-2</v>
      </c>
    </row>
    <row r="2574" spans="2:8" x14ac:dyDescent="0.25">
      <c r="B2574" s="190">
        <v>42345</v>
      </c>
      <c r="C2574" s="9">
        <v>101.15</v>
      </c>
      <c r="D2574" s="14">
        <f t="shared" si="80"/>
        <v>1.2085152838427951</v>
      </c>
      <c r="E2574" s="9">
        <v>-2.5529865125240768E-2</v>
      </c>
      <c r="G2574" s="9">
        <v>2570</v>
      </c>
      <c r="H2574" s="9">
        <f t="shared" ca="1" si="81"/>
        <v>-4.1070083671489031E-2</v>
      </c>
    </row>
    <row r="2575" spans="2:8" x14ac:dyDescent="0.25">
      <c r="B2575" s="190">
        <v>42488</v>
      </c>
      <c r="C2575" s="9">
        <v>45.8</v>
      </c>
      <c r="D2575" s="14">
        <f t="shared" si="80"/>
        <v>-0.24979524979524981</v>
      </c>
      <c r="E2575" s="9">
        <v>-2.5531914893617082E-2</v>
      </c>
      <c r="G2575" s="9">
        <v>2571</v>
      </c>
      <c r="H2575" s="9">
        <f t="shared" ca="1" si="81"/>
        <v>5.2961009762482114E-3</v>
      </c>
    </row>
    <row r="2576" spans="2:8" x14ac:dyDescent="0.25">
      <c r="B2576" s="190">
        <v>42179</v>
      </c>
      <c r="C2576" s="9">
        <v>61.05</v>
      </c>
      <c r="D2576" s="14">
        <f t="shared" si="80"/>
        <v>0.23084677419354829</v>
      </c>
      <c r="E2576" s="9">
        <v>-2.5538707102952935E-2</v>
      </c>
      <c r="G2576" s="9">
        <v>2572</v>
      </c>
      <c r="H2576" s="9">
        <f t="shared" ca="1" si="81"/>
        <v>2.3929404604015138E-2</v>
      </c>
    </row>
    <row r="2577" spans="2:8" x14ac:dyDescent="0.25">
      <c r="B2577" s="190">
        <v>44645</v>
      </c>
      <c r="C2577" s="9">
        <v>49.6</v>
      </c>
      <c r="D2577" s="14">
        <f t="shared" si="80"/>
        <v>4.3112513144058978E-2</v>
      </c>
      <c r="E2577" s="9">
        <v>-2.5540275049115858E-2</v>
      </c>
      <c r="G2577" s="9">
        <v>2573</v>
      </c>
      <c r="H2577" s="9">
        <f t="shared" ca="1" si="81"/>
        <v>-9.1475886510833694E-3</v>
      </c>
    </row>
    <row r="2578" spans="2:8" x14ac:dyDescent="0.25">
      <c r="B2578" s="190">
        <v>42591</v>
      </c>
      <c r="C2578" s="9">
        <v>47.55</v>
      </c>
      <c r="D2578" s="14">
        <f t="shared" si="80"/>
        <v>11.513157894736842</v>
      </c>
      <c r="E2578" s="9">
        <v>-2.5614754098360656E-2</v>
      </c>
      <c r="G2578" s="9">
        <v>2574</v>
      </c>
      <c r="H2578" s="9">
        <f t="shared" ca="1" si="81"/>
        <v>-4.9665673370520191E-2</v>
      </c>
    </row>
    <row r="2579" spans="2:8" x14ac:dyDescent="0.25">
      <c r="B2579" s="190">
        <v>41410</v>
      </c>
      <c r="C2579" s="9">
        <v>3.8</v>
      </c>
      <c r="D2579" s="14">
        <f t="shared" si="80"/>
        <v>-0.98854904324242876</v>
      </c>
      <c r="E2579" s="9">
        <v>-2.5641025641025664E-2</v>
      </c>
      <c r="G2579" s="9">
        <v>2575</v>
      </c>
      <c r="H2579" s="9">
        <f t="shared" ca="1" si="81"/>
        <v>-1.4874808996169081E-2</v>
      </c>
    </row>
    <row r="2580" spans="2:8" x14ac:dyDescent="0.25">
      <c r="B2580" s="190">
        <v>45635</v>
      </c>
      <c r="C2580" s="9">
        <v>331.85</v>
      </c>
      <c r="D2580" s="14">
        <f t="shared" si="80"/>
        <v>9.3059006211180133</v>
      </c>
      <c r="E2580" s="9">
        <v>-2.5689958896065766E-2</v>
      </c>
      <c r="G2580" s="9">
        <v>2576</v>
      </c>
      <c r="H2580" s="9">
        <f t="shared" ca="1" si="81"/>
        <v>6.8297721708676933E-4</v>
      </c>
    </row>
    <row r="2581" spans="2:8" x14ac:dyDescent="0.25">
      <c r="B2581" s="190">
        <v>43223</v>
      </c>
      <c r="C2581" s="9">
        <v>32.200000000000003</v>
      </c>
      <c r="D2581" s="14">
        <f t="shared" si="80"/>
        <v>0.54807692307692313</v>
      </c>
      <c r="E2581" s="9">
        <v>-2.5718608169440074E-2</v>
      </c>
      <c r="G2581" s="9">
        <v>2577</v>
      </c>
      <c r="H2581" s="9">
        <f t="shared" ca="1" si="81"/>
        <v>-7.0533974556165613E-2</v>
      </c>
    </row>
    <row r="2582" spans="2:8" x14ac:dyDescent="0.25">
      <c r="B2582" s="190">
        <v>43938</v>
      </c>
      <c r="C2582" s="9">
        <v>20.8</v>
      </c>
      <c r="D2582" s="14">
        <f t="shared" si="80"/>
        <v>-0.85295157299399083</v>
      </c>
      <c r="E2582" s="9">
        <v>-2.5761124121779892E-2</v>
      </c>
      <c r="G2582" s="9">
        <v>2578</v>
      </c>
      <c r="H2582" s="9">
        <f t="shared" ca="1" si="81"/>
        <v>2.3402612447921672E-2</v>
      </c>
    </row>
    <row r="2583" spans="2:8" x14ac:dyDescent="0.25">
      <c r="B2583" s="190">
        <v>45363</v>
      </c>
      <c r="C2583" s="9">
        <v>141.44999999999999</v>
      </c>
      <c r="D2583" s="14">
        <f t="shared" si="80"/>
        <v>2.751989389920424</v>
      </c>
      <c r="E2583" s="9">
        <v>-2.5826446280991736E-2</v>
      </c>
      <c r="G2583" s="9">
        <v>2579</v>
      </c>
      <c r="H2583" s="9">
        <f t="shared" ca="1" si="81"/>
        <v>-5.5057755581509535E-6</v>
      </c>
    </row>
    <row r="2584" spans="2:8" x14ac:dyDescent="0.25">
      <c r="B2584" s="190">
        <v>42781</v>
      </c>
      <c r="C2584" s="9">
        <v>37.700000000000003</v>
      </c>
      <c r="D2584" s="14">
        <f t="shared" si="80"/>
        <v>-0.8506634977223213</v>
      </c>
      <c r="E2584" s="9">
        <v>-2.5839793281653745E-2</v>
      </c>
      <c r="G2584" s="9">
        <v>2580</v>
      </c>
      <c r="H2584" s="9">
        <f t="shared" ca="1" si="81"/>
        <v>3.3947328276170644E-3</v>
      </c>
    </row>
    <row r="2585" spans="2:8" x14ac:dyDescent="0.25">
      <c r="B2585" s="190">
        <v>45679</v>
      </c>
      <c r="C2585" s="9">
        <v>252.45</v>
      </c>
      <c r="D2585" s="14">
        <f t="shared" si="80"/>
        <v>66.319999999999993</v>
      </c>
      <c r="E2585" s="9">
        <v>-2.5853752652903683E-2</v>
      </c>
      <c r="G2585" s="9">
        <v>2581</v>
      </c>
      <c r="H2585" s="9">
        <f t="shared" ca="1" si="81"/>
        <v>1.8360260786957155E-2</v>
      </c>
    </row>
    <row r="2586" spans="2:8" x14ac:dyDescent="0.25">
      <c r="B2586" s="190">
        <v>41396</v>
      </c>
      <c r="C2586" s="9">
        <v>3.75</v>
      </c>
      <c r="D2586" s="14">
        <f t="shared" si="80"/>
        <v>0</v>
      </c>
      <c r="E2586" s="9">
        <v>-2.5974025974025997E-2</v>
      </c>
      <c r="G2586" s="9">
        <v>2582</v>
      </c>
      <c r="H2586" s="9">
        <f t="shared" ca="1" si="81"/>
        <v>4.7029889386724626E-3</v>
      </c>
    </row>
    <row r="2587" spans="2:8" x14ac:dyDescent="0.25">
      <c r="B2587" s="190">
        <v>41368</v>
      </c>
      <c r="C2587" s="9">
        <v>3.75</v>
      </c>
      <c r="D2587" s="14">
        <f t="shared" si="80"/>
        <v>-0.94588744588744589</v>
      </c>
      <c r="E2587" s="9">
        <v>-2.5974025974025997E-2</v>
      </c>
      <c r="G2587" s="9">
        <v>2583</v>
      </c>
      <c r="H2587" s="9">
        <f t="shared" ca="1" si="81"/>
        <v>-1.1302226136763335E-2</v>
      </c>
    </row>
    <row r="2588" spans="2:8" x14ac:dyDescent="0.25">
      <c r="B2588" s="190">
        <v>44459</v>
      </c>
      <c r="C2588" s="9">
        <v>69.3</v>
      </c>
      <c r="D2588" s="14">
        <f t="shared" si="80"/>
        <v>3.1127596439169136</v>
      </c>
      <c r="E2588" s="9">
        <v>-2.6001405481377488E-2</v>
      </c>
      <c r="G2588" s="9">
        <v>2584</v>
      </c>
      <c r="H2588" s="9">
        <f t="shared" ca="1" si="81"/>
        <v>2.6331081573930552E-2</v>
      </c>
    </row>
    <row r="2589" spans="2:8" x14ac:dyDescent="0.25">
      <c r="B2589" s="190">
        <v>43822</v>
      </c>
      <c r="C2589" s="9">
        <v>16.850000000000001</v>
      </c>
      <c r="D2589" s="14">
        <f t="shared" si="80"/>
        <v>-0.35687022900763354</v>
      </c>
      <c r="E2589" s="9">
        <v>-2.6011560693641578E-2</v>
      </c>
      <c r="G2589" s="9">
        <v>2585</v>
      </c>
      <c r="H2589" s="9">
        <f t="shared" ca="1" si="81"/>
        <v>2.468921488113324E-2</v>
      </c>
    </row>
    <row r="2590" spans="2:8" x14ac:dyDescent="0.25">
      <c r="B2590" s="190">
        <v>43531</v>
      </c>
      <c r="C2590" s="9">
        <v>26.2</v>
      </c>
      <c r="D2590" s="14">
        <f t="shared" si="80"/>
        <v>-0.43957219251336899</v>
      </c>
      <c r="E2590" s="9">
        <v>-2.6022304832713731E-2</v>
      </c>
      <c r="G2590" s="9">
        <v>2586</v>
      </c>
      <c r="H2590" s="9">
        <f t="shared" ca="1" si="81"/>
        <v>1.3813502340395386E-4</v>
      </c>
    </row>
    <row r="2591" spans="2:8" x14ac:dyDescent="0.25">
      <c r="B2591" s="190">
        <v>44078</v>
      </c>
      <c r="C2591" s="9">
        <v>46.75</v>
      </c>
      <c r="D2591" s="14">
        <f t="shared" si="80"/>
        <v>0</v>
      </c>
      <c r="E2591" s="9">
        <v>-2.6041666666666668E-2</v>
      </c>
      <c r="G2591" s="9">
        <v>2587</v>
      </c>
      <c r="H2591" s="9">
        <f t="shared" ca="1" si="81"/>
        <v>1.7675809191266226E-2</v>
      </c>
    </row>
    <row r="2592" spans="2:8" x14ac:dyDescent="0.25">
      <c r="B2592" s="190">
        <v>42564</v>
      </c>
      <c r="C2592" s="9">
        <v>46.75</v>
      </c>
      <c r="D2592" s="14">
        <f t="shared" si="80"/>
        <v>0.39136904761904756</v>
      </c>
      <c r="E2592" s="9">
        <v>-2.6041666666666668E-2</v>
      </c>
      <c r="G2592" s="9">
        <v>2588</v>
      </c>
      <c r="H2592" s="9">
        <f t="shared" ca="1" si="81"/>
        <v>-1.9734407953452927E-2</v>
      </c>
    </row>
    <row r="2593" spans="2:8" x14ac:dyDescent="0.25">
      <c r="B2593" s="190">
        <v>41842</v>
      </c>
      <c r="C2593" s="9">
        <v>33.6</v>
      </c>
      <c r="D2593" s="14">
        <f t="shared" si="80"/>
        <v>-0.45454545454545453</v>
      </c>
      <c r="E2593" s="9">
        <v>-2.6086956521739091E-2</v>
      </c>
      <c r="G2593" s="9">
        <v>2589</v>
      </c>
      <c r="H2593" s="9">
        <f t="shared" ca="1" si="81"/>
        <v>4.2882803487885222E-2</v>
      </c>
    </row>
    <row r="2594" spans="2:8" x14ac:dyDescent="0.25">
      <c r="B2594" s="190">
        <v>44904</v>
      </c>
      <c r="C2594" s="9">
        <v>61.6</v>
      </c>
      <c r="D2594" s="14">
        <f t="shared" si="80"/>
        <v>3.7203065134099611</v>
      </c>
      <c r="E2594" s="9">
        <v>-2.6086956521739108E-2</v>
      </c>
      <c r="G2594" s="9">
        <v>2590</v>
      </c>
      <c r="H2594" s="9">
        <f t="shared" ca="1" si="81"/>
        <v>-9.6734545771239196E-4</v>
      </c>
    </row>
    <row r="2595" spans="2:8" x14ac:dyDescent="0.25">
      <c r="B2595" s="190">
        <v>41617</v>
      </c>
      <c r="C2595" s="9">
        <v>13.05</v>
      </c>
      <c r="D2595" s="14">
        <f t="shared" si="80"/>
        <v>-0.56208053691275162</v>
      </c>
      <c r="E2595" s="9">
        <v>-2.6119402985074598E-2</v>
      </c>
      <c r="G2595" s="9">
        <v>2591</v>
      </c>
      <c r="H2595" s="9">
        <f t="shared" ca="1" si="81"/>
        <v>3.7160915963322903E-3</v>
      </c>
    </row>
    <row r="2596" spans="2:8" x14ac:dyDescent="0.25">
      <c r="B2596" s="190">
        <v>41809</v>
      </c>
      <c r="C2596" s="9">
        <v>29.8</v>
      </c>
      <c r="D2596" s="14">
        <f t="shared" si="80"/>
        <v>-0.65884373211219238</v>
      </c>
      <c r="E2596" s="9">
        <v>-2.6143790849673224E-2</v>
      </c>
      <c r="G2596" s="9">
        <v>2592</v>
      </c>
      <c r="H2596" s="9">
        <f t="shared" ca="1" si="81"/>
        <v>-2.0633727076110917E-2</v>
      </c>
    </row>
    <row r="2597" spans="2:8" x14ac:dyDescent="0.25">
      <c r="B2597" s="190">
        <v>44370</v>
      </c>
      <c r="C2597" s="9">
        <v>87.35</v>
      </c>
      <c r="D2597" s="14">
        <f t="shared" si="80"/>
        <v>2.9170403587443943</v>
      </c>
      <c r="E2597" s="9">
        <v>-2.6198439241917598E-2</v>
      </c>
      <c r="G2597" s="9">
        <v>2593</v>
      </c>
      <c r="H2597" s="9">
        <f t="shared" ca="1" si="81"/>
        <v>-2.0967750232091204E-2</v>
      </c>
    </row>
    <row r="2598" spans="2:8" x14ac:dyDescent="0.25">
      <c r="B2598" s="190">
        <v>41774</v>
      </c>
      <c r="C2598" s="9">
        <v>22.3</v>
      </c>
      <c r="D2598" s="14">
        <f t="shared" si="80"/>
        <v>-0.62489486963835161</v>
      </c>
      <c r="E2598" s="9">
        <v>-2.6200873362445323E-2</v>
      </c>
      <c r="G2598" s="9">
        <v>2594</v>
      </c>
      <c r="H2598" s="9">
        <f t="shared" ca="1" si="81"/>
        <v>-7.7473507339046498E-3</v>
      </c>
    </row>
    <row r="2599" spans="2:8" x14ac:dyDescent="0.25">
      <c r="B2599" s="190">
        <v>44512</v>
      </c>
      <c r="C2599" s="9">
        <v>59.45</v>
      </c>
      <c r="D2599" s="14">
        <f t="shared" si="80"/>
        <v>0.77994011976047917</v>
      </c>
      <c r="E2599" s="9">
        <v>-2.6208026208026116E-2</v>
      </c>
      <c r="G2599" s="9">
        <v>2595</v>
      </c>
      <c r="H2599" s="9">
        <f t="shared" ca="1" si="81"/>
        <v>2.4339361499780426E-2</v>
      </c>
    </row>
    <row r="2600" spans="2:8" x14ac:dyDescent="0.25">
      <c r="B2600" s="190">
        <v>43181</v>
      </c>
      <c r="C2600" s="9">
        <v>33.4</v>
      </c>
      <c r="D2600" s="14">
        <f t="shared" si="80"/>
        <v>8.0270270270270263</v>
      </c>
      <c r="E2600" s="9">
        <v>-2.6239067055393545E-2</v>
      </c>
      <c r="G2600" s="9">
        <v>2596</v>
      </c>
      <c r="H2600" s="9">
        <f t="shared" ca="1" si="81"/>
        <v>4.4828272378559832E-2</v>
      </c>
    </row>
    <row r="2601" spans="2:8" x14ac:dyDescent="0.25">
      <c r="B2601" s="190">
        <v>41313</v>
      </c>
      <c r="C2601" s="9">
        <v>3.7</v>
      </c>
      <c r="D2601" s="14">
        <f t="shared" si="80"/>
        <v>-0.89473684210526316</v>
      </c>
      <c r="E2601" s="9">
        <v>-2.6315789473684119E-2</v>
      </c>
      <c r="G2601" s="9">
        <v>2597</v>
      </c>
      <c r="H2601" s="9">
        <f t="shared" ca="1" si="81"/>
        <v>4.3365774456697002E-2</v>
      </c>
    </row>
    <row r="2602" spans="2:8" x14ac:dyDescent="0.25">
      <c r="B2602" s="190">
        <v>43362</v>
      </c>
      <c r="C2602" s="9">
        <v>35.15</v>
      </c>
      <c r="D2602" s="14">
        <f t="shared" si="80"/>
        <v>5.7142857142857099E-2</v>
      </c>
      <c r="E2602" s="9">
        <v>-2.6315789473684289E-2</v>
      </c>
      <c r="G2602" s="9">
        <v>2598</v>
      </c>
      <c r="H2602" s="9">
        <f t="shared" ca="1" si="81"/>
        <v>5.6276560804078966E-2</v>
      </c>
    </row>
    <row r="2603" spans="2:8" x14ac:dyDescent="0.25">
      <c r="B2603" s="190">
        <v>43210</v>
      </c>
      <c r="C2603" s="9">
        <v>33.25</v>
      </c>
      <c r="D2603" s="14">
        <f t="shared" si="80"/>
        <v>-0.61627236006924413</v>
      </c>
      <c r="E2603" s="9">
        <v>-2.6354319180087807E-2</v>
      </c>
      <c r="G2603" s="9">
        <v>2599</v>
      </c>
      <c r="H2603" s="9">
        <f t="shared" ca="1" si="81"/>
        <v>7.175688978467859E-2</v>
      </c>
    </row>
    <row r="2604" spans="2:8" x14ac:dyDescent="0.25">
      <c r="B2604" s="190">
        <v>45090</v>
      </c>
      <c r="C2604" s="9">
        <v>86.65</v>
      </c>
      <c r="D2604" s="14">
        <f t="shared" si="80"/>
        <v>1.613876319758673</v>
      </c>
      <c r="E2604" s="9">
        <v>-2.6404494382022407E-2</v>
      </c>
      <c r="G2604" s="9">
        <v>2600</v>
      </c>
      <c r="H2604" s="9">
        <f t="shared" ca="1" si="81"/>
        <v>-2.4602609337496712E-2</v>
      </c>
    </row>
    <row r="2605" spans="2:8" x14ac:dyDescent="0.25">
      <c r="B2605" s="190">
        <v>44019</v>
      </c>
      <c r="C2605" s="9">
        <v>33.15</v>
      </c>
      <c r="D2605" s="14">
        <f t="shared" si="80"/>
        <v>-0.17843866171003725</v>
      </c>
      <c r="E2605" s="9">
        <v>-2.6431718061673968E-2</v>
      </c>
      <c r="G2605" s="9">
        <v>2601</v>
      </c>
      <c r="H2605" s="9">
        <f t="shared" ca="1" si="81"/>
        <v>-4.884451040538835E-3</v>
      </c>
    </row>
    <row r="2606" spans="2:8" x14ac:dyDescent="0.25">
      <c r="B2606" s="190">
        <v>42951</v>
      </c>
      <c r="C2606" s="9">
        <v>40.35</v>
      </c>
      <c r="D2606" s="14">
        <f t="shared" si="80"/>
        <v>0.16115107913669069</v>
      </c>
      <c r="E2606" s="9">
        <v>-2.6537997587454797E-2</v>
      </c>
      <c r="G2606" s="9">
        <v>2602</v>
      </c>
      <c r="H2606" s="9">
        <f t="shared" ca="1" si="81"/>
        <v>2.1519325275268227E-2</v>
      </c>
    </row>
    <row r="2607" spans="2:8" x14ac:dyDescent="0.25">
      <c r="B2607" s="190">
        <v>43178</v>
      </c>
      <c r="C2607" s="9">
        <v>34.75</v>
      </c>
      <c r="D2607" s="14">
        <f t="shared" si="80"/>
        <v>-0.61959496442255058</v>
      </c>
      <c r="E2607" s="9">
        <v>-2.661064425770316E-2</v>
      </c>
      <c r="G2607" s="9">
        <v>2603</v>
      </c>
      <c r="H2607" s="9">
        <f t="shared" ca="1" si="81"/>
        <v>1.4660079896417353E-2</v>
      </c>
    </row>
    <row r="2608" spans="2:8" x14ac:dyDescent="0.25">
      <c r="B2608" s="190">
        <v>45117</v>
      </c>
      <c r="C2608" s="9">
        <v>91.35</v>
      </c>
      <c r="D2608" s="14">
        <f t="shared" si="80"/>
        <v>4.5701219512195115</v>
      </c>
      <c r="E2608" s="9">
        <v>-2.6638252530633993E-2</v>
      </c>
      <c r="G2608" s="9">
        <v>2604</v>
      </c>
      <c r="H2608" s="9">
        <f t="shared" ca="1" si="81"/>
        <v>2.3136075665717158E-3</v>
      </c>
    </row>
    <row r="2609" spans="2:8" x14ac:dyDescent="0.25">
      <c r="B2609" s="190">
        <v>43671</v>
      </c>
      <c r="C2609" s="9">
        <v>16.399999999999999</v>
      </c>
      <c r="D2609" s="14">
        <f t="shared" si="80"/>
        <v>0.28627450980392144</v>
      </c>
      <c r="E2609" s="9">
        <v>-2.67062314540061E-2</v>
      </c>
      <c r="G2609" s="9">
        <v>2605</v>
      </c>
      <c r="H2609" s="9">
        <f t="shared" ca="1" si="81"/>
        <v>3.7812101852665245E-3</v>
      </c>
    </row>
    <row r="2610" spans="2:8" x14ac:dyDescent="0.25">
      <c r="B2610" s="190">
        <v>43748</v>
      </c>
      <c r="C2610" s="9">
        <v>12.75</v>
      </c>
      <c r="D2610" s="14">
        <f t="shared" si="80"/>
        <v>-0.74975466143277725</v>
      </c>
      <c r="E2610" s="9">
        <v>-2.6717557251908372E-2</v>
      </c>
      <c r="G2610" s="9">
        <v>2606</v>
      </c>
      <c r="H2610" s="9">
        <f t="shared" ca="1" si="81"/>
        <v>4.7921833184514651E-2</v>
      </c>
    </row>
    <row r="2611" spans="2:8" x14ac:dyDescent="0.25">
      <c r="B2611" s="190">
        <v>42867</v>
      </c>
      <c r="C2611" s="9">
        <v>50.95</v>
      </c>
      <c r="D2611" s="14">
        <f t="shared" si="80"/>
        <v>1.5475000000000001</v>
      </c>
      <c r="E2611" s="9">
        <v>-2.6743075453677146E-2</v>
      </c>
      <c r="G2611" s="9">
        <v>2607</v>
      </c>
      <c r="H2611" s="9">
        <f t="shared" ca="1" si="81"/>
        <v>-2.13050310924408E-2</v>
      </c>
    </row>
    <row r="2612" spans="2:8" x14ac:dyDescent="0.25">
      <c r="B2612" s="190">
        <v>43951</v>
      </c>
      <c r="C2612" s="9">
        <v>20</v>
      </c>
      <c r="D2612" s="14">
        <f t="shared" si="80"/>
        <v>-0.76985040276179517</v>
      </c>
      <c r="E2612" s="9">
        <v>-2.6763990267639936E-2</v>
      </c>
      <c r="G2612" s="9">
        <v>2608</v>
      </c>
      <c r="H2612" s="9">
        <f t="shared" ca="1" si="81"/>
        <v>1.3881700516431866E-2</v>
      </c>
    </row>
    <row r="2613" spans="2:8" x14ac:dyDescent="0.25">
      <c r="B2613" s="190">
        <v>45085</v>
      </c>
      <c r="C2613" s="9">
        <v>86.9</v>
      </c>
      <c r="D2613" s="14">
        <f t="shared" si="80"/>
        <v>5.8695652173913038</v>
      </c>
      <c r="E2613" s="9">
        <v>-2.6875699888017822E-2</v>
      </c>
      <c r="G2613" s="9">
        <v>2609</v>
      </c>
      <c r="H2613" s="9">
        <f t="shared" ca="1" si="81"/>
        <v>2.1676090555429774E-2</v>
      </c>
    </row>
    <row r="2614" spans="2:8" x14ac:dyDescent="0.25">
      <c r="B2614" s="190">
        <v>43906</v>
      </c>
      <c r="C2614" s="9">
        <v>12.65</v>
      </c>
      <c r="D2614" s="14">
        <f t="shared" si="80"/>
        <v>-0.92031496062992124</v>
      </c>
      <c r="E2614" s="9">
        <v>-2.6923076923076897E-2</v>
      </c>
      <c r="G2614" s="9">
        <v>2610</v>
      </c>
      <c r="H2614" s="9">
        <f t="shared" ca="1" si="81"/>
        <v>-3.0306171345406856E-2</v>
      </c>
    </row>
    <row r="2615" spans="2:8" x14ac:dyDescent="0.25">
      <c r="B2615" s="190">
        <v>45272</v>
      </c>
      <c r="C2615" s="9">
        <v>158.75</v>
      </c>
      <c r="D2615" s="14">
        <f t="shared" si="80"/>
        <v>0.83526011560693647</v>
      </c>
      <c r="E2615" s="9">
        <v>-2.6969046889365647E-2</v>
      </c>
      <c r="G2615" s="9">
        <v>2611</v>
      </c>
      <c r="H2615" s="9">
        <f t="shared" ca="1" si="81"/>
        <v>-3.0347558933231378E-2</v>
      </c>
    </row>
    <row r="2616" spans="2:8" x14ac:dyDescent="0.25">
      <c r="B2616" s="190">
        <v>44363</v>
      </c>
      <c r="C2616" s="9">
        <v>86.5</v>
      </c>
      <c r="D2616" s="14">
        <f t="shared" si="80"/>
        <v>0.50173611111111105</v>
      </c>
      <c r="E2616" s="9">
        <v>-2.6996625421822334E-2</v>
      </c>
      <c r="G2616" s="9">
        <v>2612</v>
      </c>
      <c r="H2616" s="9">
        <f t="shared" ca="1" si="81"/>
        <v>-2.6013807235865476E-2</v>
      </c>
    </row>
    <row r="2617" spans="2:8" x14ac:dyDescent="0.25">
      <c r="B2617" s="190">
        <v>44895</v>
      </c>
      <c r="C2617" s="9">
        <v>57.6</v>
      </c>
      <c r="D2617" s="14">
        <f t="shared" si="80"/>
        <v>1.9090909090909089</v>
      </c>
      <c r="E2617" s="9">
        <v>-2.7027027027027049E-2</v>
      </c>
      <c r="G2617" s="9">
        <v>2613</v>
      </c>
      <c r="H2617" s="9">
        <f t="shared" ca="1" si="81"/>
        <v>4.6563701103002064E-2</v>
      </c>
    </row>
    <row r="2618" spans="2:8" x14ac:dyDescent="0.25">
      <c r="B2618" s="190">
        <v>43875</v>
      </c>
      <c r="C2618" s="9">
        <v>19.8</v>
      </c>
      <c r="D2618" s="14">
        <f t="shared" si="80"/>
        <v>-0.79979777553083931</v>
      </c>
      <c r="E2618" s="9">
        <v>-2.702702702702706E-2</v>
      </c>
      <c r="G2618" s="9">
        <v>2614</v>
      </c>
      <c r="H2618" s="9">
        <f t="shared" ca="1" si="81"/>
        <v>1.249256651211697E-2</v>
      </c>
    </row>
    <row r="2619" spans="2:8" x14ac:dyDescent="0.25">
      <c r="B2619" s="190">
        <v>45120</v>
      </c>
      <c r="C2619" s="9">
        <v>98.9</v>
      </c>
      <c r="D2619" s="14">
        <f t="shared" si="80"/>
        <v>0.77717879604672069</v>
      </c>
      <c r="E2619" s="9">
        <v>-2.7053615346778158E-2</v>
      </c>
      <c r="G2619" s="9">
        <v>2615</v>
      </c>
      <c r="H2619" s="9">
        <f t="shared" ca="1" si="81"/>
        <v>-3.6730547110346005E-2</v>
      </c>
    </row>
    <row r="2620" spans="2:8" x14ac:dyDescent="0.25">
      <c r="B2620" s="190">
        <v>41981</v>
      </c>
      <c r="C2620" s="9">
        <v>55.65</v>
      </c>
      <c r="D2620" s="14">
        <f t="shared" si="80"/>
        <v>-0.74663085048260791</v>
      </c>
      <c r="E2620" s="9">
        <v>-2.7097902097902173E-2</v>
      </c>
      <c r="G2620" s="9">
        <v>2616</v>
      </c>
      <c r="H2620" s="9">
        <f t="shared" ca="1" si="81"/>
        <v>1.0411398229252092E-2</v>
      </c>
    </row>
    <row r="2621" spans="2:8" x14ac:dyDescent="0.25">
      <c r="B2621" s="190">
        <v>45713</v>
      </c>
      <c r="C2621" s="9">
        <v>219.64</v>
      </c>
      <c r="D2621" s="14">
        <f t="shared" si="80"/>
        <v>3.5474120082815732</v>
      </c>
      <c r="E2621" s="9">
        <v>-2.710843373493978E-2</v>
      </c>
      <c r="G2621" s="9">
        <v>2617</v>
      </c>
      <c r="H2621" s="9">
        <f t="shared" ca="1" si="81"/>
        <v>-1.9727837799194979E-2</v>
      </c>
    </row>
    <row r="2622" spans="2:8" x14ac:dyDescent="0.25">
      <c r="B2622" s="190">
        <v>44614</v>
      </c>
      <c r="C2622" s="9">
        <v>48.3</v>
      </c>
      <c r="D2622" s="14">
        <f t="shared" si="80"/>
        <v>1.4580152671755726</v>
      </c>
      <c r="E2622" s="9">
        <v>-2.7190332326284018E-2</v>
      </c>
      <c r="G2622" s="9">
        <v>2618</v>
      </c>
      <c r="H2622" s="9">
        <f t="shared" ca="1" si="81"/>
        <v>2.797318121029502E-3</v>
      </c>
    </row>
    <row r="2623" spans="2:8" x14ac:dyDescent="0.25">
      <c r="B2623" s="190">
        <v>43850</v>
      </c>
      <c r="C2623" s="9">
        <v>19.649999999999999</v>
      </c>
      <c r="D2623" s="14">
        <f t="shared" si="80"/>
        <v>0.10704225352112669</v>
      </c>
      <c r="E2623" s="9">
        <v>-2.7227722772277262E-2</v>
      </c>
      <c r="G2623" s="9">
        <v>2619</v>
      </c>
      <c r="H2623" s="9">
        <f t="shared" ca="1" si="81"/>
        <v>6.8833586990672935E-2</v>
      </c>
    </row>
    <row r="2624" spans="2:8" x14ac:dyDescent="0.25">
      <c r="B2624" s="190">
        <v>43664</v>
      </c>
      <c r="C2624" s="9">
        <v>17.75</v>
      </c>
      <c r="D2624" s="14">
        <f t="shared" si="80"/>
        <v>4</v>
      </c>
      <c r="E2624" s="9">
        <v>-2.7397260273972601E-2</v>
      </c>
      <c r="G2624" s="9">
        <v>2620</v>
      </c>
      <c r="H2624" s="9">
        <f t="shared" ca="1" si="81"/>
        <v>6.8288195753844066E-2</v>
      </c>
    </row>
    <row r="2625" spans="2:8" x14ac:dyDescent="0.25">
      <c r="B2625" s="190">
        <v>41323</v>
      </c>
      <c r="C2625" s="9">
        <v>3.55</v>
      </c>
      <c r="D2625" s="14">
        <f t="shared" si="80"/>
        <v>-0.92849949647532737</v>
      </c>
      <c r="E2625" s="9">
        <v>-2.7397260273972629E-2</v>
      </c>
      <c r="G2625" s="9">
        <v>2621</v>
      </c>
      <c r="H2625" s="9">
        <f t="shared" ca="1" si="81"/>
        <v>-1.7001736982101674E-2</v>
      </c>
    </row>
    <row r="2626" spans="2:8" x14ac:dyDescent="0.25">
      <c r="B2626" s="190">
        <v>44613</v>
      </c>
      <c r="C2626" s="9">
        <v>49.65</v>
      </c>
      <c r="D2626" s="14">
        <f t="shared" si="80"/>
        <v>-0.83751145437884533</v>
      </c>
      <c r="E2626" s="9">
        <v>-2.7424094025465202E-2</v>
      </c>
      <c r="G2626" s="9">
        <v>2622</v>
      </c>
      <c r="H2626" s="9">
        <f t="shared" ca="1" si="81"/>
        <v>3.0530196789188429E-2</v>
      </c>
    </row>
    <row r="2627" spans="2:8" x14ac:dyDescent="0.25">
      <c r="B2627" s="190">
        <v>45562</v>
      </c>
      <c r="C2627" s="9">
        <v>305.56</v>
      </c>
      <c r="D2627" s="14">
        <f t="shared" si="80"/>
        <v>33.526553672316382</v>
      </c>
      <c r="E2627" s="9">
        <v>-2.7436501368642195E-2</v>
      </c>
      <c r="G2627" s="9">
        <v>2623</v>
      </c>
      <c r="H2627" s="9">
        <f t="shared" ca="1" si="81"/>
        <v>4.1680155701113303E-2</v>
      </c>
    </row>
    <row r="2628" spans="2:8" x14ac:dyDescent="0.25">
      <c r="B2628" s="190">
        <v>41486</v>
      </c>
      <c r="C2628" s="9">
        <v>8.85</v>
      </c>
      <c r="D2628" s="14">
        <f t="shared" si="80"/>
        <v>-0.79151943462897523</v>
      </c>
      <c r="E2628" s="9">
        <v>-2.7472527472527472E-2</v>
      </c>
      <c r="G2628" s="9">
        <v>2624</v>
      </c>
      <c r="H2628" s="9">
        <f t="shared" ca="1" si="81"/>
        <v>-6.9405827521268768E-2</v>
      </c>
    </row>
    <row r="2629" spans="2:8" x14ac:dyDescent="0.25">
      <c r="B2629" s="190">
        <v>42527</v>
      </c>
      <c r="C2629" s="9">
        <v>42.45</v>
      </c>
      <c r="D2629" s="14">
        <f t="shared" ref="D2629:D2692" si="82">(C2629-C2630)/C2630</f>
        <v>1.1825192802056557</v>
      </c>
      <c r="E2629" s="9">
        <v>-2.7491408934707806E-2</v>
      </c>
      <c r="G2629" s="9">
        <v>2625</v>
      </c>
      <c r="H2629" s="9">
        <f t="shared" ca="1" si="81"/>
        <v>-5.6386685829744196E-2</v>
      </c>
    </row>
    <row r="2630" spans="2:8" x14ac:dyDescent="0.25">
      <c r="B2630" s="190">
        <v>43955</v>
      </c>
      <c r="C2630" s="9">
        <v>19.45</v>
      </c>
      <c r="D2630" s="14">
        <f t="shared" si="82"/>
        <v>-0.92902754971720491</v>
      </c>
      <c r="E2630" s="9">
        <v>-2.7500000000000035E-2</v>
      </c>
      <c r="G2630" s="9">
        <v>2626</v>
      </c>
      <c r="H2630" s="9">
        <f t="shared" ref="H2630:H2693" ca="1" si="83">_xlfn.NORM.INV(RAND(),O$7,O$8)</f>
        <v>3.5801946816916889E-2</v>
      </c>
    </row>
    <row r="2631" spans="2:8" x14ac:dyDescent="0.25">
      <c r="B2631" s="190">
        <v>45586</v>
      </c>
      <c r="C2631" s="9">
        <v>274.05</v>
      </c>
      <c r="D2631" s="14">
        <f t="shared" si="82"/>
        <v>3.4344660194174761</v>
      </c>
      <c r="E2631" s="9">
        <v>-2.750177430801987E-2</v>
      </c>
      <c r="G2631" s="9">
        <v>2627</v>
      </c>
      <c r="H2631" s="9">
        <f t="shared" ca="1" si="83"/>
        <v>8.3181164231284563E-2</v>
      </c>
    </row>
    <row r="2632" spans="2:8" x14ac:dyDescent="0.25">
      <c r="B2632" s="190">
        <v>44910</v>
      </c>
      <c r="C2632" s="9">
        <v>61.8</v>
      </c>
      <c r="D2632" s="14">
        <f t="shared" si="82"/>
        <v>-0.57830092118730814</v>
      </c>
      <c r="E2632" s="9">
        <v>-2.7537372147915028E-2</v>
      </c>
      <c r="G2632" s="9">
        <v>2628</v>
      </c>
      <c r="H2632" s="9">
        <f t="shared" ca="1" si="83"/>
        <v>-3.3597252053142283E-2</v>
      </c>
    </row>
    <row r="2633" spans="2:8" x14ac:dyDescent="0.25">
      <c r="B2633" s="190">
        <v>45334</v>
      </c>
      <c r="C2633" s="9">
        <v>146.55000000000001</v>
      </c>
      <c r="D2633" s="14">
        <f t="shared" si="82"/>
        <v>1.8707149853085214</v>
      </c>
      <c r="E2633" s="9">
        <v>-2.7538155275381403E-2</v>
      </c>
      <c r="G2633" s="9">
        <v>2629</v>
      </c>
      <c r="H2633" s="9">
        <f t="shared" ca="1" si="83"/>
        <v>6.9181479167733401E-2</v>
      </c>
    </row>
    <row r="2634" spans="2:8" x14ac:dyDescent="0.25">
      <c r="B2634" s="190">
        <v>44610</v>
      </c>
      <c r="C2634" s="9">
        <v>51.05</v>
      </c>
      <c r="D2634" s="14">
        <f t="shared" si="82"/>
        <v>0</v>
      </c>
      <c r="E2634" s="9">
        <v>-2.7619047619047671E-2</v>
      </c>
      <c r="G2634" s="9">
        <v>2630</v>
      </c>
      <c r="H2634" s="9">
        <f t="shared" ca="1" si="83"/>
        <v>-6.8331606540429426E-2</v>
      </c>
    </row>
    <row r="2635" spans="2:8" x14ac:dyDescent="0.25">
      <c r="B2635" s="190">
        <v>42849</v>
      </c>
      <c r="C2635" s="9">
        <v>51.05</v>
      </c>
      <c r="D2635" s="14">
        <f t="shared" si="82"/>
        <v>0.61295418641390209</v>
      </c>
      <c r="E2635" s="9">
        <v>-2.7619047619047671E-2</v>
      </c>
      <c r="G2635" s="9">
        <v>2631</v>
      </c>
      <c r="H2635" s="9">
        <f t="shared" ca="1" si="83"/>
        <v>2.1289279818018699E-3</v>
      </c>
    </row>
    <row r="2636" spans="2:8" x14ac:dyDescent="0.25">
      <c r="B2636" s="190">
        <v>43320</v>
      </c>
      <c r="C2636" s="9">
        <v>31.65</v>
      </c>
      <c r="D2636" s="14">
        <f t="shared" si="82"/>
        <v>-0.86768394648829428</v>
      </c>
      <c r="E2636" s="9">
        <v>-2.7649769585253416E-2</v>
      </c>
      <c r="G2636" s="9">
        <v>2632</v>
      </c>
      <c r="H2636" s="9">
        <f t="shared" ca="1" si="83"/>
        <v>3.9010341909467769E-2</v>
      </c>
    </row>
    <row r="2637" spans="2:8" x14ac:dyDescent="0.25">
      <c r="B2637" s="190">
        <v>45691</v>
      </c>
      <c r="C2637" s="9">
        <v>239.2</v>
      </c>
      <c r="D2637" s="14">
        <f t="shared" si="82"/>
        <v>7.5276292335115853</v>
      </c>
      <c r="E2637" s="9">
        <v>-2.7681801552782416E-2</v>
      </c>
      <c r="G2637" s="9">
        <v>2633</v>
      </c>
      <c r="H2637" s="9">
        <f t="shared" ca="1" si="83"/>
        <v>-5.4315531323501313E-3</v>
      </c>
    </row>
    <row r="2638" spans="2:8" x14ac:dyDescent="0.25">
      <c r="B2638" s="190">
        <v>43439</v>
      </c>
      <c r="C2638" s="9">
        <v>28.05</v>
      </c>
      <c r="D2638" s="14">
        <f t="shared" si="82"/>
        <v>-0.19742489270386271</v>
      </c>
      <c r="E2638" s="9">
        <v>-2.7729636048526886E-2</v>
      </c>
      <c r="G2638" s="9">
        <v>2634</v>
      </c>
      <c r="H2638" s="9">
        <f t="shared" ca="1" si="83"/>
        <v>-1.0061959610413344E-2</v>
      </c>
    </row>
    <row r="2639" spans="2:8" x14ac:dyDescent="0.25">
      <c r="B2639" s="190">
        <v>44027</v>
      </c>
      <c r="C2639" s="9">
        <v>34.950000000000003</v>
      </c>
      <c r="D2639" s="14">
        <f t="shared" si="82"/>
        <v>0.18274111675126911</v>
      </c>
      <c r="E2639" s="9">
        <v>-2.7816411682892905E-2</v>
      </c>
      <c r="G2639" s="9">
        <v>2635</v>
      </c>
      <c r="H2639" s="9">
        <f t="shared" ca="1" si="83"/>
        <v>-1.5624686579747169E-2</v>
      </c>
    </row>
    <row r="2640" spans="2:8" x14ac:dyDescent="0.25">
      <c r="B2640" s="190">
        <v>43432</v>
      </c>
      <c r="C2640" s="9">
        <v>29.55</v>
      </c>
      <c r="D2640" s="14">
        <f t="shared" si="82"/>
        <v>0.54712041884816742</v>
      </c>
      <c r="E2640" s="9">
        <v>-2.7960526315789404E-2</v>
      </c>
      <c r="G2640" s="9">
        <v>2636</v>
      </c>
      <c r="H2640" s="9">
        <f t="shared" ca="1" si="83"/>
        <v>-3.7726068707654575E-3</v>
      </c>
    </row>
    <row r="2641" spans="2:8" x14ac:dyDescent="0.25">
      <c r="B2641" s="190">
        <v>43851</v>
      </c>
      <c r="C2641" s="9">
        <v>19.100000000000001</v>
      </c>
      <c r="D2641" s="14">
        <f t="shared" si="82"/>
        <v>-0.31171171171171164</v>
      </c>
      <c r="E2641" s="9">
        <v>-2.7989821882951512E-2</v>
      </c>
      <c r="G2641" s="9">
        <v>2637</v>
      </c>
      <c r="H2641" s="9">
        <f t="shared" ca="1" si="83"/>
        <v>0.10764778746063</v>
      </c>
    </row>
    <row r="2642" spans="2:8" x14ac:dyDescent="0.25">
      <c r="B2642" s="190">
        <v>41829</v>
      </c>
      <c r="C2642" s="9">
        <v>27.75</v>
      </c>
      <c r="D2642" s="14">
        <f t="shared" si="82"/>
        <v>-0.89472685887708647</v>
      </c>
      <c r="E2642" s="9">
        <v>-2.8021015761821391E-2</v>
      </c>
      <c r="G2642" s="9">
        <v>2638</v>
      </c>
      <c r="H2642" s="9">
        <f t="shared" ca="1" si="83"/>
        <v>1.444054834481855E-2</v>
      </c>
    </row>
    <row r="2643" spans="2:8" x14ac:dyDescent="0.25">
      <c r="B2643" s="190">
        <v>45590</v>
      </c>
      <c r="C2643" s="9">
        <v>263.60000000000002</v>
      </c>
      <c r="D2643" s="14">
        <f t="shared" si="82"/>
        <v>7.9507640067911725</v>
      </c>
      <c r="E2643" s="9">
        <v>-2.8023598820058872E-2</v>
      </c>
      <c r="G2643" s="9">
        <v>2639</v>
      </c>
      <c r="H2643" s="9">
        <f t="shared" ca="1" si="83"/>
        <v>-6.5409584817676886E-3</v>
      </c>
    </row>
    <row r="2644" spans="2:8" x14ac:dyDescent="0.25">
      <c r="B2644" s="190">
        <v>43392</v>
      </c>
      <c r="C2644" s="9">
        <v>29.45</v>
      </c>
      <c r="D2644" s="14">
        <f t="shared" si="82"/>
        <v>-0.25911949685534591</v>
      </c>
      <c r="E2644" s="9">
        <v>-2.8052805280528097E-2</v>
      </c>
      <c r="G2644" s="9">
        <v>2640</v>
      </c>
      <c r="H2644" s="9">
        <f t="shared" ca="1" si="83"/>
        <v>-1.0319990716902958E-2</v>
      </c>
    </row>
    <row r="2645" spans="2:8" x14ac:dyDescent="0.25">
      <c r="B2645" s="190">
        <v>43146</v>
      </c>
      <c r="C2645" s="9">
        <v>39.75</v>
      </c>
      <c r="D2645" s="14">
        <f t="shared" si="82"/>
        <v>10.521739130434781</v>
      </c>
      <c r="E2645" s="9">
        <v>-2.81173594132029E-2</v>
      </c>
      <c r="G2645" s="9">
        <v>2641</v>
      </c>
      <c r="H2645" s="9">
        <f t="shared" ca="1" si="83"/>
        <v>7.518455430089048E-3</v>
      </c>
    </row>
    <row r="2646" spans="2:8" x14ac:dyDescent="0.25">
      <c r="B2646" s="190">
        <v>41324</v>
      </c>
      <c r="C2646" s="9">
        <v>3.45</v>
      </c>
      <c r="D2646" s="14">
        <f t="shared" si="82"/>
        <v>-0.8</v>
      </c>
      <c r="E2646" s="9">
        <v>-2.8169014084506942E-2</v>
      </c>
      <c r="G2646" s="9">
        <v>2642</v>
      </c>
      <c r="H2646" s="9">
        <f t="shared" ca="1" si="83"/>
        <v>-8.7939638683268137E-2</v>
      </c>
    </row>
    <row r="2647" spans="2:8" x14ac:dyDescent="0.25">
      <c r="B2647" s="190">
        <v>43665</v>
      </c>
      <c r="C2647" s="9">
        <v>17.25</v>
      </c>
      <c r="D2647" s="14">
        <f t="shared" si="82"/>
        <v>-0.94863013698630139</v>
      </c>
      <c r="E2647" s="9">
        <v>-2.8169014084507043E-2</v>
      </c>
      <c r="G2647" s="9">
        <v>2643</v>
      </c>
      <c r="H2647" s="9">
        <f t="shared" ca="1" si="83"/>
        <v>2.0497157207180882E-3</v>
      </c>
    </row>
    <row r="2648" spans="2:8" x14ac:dyDescent="0.25">
      <c r="B2648" s="190">
        <v>45624</v>
      </c>
      <c r="C2648" s="9">
        <v>335.8</v>
      </c>
      <c r="D2648" s="14">
        <f t="shared" si="82"/>
        <v>9.3164362519201234</v>
      </c>
      <c r="E2648" s="9">
        <v>-2.8215887715236577E-2</v>
      </c>
      <c r="G2648" s="9">
        <v>2644</v>
      </c>
      <c r="H2648" s="9">
        <f t="shared" ca="1" si="83"/>
        <v>1.4987416385633317E-2</v>
      </c>
    </row>
    <row r="2649" spans="2:8" x14ac:dyDescent="0.25">
      <c r="B2649" s="190">
        <v>43319</v>
      </c>
      <c r="C2649" s="9">
        <v>32.549999999999997</v>
      </c>
      <c r="D2649" s="14">
        <f t="shared" si="82"/>
        <v>-0.32116788321167894</v>
      </c>
      <c r="E2649" s="9">
        <v>-2.8358208955223965E-2</v>
      </c>
      <c r="G2649" s="9">
        <v>2645</v>
      </c>
      <c r="H2649" s="9">
        <f t="shared" ca="1" si="83"/>
        <v>2.2014547384712164E-2</v>
      </c>
    </row>
    <row r="2650" spans="2:8" x14ac:dyDescent="0.25">
      <c r="B2650" s="190">
        <v>44748</v>
      </c>
      <c r="C2650" s="9">
        <v>47.95</v>
      </c>
      <c r="D2650" s="14">
        <f t="shared" si="82"/>
        <v>0.75963302752293593</v>
      </c>
      <c r="E2650" s="9">
        <v>-2.8368794326241106E-2</v>
      </c>
      <c r="G2650" s="9">
        <v>2646</v>
      </c>
      <c r="H2650" s="9">
        <f t="shared" ca="1" si="83"/>
        <v>2.5759071681354027E-2</v>
      </c>
    </row>
    <row r="2651" spans="2:8" x14ac:dyDescent="0.25">
      <c r="B2651" s="190">
        <v>43440</v>
      </c>
      <c r="C2651" s="9">
        <v>27.25</v>
      </c>
      <c r="D2651" s="14">
        <f t="shared" si="82"/>
        <v>-0.87945144879451453</v>
      </c>
      <c r="E2651" s="9">
        <v>-2.8520499108734429E-2</v>
      </c>
      <c r="G2651" s="9">
        <v>2647</v>
      </c>
      <c r="H2651" s="9">
        <f t="shared" ca="1" si="83"/>
        <v>-3.5611012663588374E-3</v>
      </c>
    </row>
    <row r="2652" spans="2:8" x14ac:dyDescent="0.25">
      <c r="B2652" s="190">
        <v>45709</v>
      </c>
      <c r="C2652" s="9">
        <v>226.05</v>
      </c>
      <c r="D2652" s="14">
        <f t="shared" si="82"/>
        <v>4.7887323943661979</v>
      </c>
      <c r="E2652" s="9">
        <v>-2.8535820189952238E-2</v>
      </c>
      <c r="G2652" s="9">
        <v>2648</v>
      </c>
      <c r="H2652" s="9">
        <f t="shared" ca="1" si="83"/>
        <v>-4.0294662810676452E-2</v>
      </c>
    </row>
    <row r="2653" spans="2:8" x14ac:dyDescent="0.25">
      <c r="B2653" s="190">
        <v>42982</v>
      </c>
      <c r="C2653" s="9">
        <v>39.049999999999997</v>
      </c>
      <c r="D2653" s="14">
        <f t="shared" si="82"/>
        <v>-0.85797417712311319</v>
      </c>
      <c r="E2653" s="9">
        <v>-2.8606965174129494E-2</v>
      </c>
      <c r="G2653" s="9">
        <v>2649</v>
      </c>
      <c r="H2653" s="9">
        <f t="shared" ca="1" si="83"/>
        <v>-2.4717132782854558E-2</v>
      </c>
    </row>
    <row r="2654" spans="2:8" x14ac:dyDescent="0.25">
      <c r="B2654" s="190">
        <v>45666</v>
      </c>
      <c r="C2654" s="9">
        <v>274.95</v>
      </c>
      <c r="D2654" s="14">
        <f t="shared" si="82"/>
        <v>12.511056511056509</v>
      </c>
      <c r="E2654" s="9">
        <v>-2.8616852146263989E-2</v>
      </c>
      <c r="G2654" s="9">
        <v>2650</v>
      </c>
      <c r="H2654" s="9">
        <f t="shared" ca="1" si="83"/>
        <v>-4.4001363112359396E-3</v>
      </c>
    </row>
    <row r="2655" spans="2:8" x14ac:dyDescent="0.25">
      <c r="B2655" s="190">
        <v>43874</v>
      </c>
      <c r="C2655" s="9">
        <v>20.350000000000001</v>
      </c>
      <c r="D2655" s="14">
        <f t="shared" si="82"/>
        <v>-0.90729351737961828</v>
      </c>
      <c r="E2655" s="9">
        <v>-2.8639618138424722E-2</v>
      </c>
      <c r="G2655" s="9">
        <v>2651</v>
      </c>
      <c r="H2655" s="9">
        <f t="shared" ca="1" si="83"/>
        <v>2.3815575880945457E-2</v>
      </c>
    </row>
    <row r="2656" spans="2:8" x14ac:dyDescent="0.25">
      <c r="B2656" s="190">
        <v>45742</v>
      </c>
      <c r="C2656" s="9">
        <v>219.51</v>
      </c>
      <c r="D2656" s="14">
        <f t="shared" si="82"/>
        <v>3.0574861367837336</v>
      </c>
      <c r="E2656" s="9">
        <v>-2.8716814159292076E-2</v>
      </c>
      <c r="G2656" s="9">
        <v>2652</v>
      </c>
      <c r="H2656" s="9">
        <f t="shared" ca="1" si="83"/>
        <v>1.4206270992320923E-2</v>
      </c>
    </row>
    <row r="2657" spans="2:8" x14ac:dyDescent="0.25">
      <c r="B2657" s="190">
        <v>42650</v>
      </c>
      <c r="C2657" s="9">
        <v>54.1</v>
      </c>
      <c r="D2657" s="14">
        <f t="shared" si="82"/>
        <v>-0.11092851273623665</v>
      </c>
      <c r="E2657" s="9">
        <v>-2.8725314183123903E-2</v>
      </c>
      <c r="G2657" s="9">
        <v>2653</v>
      </c>
      <c r="H2657" s="9">
        <f t="shared" ca="1" si="83"/>
        <v>-2.0027745806764537E-2</v>
      </c>
    </row>
    <row r="2658" spans="2:8" x14ac:dyDescent="0.25">
      <c r="B2658" s="190">
        <v>41956</v>
      </c>
      <c r="C2658" s="9">
        <v>60.85</v>
      </c>
      <c r="D2658" s="14">
        <f t="shared" si="82"/>
        <v>0.12685185185185188</v>
      </c>
      <c r="E2658" s="9">
        <v>-2.8731045490821984E-2</v>
      </c>
      <c r="G2658" s="9">
        <v>2654</v>
      </c>
      <c r="H2658" s="9">
        <f t="shared" ca="1" si="83"/>
        <v>-2.0153984416950894E-2</v>
      </c>
    </row>
    <row r="2659" spans="2:8" x14ac:dyDescent="0.25">
      <c r="B2659" s="190">
        <v>44249</v>
      </c>
      <c r="C2659" s="9">
        <v>54</v>
      </c>
      <c r="D2659" s="14">
        <f t="shared" si="82"/>
        <v>1.2881355932203389</v>
      </c>
      <c r="E2659" s="9">
        <v>-2.8776978417266213E-2</v>
      </c>
      <c r="G2659" s="9">
        <v>2655</v>
      </c>
      <c r="H2659" s="9">
        <f t="shared" ca="1" si="83"/>
        <v>-5.2519378108319664E-2</v>
      </c>
    </row>
    <row r="2660" spans="2:8" x14ac:dyDescent="0.25">
      <c r="B2660" s="190">
        <v>43585</v>
      </c>
      <c r="C2660" s="9">
        <v>23.6</v>
      </c>
      <c r="D2660" s="14">
        <f t="shared" si="82"/>
        <v>-0.6</v>
      </c>
      <c r="E2660" s="9">
        <v>-2.8806584362139887E-2</v>
      </c>
      <c r="G2660" s="9">
        <v>2656</v>
      </c>
      <c r="H2660" s="9">
        <f t="shared" ca="1" si="83"/>
        <v>-1.6207242444334042E-2</v>
      </c>
    </row>
    <row r="2661" spans="2:8" x14ac:dyDescent="0.25">
      <c r="B2661" s="190">
        <v>44183</v>
      </c>
      <c r="C2661" s="9">
        <v>59</v>
      </c>
      <c r="D2661" s="14">
        <f t="shared" si="82"/>
        <v>0.12918660287081341</v>
      </c>
      <c r="E2661" s="9">
        <v>-2.8806584362139918E-2</v>
      </c>
      <c r="G2661" s="9">
        <v>2657</v>
      </c>
      <c r="H2661" s="9">
        <f t="shared" ca="1" si="83"/>
        <v>2.3446147016887797E-2</v>
      </c>
    </row>
    <row r="2662" spans="2:8" x14ac:dyDescent="0.25">
      <c r="B2662" s="190">
        <v>44683</v>
      </c>
      <c r="C2662" s="9">
        <v>52.25</v>
      </c>
      <c r="D2662" s="14">
        <f t="shared" si="82"/>
        <v>0.72442244224422436</v>
      </c>
      <c r="E2662" s="9">
        <v>-2.8810408921933033E-2</v>
      </c>
      <c r="G2662" s="9">
        <v>2658</v>
      </c>
      <c r="H2662" s="9">
        <f t="shared" ca="1" si="83"/>
        <v>-4.7974562337073874E-2</v>
      </c>
    </row>
    <row r="2663" spans="2:8" x14ac:dyDescent="0.25">
      <c r="B2663" s="190">
        <v>43390</v>
      </c>
      <c r="C2663" s="9">
        <v>30.3</v>
      </c>
      <c r="D2663" s="14">
        <f t="shared" si="82"/>
        <v>-0.70809248554913296</v>
      </c>
      <c r="E2663" s="9">
        <v>-2.8846153846153803E-2</v>
      </c>
      <c r="G2663" s="9">
        <v>2659</v>
      </c>
      <c r="H2663" s="9">
        <f t="shared" ca="1" si="83"/>
        <v>-6.0333472756770021E-2</v>
      </c>
    </row>
    <row r="2664" spans="2:8" x14ac:dyDescent="0.25">
      <c r="B2664" s="190">
        <v>42342</v>
      </c>
      <c r="C2664" s="9">
        <v>103.8</v>
      </c>
      <c r="D2664" s="14">
        <f t="shared" si="82"/>
        <v>-0.60992108229988728</v>
      </c>
      <c r="E2664" s="9">
        <v>-2.8999064546305037E-2</v>
      </c>
      <c r="G2664" s="9">
        <v>2660</v>
      </c>
      <c r="H2664" s="9">
        <f t="shared" ca="1" si="83"/>
        <v>8.804775338363445E-2</v>
      </c>
    </row>
    <row r="2665" spans="2:8" x14ac:dyDescent="0.25">
      <c r="B2665" s="190">
        <v>45587</v>
      </c>
      <c r="C2665" s="9">
        <v>266.10000000000002</v>
      </c>
      <c r="D2665" s="14">
        <f t="shared" si="82"/>
        <v>0.83264462809917383</v>
      </c>
      <c r="E2665" s="9">
        <v>-2.9009304871373796E-2</v>
      </c>
      <c r="G2665" s="9">
        <v>2661</v>
      </c>
      <c r="H2665" s="9">
        <f t="shared" ca="1" si="83"/>
        <v>-3.1729777628049259E-2</v>
      </c>
    </row>
    <row r="2666" spans="2:8" x14ac:dyDescent="0.25">
      <c r="B2666" s="190">
        <v>45362</v>
      </c>
      <c r="C2666" s="9">
        <v>145.19999999999999</v>
      </c>
      <c r="D2666" s="14">
        <f t="shared" si="82"/>
        <v>1.1752808988764043</v>
      </c>
      <c r="E2666" s="9">
        <v>-2.9087261785356217E-2</v>
      </c>
      <c r="G2666" s="9">
        <v>2662</v>
      </c>
      <c r="H2666" s="9">
        <f t="shared" ca="1" si="83"/>
        <v>3.5221036385464553E-2</v>
      </c>
    </row>
    <row r="2667" spans="2:8" x14ac:dyDescent="0.25">
      <c r="B2667" s="190">
        <v>44998</v>
      </c>
      <c r="C2667" s="9">
        <v>66.75</v>
      </c>
      <c r="D2667" s="14">
        <f t="shared" si="82"/>
        <v>4</v>
      </c>
      <c r="E2667" s="9">
        <v>-2.9090909090909091E-2</v>
      </c>
      <c r="G2667" s="9">
        <v>2663</v>
      </c>
      <c r="H2667" s="9">
        <f t="shared" ca="1" si="83"/>
        <v>-1.9040265697606716E-2</v>
      </c>
    </row>
    <row r="2668" spans="2:8" x14ac:dyDescent="0.25">
      <c r="B2668" s="190">
        <v>41613</v>
      </c>
      <c r="C2668" s="9">
        <v>13.35</v>
      </c>
      <c r="D2668" s="14">
        <f t="shared" si="82"/>
        <v>-0.83963963963963972</v>
      </c>
      <c r="E2668" s="9">
        <v>-2.9090909090909115E-2</v>
      </c>
      <c r="G2668" s="9">
        <v>2664</v>
      </c>
      <c r="H2668" s="9">
        <f t="shared" ca="1" si="83"/>
        <v>1.647024784427515E-2</v>
      </c>
    </row>
    <row r="2669" spans="2:8" x14ac:dyDescent="0.25">
      <c r="B2669" s="190">
        <v>44404</v>
      </c>
      <c r="C2669" s="9">
        <v>83.25</v>
      </c>
      <c r="D2669" s="14">
        <f t="shared" si="82"/>
        <v>-0.41166077738515899</v>
      </c>
      <c r="E2669" s="9">
        <v>-2.9154518950437316E-2</v>
      </c>
      <c r="G2669" s="9">
        <v>2665</v>
      </c>
      <c r="H2669" s="9">
        <f t="shared" ca="1" si="83"/>
        <v>3.1979437553727064E-2</v>
      </c>
    </row>
    <row r="2670" spans="2:8" x14ac:dyDescent="0.25">
      <c r="B2670" s="190">
        <v>45447</v>
      </c>
      <c r="C2670" s="9">
        <v>141.5</v>
      </c>
      <c r="D2670" s="14">
        <f t="shared" si="82"/>
        <v>1.9417879417879418</v>
      </c>
      <c r="E2670" s="9">
        <v>-2.9159519725557463E-2</v>
      </c>
      <c r="G2670" s="9">
        <v>2666</v>
      </c>
      <c r="H2670" s="9">
        <f t="shared" ca="1" si="83"/>
        <v>-6.5615538302473339E-2</v>
      </c>
    </row>
    <row r="2671" spans="2:8" x14ac:dyDescent="0.25">
      <c r="B2671" s="190">
        <v>42860</v>
      </c>
      <c r="C2671" s="9">
        <v>48.1</v>
      </c>
      <c r="D2671" s="14">
        <f t="shared" si="82"/>
        <v>1.4231738035264483</v>
      </c>
      <c r="E2671" s="9">
        <v>-2.9263370332996887E-2</v>
      </c>
      <c r="G2671" s="9">
        <v>2667</v>
      </c>
      <c r="H2671" s="9">
        <f t="shared" ca="1" si="83"/>
        <v>-5.8901012709643664E-3</v>
      </c>
    </row>
    <row r="2672" spans="2:8" x14ac:dyDescent="0.25">
      <c r="B2672" s="190">
        <v>43969</v>
      </c>
      <c r="C2672" s="9">
        <v>19.850000000000001</v>
      </c>
      <c r="D2672" s="14">
        <f t="shared" si="82"/>
        <v>-0.14254859611231091</v>
      </c>
      <c r="E2672" s="9">
        <v>-2.9339853300733392E-2</v>
      </c>
      <c r="G2672" s="9">
        <v>2668</v>
      </c>
      <c r="H2672" s="9">
        <f t="shared" ca="1" si="83"/>
        <v>-4.1938743004871555E-2</v>
      </c>
    </row>
    <row r="2673" spans="2:8" x14ac:dyDescent="0.25">
      <c r="B2673" s="190">
        <v>41725</v>
      </c>
      <c r="C2673" s="9">
        <v>23.15</v>
      </c>
      <c r="D2673" s="14">
        <f t="shared" si="82"/>
        <v>-0.39078947368421058</v>
      </c>
      <c r="E2673" s="9">
        <v>-2.9350104821803051E-2</v>
      </c>
      <c r="G2673" s="9">
        <v>2669</v>
      </c>
      <c r="H2673" s="9">
        <f t="shared" ca="1" si="83"/>
        <v>3.4073233073667699E-3</v>
      </c>
    </row>
    <row r="2674" spans="2:8" x14ac:dyDescent="0.25">
      <c r="B2674" s="190">
        <v>42965</v>
      </c>
      <c r="C2674" s="9">
        <v>38</v>
      </c>
      <c r="D2674" s="14">
        <f t="shared" si="82"/>
        <v>-0.27893738140417462</v>
      </c>
      <c r="E2674" s="9">
        <v>-2.9374201787994856E-2</v>
      </c>
      <c r="G2674" s="9">
        <v>2670</v>
      </c>
      <c r="H2674" s="9">
        <f t="shared" ca="1" si="83"/>
        <v>6.8397711666950745E-2</v>
      </c>
    </row>
    <row r="2675" spans="2:8" x14ac:dyDescent="0.25">
      <c r="B2675" s="190">
        <v>44294</v>
      </c>
      <c r="C2675" s="9">
        <v>52.7</v>
      </c>
      <c r="D2675" s="14">
        <f t="shared" si="82"/>
        <v>0.45580110497237564</v>
      </c>
      <c r="E2675" s="9">
        <v>-2.9465930018416103E-2</v>
      </c>
      <c r="G2675" s="9">
        <v>2671</v>
      </c>
      <c r="H2675" s="9">
        <f t="shared" ca="1" si="83"/>
        <v>-7.2058476845783181E-3</v>
      </c>
    </row>
    <row r="2676" spans="2:8" x14ac:dyDescent="0.25">
      <c r="B2676" s="190">
        <v>44006</v>
      </c>
      <c r="C2676" s="9">
        <v>36.200000000000003</v>
      </c>
      <c r="D2676" s="14">
        <f t="shared" si="82"/>
        <v>2.1478260869565218</v>
      </c>
      <c r="E2676" s="9">
        <v>-2.9490616621983764E-2</v>
      </c>
      <c r="G2676" s="9">
        <v>2672</v>
      </c>
      <c r="H2676" s="9">
        <f t="shared" ca="1" si="83"/>
        <v>-1.3106236202697668E-2</v>
      </c>
    </row>
    <row r="2677" spans="2:8" x14ac:dyDescent="0.25">
      <c r="B2677" s="190">
        <v>41604</v>
      </c>
      <c r="C2677" s="9">
        <v>11.5</v>
      </c>
      <c r="D2677" s="14">
        <f t="shared" si="82"/>
        <v>-0.29878048780487798</v>
      </c>
      <c r="E2677" s="9">
        <v>-2.9535864978902926E-2</v>
      </c>
      <c r="G2677" s="9">
        <v>2673</v>
      </c>
      <c r="H2677" s="9">
        <f t="shared" ca="1" si="83"/>
        <v>4.8027859631225595E-3</v>
      </c>
    </row>
    <row r="2678" spans="2:8" x14ac:dyDescent="0.25">
      <c r="B2678" s="190">
        <v>43894</v>
      </c>
      <c r="C2678" s="9">
        <v>16.399999999999999</v>
      </c>
      <c r="D2678" s="14">
        <f t="shared" si="82"/>
        <v>-0.74354964816262714</v>
      </c>
      <c r="E2678" s="9">
        <v>-2.9585798816568049E-2</v>
      </c>
      <c r="G2678" s="9">
        <v>2674</v>
      </c>
      <c r="H2678" s="9">
        <f t="shared" ca="1" si="83"/>
        <v>-1.531049085588293E-2</v>
      </c>
    </row>
    <row r="2679" spans="2:8" x14ac:dyDescent="0.25">
      <c r="B2679" s="190">
        <v>44951</v>
      </c>
      <c r="C2679" s="9">
        <v>63.95</v>
      </c>
      <c r="D2679" s="14">
        <f t="shared" si="82"/>
        <v>3.3355932203389833</v>
      </c>
      <c r="E2679" s="9">
        <v>-2.9590288315629782E-2</v>
      </c>
      <c r="G2679" s="9">
        <v>2675</v>
      </c>
      <c r="H2679" s="9">
        <f t="shared" ca="1" si="83"/>
        <v>-0.11020862015019932</v>
      </c>
    </row>
    <row r="2680" spans="2:8" x14ac:dyDescent="0.25">
      <c r="B2680" s="190">
        <v>43782</v>
      </c>
      <c r="C2680" s="9">
        <v>14.75</v>
      </c>
      <c r="D2680" s="14">
        <f t="shared" si="82"/>
        <v>0</v>
      </c>
      <c r="E2680" s="9">
        <v>-2.960526315789469E-2</v>
      </c>
      <c r="G2680" s="9">
        <v>2676</v>
      </c>
      <c r="H2680" s="9">
        <f t="shared" ca="1" si="83"/>
        <v>2.5406079256492999E-2</v>
      </c>
    </row>
    <row r="2681" spans="2:8" x14ac:dyDescent="0.25">
      <c r="B2681" s="190">
        <v>43732</v>
      </c>
      <c r="C2681" s="9">
        <v>14.75</v>
      </c>
      <c r="D2681" s="14">
        <f t="shared" si="82"/>
        <v>-0.49915110356536502</v>
      </c>
      <c r="E2681" s="9">
        <v>-2.960526315789469E-2</v>
      </c>
      <c r="G2681" s="9">
        <v>2677</v>
      </c>
      <c r="H2681" s="9">
        <f t="shared" ca="1" si="83"/>
        <v>5.2905175105519717E-2</v>
      </c>
    </row>
    <row r="2682" spans="2:8" x14ac:dyDescent="0.25">
      <c r="B2682" s="190">
        <v>43381</v>
      </c>
      <c r="C2682" s="9">
        <v>29.45</v>
      </c>
      <c r="D2682" s="14">
        <f t="shared" si="82"/>
        <v>-0.72177609825224365</v>
      </c>
      <c r="E2682" s="9">
        <v>-2.9654036243822145E-2</v>
      </c>
      <c r="G2682" s="9">
        <v>2678</v>
      </c>
      <c r="H2682" s="9">
        <f t="shared" ca="1" si="83"/>
        <v>9.0983727727074332E-3</v>
      </c>
    </row>
    <row r="2683" spans="2:8" x14ac:dyDescent="0.25">
      <c r="B2683" s="190">
        <v>45208</v>
      </c>
      <c r="C2683" s="9">
        <v>105.85</v>
      </c>
      <c r="D2683" s="14">
        <f t="shared" si="82"/>
        <v>0.54978038067349921</v>
      </c>
      <c r="E2683" s="9">
        <v>-2.9789184234647114E-2</v>
      </c>
      <c r="G2683" s="9">
        <v>2679</v>
      </c>
      <c r="H2683" s="9">
        <f t="shared" ca="1" si="83"/>
        <v>5.4852418998443828E-2</v>
      </c>
    </row>
    <row r="2684" spans="2:8" x14ac:dyDescent="0.25">
      <c r="B2684" s="190">
        <v>44312</v>
      </c>
      <c r="C2684" s="9">
        <v>68.3</v>
      </c>
      <c r="D2684" s="14">
        <f t="shared" si="82"/>
        <v>4.2538461538461538</v>
      </c>
      <c r="E2684" s="9">
        <v>-2.9829545454545574E-2</v>
      </c>
      <c r="G2684" s="9">
        <v>2680</v>
      </c>
      <c r="H2684" s="9">
        <f t="shared" ca="1" si="83"/>
        <v>5.2555605123575835E-2</v>
      </c>
    </row>
    <row r="2685" spans="2:8" x14ac:dyDescent="0.25">
      <c r="B2685" s="190">
        <v>41619</v>
      </c>
      <c r="C2685" s="9">
        <v>13</v>
      </c>
      <c r="D2685" s="14">
        <f t="shared" si="82"/>
        <v>1</v>
      </c>
      <c r="E2685" s="9">
        <v>-2.9850746268656744E-2</v>
      </c>
      <c r="G2685" s="9">
        <v>2681</v>
      </c>
      <c r="H2685" s="9">
        <f t="shared" ca="1" si="83"/>
        <v>2.7086887553420991E-3</v>
      </c>
    </row>
    <row r="2686" spans="2:8" x14ac:dyDescent="0.25">
      <c r="B2686" s="190">
        <v>41515</v>
      </c>
      <c r="C2686" s="9">
        <v>6.5</v>
      </c>
      <c r="D2686" s="14">
        <f t="shared" si="82"/>
        <v>-0.94193836534167041</v>
      </c>
      <c r="E2686" s="9">
        <v>-2.9850746268656744E-2</v>
      </c>
      <c r="G2686" s="9">
        <v>2682</v>
      </c>
      <c r="H2686" s="9">
        <f t="shared" ca="1" si="83"/>
        <v>-7.1544323671049584E-2</v>
      </c>
    </row>
    <row r="2687" spans="2:8" x14ac:dyDescent="0.25">
      <c r="B2687" s="190">
        <v>45156</v>
      </c>
      <c r="C2687" s="9">
        <v>111.95</v>
      </c>
      <c r="D2687" s="14">
        <f t="shared" si="82"/>
        <v>3.6164948453608248</v>
      </c>
      <c r="E2687" s="9">
        <v>-2.9896013864818046E-2</v>
      </c>
      <c r="G2687" s="9">
        <v>2683</v>
      </c>
      <c r="H2687" s="9">
        <f t="shared" ca="1" si="83"/>
        <v>-3.3509147208240719E-2</v>
      </c>
    </row>
    <row r="2688" spans="2:8" x14ac:dyDescent="0.25">
      <c r="B2688" s="190">
        <v>43577</v>
      </c>
      <c r="C2688" s="9">
        <v>24.25</v>
      </c>
      <c r="D2688" s="14">
        <f t="shared" si="82"/>
        <v>-0.48183760683760679</v>
      </c>
      <c r="E2688" s="9">
        <v>-0.03</v>
      </c>
      <c r="G2688" s="9">
        <v>2684</v>
      </c>
      <c r="H2688" s="9">
        <f t="shared" ca="1" si="83"/>
        <v>4.2296112910078058E-2</v>
      </c>
    </row>
    <row r="2689" spans="2:8" x14ac:dyDescent="0.25">
      <c r="B2689" s="190">
        <v>44712</v>
      </c>
      <c r="C2689" s="9">
        <v>46.8</v>
      </c>
      <c r="D2689" s="14">
        <f t="shared" si="82"/>
        <v>7.4626865671641798E-2</v>
      </c>
      <c r="E2689" s="9">
        <v>-3.005181347150265E-2</v>
      </c>
      <c r="G2689" s="9">
        <v>2685</v>
      </c>
      <c r="H2689" s="9">
        <f t="shared" ca="1" si="83"/>
        <v>4.6264976433754032E-2</v>
      </c>
    </row>
    <row r="2690" spans="2:8" x14ac:dyDescent="0.25">
      <c r="B2690" s="190">
        <v>42997</v>
      </c>
      <c r="C2690" s="9">
        <v>43.55</v>
      </c>
      <c r="D2690" s="14">
        <f t="shared" si="82"/>
        <v>1.46045197740113</v>
      </c>
      <c r="E2690" s="9">
        <v>-3.0066815144766178E-2</v>
      </c>
      <c r="G2690" s="9">
        <v>2686</v>
      </c>
      <c r="H2690" s="9">
        <f t="shared" ca="1" si="83"/>
        <v>5.605526512093742E-2</v>
      </c>
    </row>
    <row r="2691" spans="2:8" x14ac:dyDescent="0.25">
      <c r="B2691" s="190">
        <v>41690</v>
      </c>
      <c r="C2691" s="9">
        <v>17.7</v>
      </c>
      <c r="D2691" s="14">
        <f t="shared" si="82"/>
        <v>-8.290155440414515E-2</v>
      </c>
      <c r="E2691" s="9">
        <v>-3.0136986301369902E-2</v>
      </c>
      <c r="G2691" s="9">
        <v>2687</v>
      </c>
      <c r="H2691" s="9">
        <f t="shared" ca="1" si="83"/>
        <v>1.7015472404939769E-2</v>
      </c>
    </row>
    <row r="2692" spans="2:8" x14ac:dyDescent="0.25">
      <c r="B2692" s="190">
        <v>43634</v>
      </c>
      <c r="C2692" s="9">
        <v>19.3</v>
      </c>
      <c r="D2692" s="14">
        <f t="shared" si="82"/>
        <v>1</v>
      </c>
      <c r="E2692" s="9">
        <v>-3.0150753768844116E-2</v>
      </c>
      <c r="G2692" s="9">
        <v>2688</v>
      </c>
      <c r="H2692" s="9">
        <f t="shared" ca="1" si="83"/>
        <v>-8.9682744726646453E-3</v>
      </c>
    </row>
    <row r="2693" spans="2:8" x14ac:dyDescent="0.25">
      <c r="B2693" s="190">
        <v>41562</v>
      </c>
      <c r="C2693" s="9">
        <v>9.65</v>
      </c>
      <c r="D2693" s="14">
        <f t="shared" ref="D2693:D2756" si="84">(C2693-C2694)/C2694</f>
        <v>-0.84957131722525336</v>
      </c>
      <c r="E2693" s="9">
        <v>-3.0150753768844116E-2</v>
      </c>
      <c r="G2693" s="9">
        <v>2689</v>
      </c>
      <c r="H2693" s="9">
        <f t="shared" ca="1" si="83"/>
        <v>9.446773664724354E-3</v>
      </c>
    </row>
    <row r="2694" spans="2:8" x14ac:dyDescent="0.25">
      <c r="B2694" s="190">
        <v>42054</v>
      </c>
      <c r="C2694" s="9">
        <v>64.150000000000006</v>
      </c>
      <c r="D2694" s="14">
        <f t="shared" si="84"/>
        <v>0.34064785788923729</v>
      </c>
      <c r="E2694" s="9">
        <v>-3.023431594860166E-2</v>
      </c>
      <c r="G2694" s="9">
        <v>2690</v>
      </c>
      <c r="H2694" s="9">
        <f t="shared" ref="H2694:H2757" ca="1" si="85">_xlfn.NORM.INV(RAND(),O$7,O$8)</f>
        <v>1.3928436619228757E-2</v>
      </c>
    </row>
    <row r="2695" spans="2:8" x14ac:dyDescent="0.25">
      <c r="B2695" s="190">
        <v>44830</v>
      </c>
      <c r="C2695" s="9">
        <v>47.85</v>
      </c>
      <c r="D2695" s="14">
        <f t="shared" si="84"/>
        <v>0.15440289505428223</v>
      </c>
      <c r="E2695" s="9">
        <v>-3.0395136778115502E-2</v>
      </c>
      <c r="G2695" s="9">
        <v>2691</v>
      </c>
      <c r="H2695" s="9">
        <f t="shared" ca="1" si="85"/>
        <v>-6.2755825398074686E-2</v>
      </c>
    </row>
    <row r="2696" spans="2:8" x14ac:dyDescent="0.25">
      <c r="B2696" s="190">
        <v>42909</v>
      </c>
      <c r="C2696" s="9">
        <v>41.45</v>
      </c>
      <c r="D2696" s="14">
        <f t="shared" si="84"/>
        <v>0.85874439461883412</v>
      </c>
      <c r="E2696" s="9">
        <v>-3.0409356725146133E-2</v>
      </c>
      <c r="G2696" s="9">
        <v>2692</v>
      </c>
      <c r="H2696" s="9">
        <f t="shared" ca="1" si="85"/>
        <v>3.0546494060741121E-2</v>
      </c>
    </row>
    <row r="2697" spans="2:8" x14ac:dyDescent="0.25">
      <c r="B2697" s="190">
        <v>41745</v>
      </c>
      <c r="C2697" s="9">
        <v>22.3</v>
      </c>
      <c r="D2697" s="14">
        <f t="shared" si="84"/>
        <v>-0.61013986013986021</v>
      </c>
      <c r="E2697" s="9">
        <v>-3.0434782608695622E-2</v>
      </c>
      <c r="G2697" s="9">
        <v>2693</v>
      </c>
      <c r="H2697" s="9">
        <f t="shared" ca="1" si="85"/>
        <v>-2.9786268397862865E-2</v>
      </c>
    </row>
    <row r="2698" spans="2:8" x14ac:dyDescent="0.25">
      <c r="B2698" s="190">
        <v>44663</v>
      </c>
      <c r="C2698" s="9">
        <v>57.2</v>
      </c>
      <c r="D2698" s="14">
        <f t="shared" si="84"/>
        <v>-0.14242878560719641</v>
      </c>
      <c r="E2698" s="9">
        <v>-3.0508474576271139E-2</v>
      </c>
      <c r="G2698" s="9">
        <v>2694</v>
      </c>
      <c r="H2698" s="9">
        <f t="shared" ca="1" si="85"/>
        <v>6.8791070534054821E-3</v>
      </c>
    </row>
    <row r="2699" spans="2:8" x14ac:dyDescent="0.25">
      <c r="B2699" s="190">
        <v>44973</v>
      </c>
      <c r="C2699" s="9">
        <v>66.7</v>
      </c>
      <c r="D2699" s="14">
        <f t="shared" si="84"/>
        <v>0.13531914893617025</v>
      </c>
      <c r="E2699" s="9">
        <v>-3.0523255813953407E-2</v>
      </c>
      <c r="G2699" s="9">
        <v>2695</v>
      </c>
      <c r="H2699" s="9">
        <f t="shared" ca="1" si="85"/>
        <v>3.0362816474734849E-2</v>
      </c>
    </row>
    <row r="2700" spans="2:8" x14ac:dyDescent="0.25">
      <c r="B2700" s="190">
        <v>44159</v>
      </c>
      <c r="C2700" s="9">
        <v>58.75</v>
      </c>
      <c r="D2700" s="14">
        <f t="shared" si="84"/>
        <v>-2.3275145469659163E-2</v>
      </c>
      <c r="E2700" s="9">
        <v>-3.0528052805280551E-2</v>
      </c>
      <c r="G2700" s="9">
        <v>2696</v>
      </c>
      <c r="H2700" s="9">
        <f t="shared" ca="1" si="85"/>
        <v>-5.1324367224646367E-2</v>
      </c>
    </row>
    <row r="2701" spans="2:8" x14ac:dyDescent="0.25">
      <c r="B2701" s="190">
        <v>42403</v>
      </c>
      <c r="C2701" s="9">
        <v>60.15</v>
      </c>
      <c r="D2701" s="14">
        <f t="shared" si="84"/>
        <v>-0.43147448015122875</v>
      </c>
      <c r="E2701" s="9">
        <v>-3.0620467365028183E-2</v>
      </c>
      <c r="G2701" s="9">
        <v>2697</v>
      </c>
      <c r="H2701" s="9">
        <f t="shared" ca="1" si="85"/>
        <v>-5.0960963430836177E-2</v>
      </c>
    </row>
    <row r="2702" spans="2:8" x14ac:dyDescent="0.25">
      <c r="B2702" s="190">
        <v>42284</v>
      </c>
      <c r="C2702" s="9">
        <v>105.8</v>
      </c>
      <c r="D2702" s="14">
        <f t="shared" si="84"/>
        <v>1.0971258671952426</v>
      </c>
      <c r="E2702" s="9">
        <v>-3.0691708657810429E-2</v>
      </c>
      <c r="G2702" s="9">
        <v>2698</v>
      </c>
      <c r="H2702" s="9">
        <f t="shared" ca="1" si="85"/>
        <v>-3.0300033582517233E-3</v>
      </c>
    </row>
    <row r="2703" spans="2:8" x14ac:dyDescent="0.25">
      <c r="B2703" s="190">
        <v>44280</v>
      </c>
      <c r="C2703" s="9">
        <v>50.45</v>
      </c>
      <c r="D2703" s="14">
        <f t="shared" si="84"/>
        <v>3.003968253968254</v>
      </c>
      <c r="E2703" s="9">
        <v>-3.0739673390970113E-2</v>
      </c>
      <c r="G2703" s="9">
        <v>2699</v>
      </c>
      <c r="H2703" s="9">
        <f t="shared" ca="1" si="85"/>
        <v>2.6756049016706415E-2</v>
      </c>
    </row>
    <row r="2704" spans="2:8" x14ac:dyDescent="0.25">
      <c r="B2704" s="190">
        <v>43745</v>
      </c>
      <c r="C2704" s="9">
        <v>12.6</v>
      </c>
      <c r="D2704" s="14">
        <f t="shared" si="84"/>
        <v>-0.82215949188426252</v>
      </c>
      <c r="E2704" s="9">
        <v>-3.0769230769230795E-2</v>
      </c>
      <c r="G2704" s="9">
        <v>2700</v>
      </c>
      <c r="H2704" s="9">
        <f t="shared" ca="1" si="85"/>
        <v>-3.4832275597157701E-2</v>
      </c>
    </row>
    <row r="2705" spans="2:8" x14ac:dyDescent="0.25">
      <c r="B2705" s="190">
        <v>44439</v>
      </c>
      <c r="C2705" s="9">
        <v>70.849999999999994</v>
      </c>
      <c r="D2705" s="14">
        <f t="shared" si="84"/>
        <v>2.4645476772616135</v>
      </c>
      <c r="E2705" s="9">
        <v>-3.0779753761969907E-2</v>
      </c>
      <c r="G2705" s="9">
        <v>2701</v>
      </c>
      <c r="H2705" s="9">
        <f t="shared" ca="1" si="85"/>
        <v>-1.6650397811383187E-2</v>
      </c>
    </row>
    <row r="2706" spans="2:8" x14ac:dyDescent="0.25">
      <c r="B2706" s="190">
        <v>43966</v>
      </c>
      <c r="C2706" s="9">
        <v>20.45</v>
      </c>
      <c r="D2706" s="14">
        <f t="shared" si="84"/>
        <v>-0.56627783669141041</v>
      </c>
      <c r="E2706" s="9">
        <v>-3.0805687203791569E-2</v>
      </c>
      <c r="G2706" s="9">
        <v>2702</v>
      </c>
      <c r="H2706" s="9">
        <f t="shared" ca="1" si="85"/>
        <v>-4.0855946165866498E-2</v>
      </c>
    </row>
    <row r="2707" spans="2:8" x14ac:dyDescent="0.25">
      <c r="B2707" s="190">
        <v>44056</v>
      </c>
      <c r="C2707" s="9">
        <v>47.15</v>
      </c>
      <c r="D2707" s="14">
        <f t="shared" si="84"/>
        <v>-0.55872718764623308</v>
      </c>
      <c r="E2707" s="9">
        <v>-3.0832476875642344E-2</v>
      </c>
      <c r="G2707" s="9">
        <v>2703</v>
      </c>
      <c r="H2707" s="9">
        <f t="shared" ca="1" si="85"/>
        <v>-3.6835546708925714E-2</v>
      </c>
    </row>
    <row r="2708" spans="2:8" x14ac:dyDescent="0.25">
      <c r="B2708" s="190">
        <v>42367</v>
      </c>
      <c r="C2708" s="9">
        <v>106.85</v>
      </c>
      <c r="D2708" s="14">
        <f t="shared" si="84"/>
        <v>0.75020475020475019</v>
      </c>
      <c r="E2708" s="9">
        <v>-3.0839002267573749E-2</v>
      </c>
      <c r="G2708" s="9">
        <v>2704</v>
      </c>
      <c r="H2708" s="9">
        <f t="shared" ca="1" si="85"/>
        <v>2.4796414662449903E-2</v>
      </c>
    </row>
    <row r="2709" spans="2:8" x14ac:dyDescent="0.25">
      <c r="B2709" s="190">
        <v>44511</v>
      </c>
      <c r="C2709" s="9">
        <v>61.05</v>
      </c>
      <c r="D2709" s="14">
        <f t="shared" si="84"/>
        <v>2.5494186046511627</v>
      </c>
      <c r="E2709" s="9">
        <v>-3.0952380952380999E-2</v>
      </c>
      <c r="G2709" s="9">
        <v>2705</v>
      </c>
      <c r="H2709" s="9">
        <f t="shared" ca="1" si="85"/>
        <v>-5.6465811609149395E-2</v>
      </c>
    </row>
    <row r="2710" spans="2:8" x14ac:dyDescent="0.25">
      <c r="B2710" s="190">
        <v>41694</v>
      </c>
      <c r="C2710" s="9">
        <v>17.2</v>
      </c>
      <c r="D2710" s="14">
        <f t="shared" si="84"/>
        <v>-0.49854227405247814</v>
      </c>
      <c r="E2710" s="9">
        <v>-3.0985915492957785E-2</v>
      </c>
      <c r="G2710" s="9">
        <v>2706</v>
      </c>
      <c r="H2710" s="9">
        <f t="shared" ca="1" si="85"/>
        <v>-6.0791047754685516E-2</v>
      </c>
    </row>
    <row r="2711" spans="2:8" x14ac:dyDescent="0.25">
      <c r="B2711" s="190">
        <v>44000</v>
      </c>
      <c r="C2711" s="9">
        <v>34.299999999999997</v>
      </c>
      <c r="D2711" s="14">
        <f t="shared" si="84"/>
        <v>2.6684491978609621</v>
      </c>
      <c r="E2711" s="9">
        <v>-3.1073446327683656E-2</v>
      </c>
      <c r="G2711" s="9">
        <v>2707</v>
      </c>
      <c r="H2711" s="9">
        <f t="shared" ca="1" si="85"/>
        <v>-2.0690759346914427E-2</v>
      </c>
    </row>
    <row r="2712" spans="2:8" x14ac:dyDescent="0.25">
      <c r="B2712" s="190">
        <v>41564</v>
      </c>
      <c r="C2712" s="9">
        <v>9.35</v>
      </c>
      <c r="D2712" s="14">
        <f t="shared" si="84"/>
        <v>-0.66547406082289806</v>
      </c>
      <c r="E2712" s="9">
        <v>-3.1088082901554476E-2</v>
      </c>
      <c r="G2712" s="9">
        <v>2708</v>
      </c>
      <c r="H2712" s="9">
        <f t="shared" ca="1" si="85"/>
        <v>3.8642189861990792E-2</v>
      </c>
    </row>
    <row r="2713" spans="2:8" x14ac:dyDescent="0.25">
      <c r="B2713" s="190">
        <v>43396</v>
      </c>
      <c r="C2713" s="9">
        <v>27.95</v>
      </c>
      <c r="D2713" s="14">
        <f t="shared" si="84"/>
        <v>-0.37541899441340781</v>
      </c>
      <c r="E2713" s="9">
        <v>-3.1195840554592794E-2</v>
      </c>
      <c r="G2713" s="9">
        <v>2709</v>
      </c>
      <c r="H2713" s="9">
        <f t="shared" ca="1" si="85"/>
        <v>-3.541517665800737E-2</v>
      </c>
    </row>
    <row r="2714" spans="2:8" x14ac:dyDescent="0.25">
      <c r="B2714" s="190">
        <v>44725</v>
      </c>
      <c r="C2714" s="9">
        <v>44.75</v>
      </c>
      <c r="D2714" s="14">
        <f t="shared" si="84"/>
        <v>3.8641304347826089</v>
      </c>
      <c r="E2714" s="9">
        <v>-3.1385281385281447E-2</v>
      </c>
      <c r="G2714" s="9">
        <v>2710</v>
      </c>
      <c r="H2714" s="9">
        <f t="shared" ca="1" si="85"/>
        <v>-7.1495688257046677E-2</v>
      </c>
    </row>
    <row r="2715" spans="2:8" x14ac:dyDescent="0.25">
      <c r="B2715" s="190">
        <v>41578</v>
      </c>
      <c r="C2715" s="9">
        <v>9.1999999999999993</v>
      </c>
      <c r="D2715" s="14">
        <f t="shared" si="84"/>
        <v>-0.66545454545454552</v>
      </c>
      <c r="E2715" s="9">
        <v>-3.157894736842113E-2</v>
      </c>
      <c r="G2715" s="9">
        <v>2711</v>
      </c>
      <c r="H2715" s="9">
        <f t="shared" ca="1" si="85"/>
        <v>-3.2862637650230411E-2</v>
      </c>
    </row>
    <row r="2716" spans="2:8" x14ac:dyDescent="0.25">
      <c r="B2716" s="190">
        <v>41803</v>
      </c>
      <c r="C2716" s="9">
        <v>27.5</v>
      </c>
      <c r="D2716" s="14">
        <f t="shared" si="84"/>
        <v>-0.24760601915184674</v>
      </c>
      <c r="E2716" s="9">
        <v>-3.1690140845070373E-2</v>
      </c>
      <c r="G2716" s="9">
        <v>2712</v>
      </c>
      <c r="H2716" s="9">
        <f t="shared" ca="1" si="85"/>
        <v>1.9914096710599797E-2</v>
      </c>
    </row>
    <row r="2717" spans="2:8" x14ac:dyDescent="0.25">
      <c r="B2717" s="190">
        <v>44034</v>
      </c>
      <c r="C2717" s="9">
        <v>36.549999999999997</v>
      </c>
      <c r="D2717" s="14">
        <f t="shared" si="84"/>
        <v>1.667883211678832</v>
      </c>
      <c r="E2717" s="9">
        <v>-3.1788079470198752E-2</v>
      </c>
      <c r="G2717" s="9">
        <v>2713</v>
      </c>
      <c r="H2717" s="9">
        <f t="shared" ca="1" si="85"/>
        <v>0.11704313897537483</v>
      </c>
    </row>
    <row r="2718" spans="2:8" x14ac:dyDescent="0.25">
      <c r="B2718" s="190">
        <v>43728</v>
      </c>
      <c r="C2718" s="9">
        <v>13.7</v>
      </c>
      <c r="D2718" s="14">
        <f t="shared" si="84"/>
        <v>-0.75579322638146174</v>
      </c>
      <c r="E2718" s="9">
        <v>-3.1802120141342829E-2</v>
      </c>
      <c r="G2718" s="9">
        <v>2714</v>
      </c>
      <c r="H2718" s="9">
        <f t="shared" ca="1" si="85"/>
        <v>5.0198340535017177E-2</v>
      </c>
    </row>
    <row r="2719" spans="2:8" x14ac:dyDescent="0.25">
      <c r="B2719" s="190">
        <v>44550</v>
      </c>
      <c r="C2719" s="9">
        <v>56.1</v>
      </c>
      <c r="D2719" s="14">
        <f t="shared" si="84"/>
        <v>-0.39219934994582878</v>
      </c>
      <c r="E2719" s="9">
        <v>-3.1924072476272672E-2</v>
      </c>
      <c r="G2719" s="9">
        <v>2715</v>
      </c>
      <c r="H2719" s="9">
        <f t="shared" ca="1" si="85"/>
        <v>-2.4882146628511657E-2</v>
      </c>
    </row>
    <row r="2720" spans="2:8" x14ac:dyDescent="0.25">
      <c r="B2720" s="190">
        <v>42269</v>
      </c>
      <c r="C2720" s="9">
        <v>92.3</v>
      </c>
      <c r="D2720" s="14">
        <f t="shared" si="84"/>
        <v>2.591439688715953</v>
      </c>
      <c r="E2720" s="9">
        <v>-3.1987414787624513E-2</v>
      </c>
      <c r="G2720" s="9">
        <v>2716</v>
      </c>
      <c r="H2720" s="9">
        <f t="shared" ca="1" si="85"/>
        <v>5.3561591017508743E-2</v>
      </c>
    </row>
    <row r="2721" spans="2:8" x14ac:dyDescent="0.25">
      <c r="B2721" s="190">
        <v>43538</v>
      </c>
      <c r="C2721" s="9">
        <v>25.7</v>
      </c>
      <c r="D2721" s="14">
        <f t="shared" si="84"/>
        <v>0.215130023640662</v>
      </c>
      <c r="E2721" s="9">
        <v>-3.2015065913371048E-2</v>
      </c>
      <c r="G2721" s="9">
        <v>2717</v>
      </c>
      <c r="H2721" s="9">
        <f t="shared" ca="1" si="85"/>
        <v>3.3821235434569941E-2</v>
      </c>
    </row>
    <row r="2722" spans="2:8" x14ac:dyDescent="0.25">
      <c r="B2722" s="190">
        <v>43640</v>
      </c>
      <c r="C2722" s="9">
        <v>21.15</v>
      </c>
      <c r="D2722" s="14">
        <f t="shared" si="84"/>
        <v>-0.86904024767801857</v>
      </c>
      <c r="E2722" s="9">
        <v>-3.2036613272311339E-2</v>
      </c>
      <c r="G2722" s="9">
        <v>2718</v>
      </c>
      <c r="H2722" s="9">
        <f t="shared" ca="1" si="85"/>
        <v>-2.116525270162737E-2</v>
      </c>
    </row>
    <row r="2723" spans="2:8" x14ac:dyDescent="0.25">
      <c r="B2723" s="190">
        <v>45341</v>
      </c>
      <c r="C2723" s="9">
        <v>161.5</v>
      </c>
      <c r="D2723" s="14">
        <f t="shared" si="84"/>
        <v>3.1251596424010217</v>
      </c>
      <c r="E2723" s="9">
        <v>-3.2064728798321812E-2</v>
      </c>
      <c r="G2723" s="9">
        <v>2719</v>
      </c>
      <c r="H2723" s="9">
        <f t="shared" ca="1" si="85"/>
        <v>-1.6747722555853072E-2</v>
      </c>
    </row>
    <row r="2724" spans="2:8" x14ac:dyDescent="0.25">
      <c r="B2724" s="190">
        <v>43069</v>
      </c>
      <c r="C2724" s="9">
        <v>39.15</v>
      </c>
      <c r="D2724" s="14">
        <f t="shared" si="84"/>
        <v>1.6013289036544849</v>
      </c>
      <c r="E2724" s="9">
        <v>-3.2138442521631748E-2</v>
      </c>
      <c r="G2724" s="9">
        <v>2720</v>
      </c>
      <c r="H2724" s="9">
        <f t="shared" ca="1" si="85"/>
        <v>-8.6934488660848084E-4</v>
      </c>
    </row>
    <row r="2725" spans="2:8" x14ac:dyDescent="0.25">
      <c r="B2725" s="190">
        <v>43725</v>
      </c>
      <c r="C2725" s="9">
        <v>15.05</v>
      </c>
      <c r="D2725" s="14">
        <f t="shared" si="84"/>
        <v>-0.16620498614958448</v>
      </c>
      <c r="E2725" s="9">
        <v>-3.215434083601286E-2</v>
      </c>
      <c r="G2725" s="9">
        <v>2721</v>
      </c>
      <c r="H2725" s="9">
        <f t="shared" ca="1" si="85"/>
        <v>-6.1177510573618881E-3</v>
      </c>
    </row>
    <row r="2726" spans="2:8" x14ac:dyDescent="0.25">
      <c r="B2726" s="190">
        <v>43862</v>
      </c>
      <c r="C2726" s="9">
        <v>18.05</v>
      </c>
      <c r="D2726" s="14">
        <f t="shared" si="84"/>
        <v>0.20333333333333339</v>
      </c>
      <c r="E2726" s="9">
        <v>-3.2171581769436887E-2</v>
      </c>
      <c r="G2726" s="9">
        <v>2722</v>
      </c>
      <c r="H2726" s="9">
        <f t="shared" ca="1" si="85"/>
        <v>-1.4057592863136494E-2</v>
      </c>
    </row>
    <row r="2727" spans="2:8" x14ac:dyDescent="0.25">
      <c r="B2727" s="190">
        <v>43693</v>
      </c>
      <c r="C2727" s="9">
        <v>15</v>
      </c>
      <c r="D2727" s="14">
        <f t="shared" si="84"/>
        <v>-0.40594059405940597</v>
      </c>
      <c r="E2727" s="9">
        <v>-3.2258064516129031E-2</v>
      </c>
      <c r="G2727" s="9">
        <v>2723</v>
      </c>
      <c r="H2727" s="9">
        <f t="shared" ca="1" si="85"/>
        <v>-2.0069592896657534E-2</v>
      </c>
    </row>
    <row r="2728" spans="2:8" x14ac:dyDescent="0.25">
      <c r="B2728" s="190">
        <v>43558</v>
      </c>
      <c r="C2728" s="9">
        <v>25.25</v>
      </c>
      <c r="D2728" s="14">
        <f t="shared" si="84"/>
        <v>-0.66622604097818905</v>
      </c>
      <c r="E2728" s="9">
        <v>-3.2567049808429172E-2</v>
      </c>
      <c r="G2728" s="9">
        <v>2724</v>
      </c>
      <c r="H2728" s="9">
        <f t="shared" ca="1" si="85"/>
        <v>-4.0588458789833179E-2</v>
      </c>
    </row>
    <row r="2729" spans="2:8" x14ac:dyDescent="0.25">
      <c r="B2729" s="190">
        <v>44421</v>
      </c>
      <c r="C2729" s="9">
        <v>75.650000000000006</v>
      </c>
      <c r="D2729" s="14">
        <f t="shared" si="84"/>
        <v>3.6411042944785281</v>
      </c>
      <c r="E2729" s="9">
        <v>-3.2608695652173877E-2</v>
      </c>
      <c r="G2729" s="9">
        <v>2725</v>
      </c>
      <c r="H2729" s="9">
        <f t="shared" ca="1" si="85"/>
        <v>3.1775533118694826E-2</v>
      </c>
    </row>
    <row r="2730" spans="2:8" x14ac:dyDescent="0.25">
      <c r="B2730" s="190">
        <v>41682</v>
      </c>
      <c r="C2730" s="9">
        <v>16.3</v>
      </c>
      <c r="D2730" s="14">
        <f t="shared" si="84"/>
        <v>-0.5919899874843555</v>
      </c>
      <c r="E2730" s="9">
        <v>-3.264094955489618E-2</v>
      </c>
      <c r="G2730" s="9">
        <v>2726</v>
      </c>
      <c r="H2730" s="9">
        <f t="shared" ca="1" si="85"/>
        <v>-6.571547482631844E-2</v>
      </c>
    </row>
    <row r="2731" spans="2:8" x14ac:dyDescent="0.25">
      <c r="B2731" s="190">
        <v>42955</v>
      </c>
      <c r="C2731" s="9">
        <v>39.950000000000003</v>
      </c>
      <c r="D2731" s="14">
        <f t="shared" si="84"/>
        <v>0.22923076923076932</v>
      </c>
      <c r="E2731" s="9">
        <v>-3.2687651331718991E-2</v>
      </c>
      <c r="G2731" s="9">
        <v>2727</v>
      </c>
      <c r="H2731" s="9">
        <f t="shared" ca="1" si="85"/>
        <v>-3.9195734731125934E-2</v>
      </c>
    </row>
    <row r="2732" spans="2:8" x14ac:dyDescent="0.25">
      <c r="B2732" s="190">
        <v>41843</v>
      </c>
      <c r="C2732" s="9">
        <v>32.5</v>
      </c>
      <c r="D2732" s="14">
        <f t="shared" si="84"/>
        <v>0.69712793733681477</v>
      </c>
      <c r="E2732" s="9">
        <v>-3.2738095238095281E-2</v>
      </c>
      <c r="G2732" s="9">
        <v>2728</v>
      </c>
      <c r="H2732" s="9">
        <f t="shared" ca="1" si="85"/>
        <v>-5.2788394424887149E-2</v>
      </c>
    </row>
    <row r="2733" spans="2:8" x14ac:dyDescent="0.25">
      <c r="B2733" s="190">
        <v>43878</v>
      </c>
      <c r="C2733" s="9">
        <v>19.149999999999999</v>
      </c>
      <c r="D2733" s="14">
        <f t="shared" si="84"/>
        <v>-7.0388349514563242E-2</v>
      </c>
      <c r="E2733" s="9">
        <v>-3.2828282828282936E-2</v>
      </c>
      <c r="G2733" s="9">
        <v>2729</v>
      </c>
      <c r="H2733" s="9">
        <f t="shared" ca="1" si="85"/>
        <v>5.0471125125936711E-2</v>
      </c>
    </row>
    <row r="2734" spans="2:8" x14ac:dyDescent="0.25">
      <c r="B2734" s="190">
        <v>43945</v>
      </c>
      <c r="C2734" s="9">
        <v>20.6</v>
      </c>
      <c r="D2734" s="14">
        <f t="shared" si="84"/>
        <v>1.8027210884353744</v>
      </c>
      <c r="E2734" s="9">
        <v>-3.2863849765258184E-2</v>
      </c>
      <c r="G2734" s="9">
        <v>2730</v>
      </c>
      <c r="H2734" s="9">
        <f t="shared" ca="1" si="85"/>
        <v>-8.5379122849065153E-2</v>
      </c>
    </row>
    <row r="2735" spans="2:8" x14ac:dyDescent="0.25">
      <c r="B2735" s="190">
        <v>41509</v>
      </c>
      <c r="C2735" s="9">
        <v>7.35</v>
      </c>
      <c r="D2735" s="14">
        <f t="shared" si="84"/>
        <v>-0.84845360824742266</v>
      </c>
      <c r="E2735" s="9">
        <v>-3.2894736842105261E-2</v>
      </c>
      <c r="G2735" s="9">
        <v>2731</v>
      </c>
      <c r="H2735" s="9">
        <f t="shared" ca="1" si="85"/>
        <v>-4.9172344204568535E-2</v>
      </c>
    </row>
    <row r="2736" spans="2:8" x14ac:dyDescent="0.25">
      <c r="B2736" s="190">
        <v>44848</v>
      </c>
      <c r="C2736" s="9">
        <v>48.5</v>
      </c>
      <c r="D2736" s="14">
        <f t="shared" si="84"/>
        <v>6.828193832599122E-2</v>
      </c>
      <c r="E2736" s="9">
        <v>-3.2901296111664979E-2</v>
      </c>
      <c r="G2736" s="9">
        <v>2732</v>
      </c>
      <c r="H2736" s="9">
        <f t="shared" ca="1" si="85"/>
        <v>1.345024929272573E-2</v>
      </c>
    </row>
    <row r="2737" spans="2:8" x14ac:dyDescent="0.25">
      <c r="B2737" s="190">
        <v>43116</v>
      </c>
      <c r="C2737" s="9">
        <v>45.4</v>
      </c>
      <c r="D2737" s="14">
        <f t="shared" si="84"/>
        <v>0.7262357414448668</v>
      </c>
      <c r="E2737" s="9">
        <v>-3.3013844515442051E-2</v>
      </c>
      <c r="G2737" s="9">
        <v>2733</v>
      </c>
      <c r="H2737" s="9">
        <f t="shared" ca="1" si="85"/>
        <v>6.5642124698253807E-3</v>
      </c>
    </row>
    <row r="2738" spans="2:8" x14ac:dyDescent="0.25">
      <c r="B2738" s="190">
        <v>43444</v>
      </c>
      <c r="C2738" s="9">
        <v>26.3</v>
      </c>
      <c r="D2738" s="14">
        <f t="shared" si="84"/>
        <v>-0.4976122254059217</v>
      </c>
      <c r="E2738" s="9">
        <v>-3.3088235294117599E-2</v>
      </c>
      <c r="G2738" s="9">
        <v>2734</v>
      </c>
      <c r="H2738" s="9">
        <f t="shared" ca="1" si="85"/>
        <v>-1.2638646044013681E-2</v>
      </c>
    </row>
    <row r="2739" spans="2:8" x14ac:dyDescent="0.25">
      <c r="B2739" s="190">
        <v>42866</v>
      </c>
      <c r="C2739" s="9">
        <v>52.35</v>
      </c>
      <c r="D2739" s="14">
        <f t="shared" si="84"/>
        <v>-0.64580514208389728</v>
      </c>
      <c r="E2739" s="9">
        <v>-3.3240997229916844E-2</v>
      </c>
      <c r="G2739" s="9">
        <v>2735</v>
      </c>
      <c r="H2739" s="9">
        <f t="shared" ca="1" si="85"/>
        <v>-8.4393453677108037E-3</v>
      </c>
    </row>
    <row r="2740" spans="2:8" x14ac:dyDescent="0.25">
      <c r="B2740" s="190">
        <v>45357</v>
      </c>
      <c r="C2740" s="9">
        <v>147.80000000000001</v>
      </c>
      <c r="D2740" s="14">
        <f t="shared" si="84"/>
        <v>1.6159292035398232</v>
      </c>
      <c r="E2740" s="9">
        <v>-3.33551340745585E-2</v>
      </c>
      <c r="G2740" s="9">
        <v>2736</v>
      </c>
      <c r="H2740" s="9">
        <f t="shared" ca="1" si="85"/>
        <v>1.5967905561386195E-2</v>
      </c>
    </row>
    <row r="2741" spans="2:8" x14ac:dyDescent="0.25">
      <c r="B2741" s="190">
        <v>44529</v>
      </c>
      <c r="C2741" s="9">
        <v>56.5</v>
      </c>
      <c r="D2741" s="14">
        <f t="shared" si="84"/>
        <v>0.30184331797235026</v>
      </c>
      <c r="E2741" s="9">
        <v>-3.3361847733105264E-2</v>
      </c>
      <c r="G2741" s="9">
        <v>2737</v>
      </c>
      <c r="H2741" s="9">
        <f t="shared" ca="1" si="85"/>
        <v>4.3209173234610009E-2</v>
      </c>
    </row>
    <row r="2742" spans="2:8" x14ac:dyDescent="0.25">
      <c r="B2742" s="190">
        <v>43003</v>
      </c>
      <c r="C2742" s="9">
        <v>43.4</v>
      </c>
      <c r="D2742" s="14">
        <f t="shared" si="84"/>
        <v>-0.58329332693230918</v>
      </c>
      <c r="E2742" s="9">
        <v>-3.34075723830735E-2</v>
      </c>
      <c r="G2742" s="9">
        <v>2738</v>
      </c>
      <c r="H2742" s="9">
        <f t="shared" ca="1" si="85"/>
        <v>1.525362859540625E-2</v>
      </c>
    </row>
    <row r="2743" spans="2:8" x14ac:dyDescent="0.25">
      <c r="B2743" s="190">
        <v>42360</v>
      </c>
      <c r="C2743" s="9">
        <v>104.15</v>
      </c>
      <c r="D2743" s="14">
        <f t="shared" si="84"/>
        <v>0.67983870967741944</v>
      </c>
      <c r="E2743" s="9">
        <v>-3.3410672853828254E-2</v>
      </c>
      <c r="G2743" s="9">
        <v>2739</v>
      </c>
      <c r="H2743" s="9">
        <f t="shared" ca="1" si="85"/>
        <v>2.088564344043168E-2</v>
      </c>
    </row>
    <row r="2744" spans="2:8" x14ac:dyDescent="0.25">
      <c r="B2744" s="190">
        <v>41901</v>
      </c>
      <c r="C2744" s="9">
        <v>62</v>
      </c>
      <c r="D2744" s="14">
        <f t="shared" si="84"/>
        <v>0.72461752433936011</v>
      </c>
      <c r="E2744" s="9">
        <v>-3.3515198752922921E-2</v>
      </c>
      <c r="G2744" s="9">
        <v>2740</v>
      </c>
      <c r="H2744" s="9">
        <f t="shared" ca="1" si="85"/>
        <v>-4.0305659831720454E-3</v>
      </c>
    </row>
    <row r="2745" spans="2:8" x14ac:dyDescent="0.25">
      <c r="B2745" s="190">
        <v>43340</v>
      </c>
      <c r="C2745" s="9">
        <v>35.950000000000003</v>
      </c>
      <c r="D2745" s="14">
        <f t="shared" si="84"/>
        <v>-0.82436855733059755</v>
      </c>
      <c r="E2745" s="9">
        <v>-3.3602150537634407E-2</v>
      </c>
      <c r="G2745" s="9">
        <v>2741</v>
      </c>
      <c r="H2745" s="9">
        <f t="shared" ca="1" si="85"/>
        <v>-3.6135468416976478E-2</v>
      </c>
    </row>
    <row r="2746" spans="2:8" x14ac:dyDescent="0.25">
      <c r="B2746" s="190">
        <v>45716</v>
      </c>
      <c r="C2746" s="9">
        <v>204.69</v>
      </c>
      <c r="D2746" s="14">
        <f t="shared" si="84"/>
        <v>1.1752391073326249</v>
      </c>
      <c r="E2746" s="9">
        <v>-3.3843103936561952E-2</v>
      </c>
      <c r="G2746" s="9">
        <v>2742</v>
      </c>
      <c r="H2746" s="9">
        <f t="shared" ca="1" si="85"/>
        <v>-1.5272120466616166E-2</v>
      </c>
    </row>
    <row r="2747" spans="2:8" x14ac:dyDescent="0.25">
      <c r="B2747" s="190">
        <v>42314</v>
      </c>
      <c r="C2747" s="9">
        <v>94.1</v>
      </c>
      <c r="D2747" s="14">
        <f t="shared" si="84"/>
        <v>5.6035087719298238</v>
      </c>
      <c r="E2747" s="9">
        <v>-3.3880903490759867E-2</v>
      </c>
      <c r="G2747" s="9">
        <v>2743</v>
      </c>
      <c r="H2747" s="9">
        <f t="shared" ca="1" si="85"/>
        <v>-7.0662836048449784E-3</v>
      </c>
    </row>
    <row r="2748" spans="2:8" x14ac:dyDescent="0.25">
      <c r="B2748" s="190">
        <v>43783</v>
      </c>
      <c r="C2748" s="9">
        <v>14.25</v>
      </c>
      <c r="D2748" s="14">
        <f t="shared" si="84"/>
        <v>0</v>
      </c>
      <c r="E2748" s="9">
        <v>-3.3898305084745763E-2</v>
      </c>
      <c r="G2748" s="9">
        <v>2744</v>
      </c>
      <c r="H2748" s="9">
        <f t="shared" ca="1" si="85"/>
        <v>-5.3167429156545383E-2</v>
      </c>
    </row>
    <row r="2749" spans="2:8" x14ac:dyDescent="0.25">
      <c r="B2749" s="190">
        <v>43762</v>
      </c>
      <c r="C2749" s="9">
        <v>14.25</v>
      </c>
      <c r="D2749" s="14">
        <f t="shared" si="84"/>
        <v>-0.4422700587084149</v>
      </c>
      <c r="E2749" s="9">
        <v>-3.3898305084745763E-2</v>
      </c>
      <c r="G2749" s="9">
        <v>2745</v>
      </c>
      <c r="H2749" s="9">
        <f t="shared" ca="1" si="85"/>
        <v>-3.2583616821308295E-2</v>
      </c>
    </row>
    <row r="2750" spans="2:8" x14ac:dyDescent="0.25">
      <c r="B2750" s="190">
        <v>43279</v>
      </c>
      <c r="C2750" s="9">
        <v>25.55</v>
      </c>
      <c r="D2750" s="14">
        <f t="shared" si="84"/>
        <v>-0.92028081123244931</v>
      </c>
      <c r="E2750" s="9">
        <v>-3.4026465028355338E-2</v>
      </c>
      <c r="G2750" s="9">
        <v>2746</v>
      </c>
      <c r="H2750" s="9">
        <f t="shared" ca="1" si="85"/>
        <v>-6.5440549203090231E-3</v>
      </c>
    </row>
    <row r="2751" spans="2:8" x14ac:dyDescent="0.25">
      <c r="B2751" s="190">
        <v>45636</v>
      </c>
      <c r="C2751" s="9">
        <v>320.5</v>
      </c>
      <c r="D2751" s="14">
        <f t="shared" si="84"/>
        <v>2.4950926935659758</v>
      </c>
      <c r="E2751" s="9">
        <v>-3.4202199789061388E-2</v>
      </c>
      <c r="G2751" s="9">
        <v>2747</v>
      </c>
      <c r="H2751" s="9">
        <f t="shared" ca="1" si="85"/>
        <v>3.918866653807665E-2</v>
      </c>
    </row>
    <row r="2752" spans="2:8" x14ac:dyDescent="0.25">
      <c r="B2752" s="190">
        <v>45099</v>
      </c>
      <c r="C2752" s="9">
        <v>91.7</v>
      </c>
      <c r="D2752" s="14">
        <f t="shared" si="84"/>
        <v>0.47903225806451616</v>
      </c>
      <c r="E2752" s="9">
        <v>-3.4228541337546076E-2</v>
      </c>
      <c r="G2752" s="9">
        <v>2748</v>
      </c>
      <c r="H2752" s="9">
        <f t="shared" ca="1" si="85"/>
        <v>-1.5520737903829955E-2</v>
      </c>
    </row>
    <row r="2753" spans="2:8" x14ac:dyDescent="0.25">
      <c r="B2753" s="190">
        <v>44958</v>
      </c>
      <c r="C2753" s="9">
        <v>62</v>
      </c>
      <c r="D2753" s="14">
        <f t="shared" si="84"/>
        <v>0.33476856835306773</v>
      </c>
      <c r="E2753" s="9">
        <v>-3.4267912772585715E-2</v>
      </c>
      <c r="G2753" s="9">
        <v>2749</v>
      </c>
      <c r="H2753" s="9">
        <f t="shared" ca="1" si="85"/>
        <v>-7.1772794354397748E-2</v>
      </c>
    </row>
    <row r="2754" spans="2:8" x14ac:dyDescent="0.25">
      <c r="B2754" s="190">
        <v>42878</v>
      </c>
      <c r="C2754" s="9">
        <v>46.45</v>
      </c>
      <c r="D2754" s="14">
        <f t="shared" si="84"/>
        <v>-0.83806867700888976</v>
      </c>
      <c r="E2754" s="9">
        <v>-3.4303534303534271E-2</v>
      </c>
      <c r="G2754" s="9">
        <v>2750</v>
      </c>
      <c r="H2754" s="9">
        <f t="shared" ca="1" si="85"/>
        <v>1.7830526905523131E-2</v>
      </c>
    </row>
    <row r="2755" spans="2:8" x14ac:dyDescent="0.25">
      <c r="B2755" s="190">
        <v>45575</v>
      </c>
      <c r="C2755" s="9">
        <v>286.85000000000002</v>
      </c>
      <c r="D2755" s="14">
        <f t="shared" si="84"/>
        <v>3.8577476714648609</v>
      </c>
      <c r="E2755" s="9">
        <v>-3.4337653593671059E-2</v>
      </c>
      <c r="G2755" s="9">
        <v>2751</v>
      </c>
      <c r="H2755" s="9">
        <f t="shared" ca="1" si="85"/>
        <v>-2.8112031091144945E-2</v>
      </c>
    </row>
    <row r="2756" spans="2:8" x14ac:dyDescent="0.25">
      <c r="B2756" s="190">
        <v>42067</v>
      </c>
      <c r="C2756" s="9">
        <v>59.05</v>
      </c>
      <c r="D2756" s="14">
        <f t="shared" si="84"/>
        <v>-0.5573463268365817</v>
      </c>
      <c r="E2756" s="9">
        <v>-3.4341782502044178E-2</v>
      </c>
      <c r="G2756" s="9">
        <v>2752</v>
      </c>
      <c r="H2756" s="9">
        <f t="shared" ca="1" si="85"/>
        <v>2.7951390656248912E-2</v>
      </c>
    </row>
    <row r="2757" spans="2:8" x14ac:dyDescent="0.25">
      <c r="B2757" s="190">
        <v>45245</v>
      </c>
      <c r="C2757" s="9">
        <v>133.4</v>
      </c>
      <c r="D2757" s="14">
        <f t="shared" ref="D2757:D2820" si="86">(C2757-C2758)/C2758</f>
        <v>1.5728061716489876</v>
      </c>
      <c r="E2757" s="9">
        <v>-3.4382917119073472E-2</v>
      </c>
      <c r="G2757" s="9">
        <v>2753</v>
      </c>
      <c r="H2757" s="9">
        <f t="shared" ca="1" si="85"/>
        <v>3.3688710039911272E-2</v>
      </c>
    </row>
    <row r="2758" spans="2:8" x14ac:dyDescent="0.25">
      <c r="B2758" s="190">
        <v>44141</v>
      </c>
      <c r="C2758" s="9">
        <v>51.85</v>
      </c>
      <c r="D2758" s="14">
        <f t="shared" si="86"/>
        <v>0.85178571428571437</v>
      </c>
      <c r="E2758" s="9">
        <v>-3.4450651769087549E-2</v>
      </c>
      <c r="G2758" s="9">
        <v>2754</v>
      </c>
      <c r="H2758" s="9">
        <f t="shared" ref="H2758:H2821" ca="1" si="87">_xlfn.NORM.INV(RAND(),O$7,O$8)</f>
        <v>3.2597156268266259E-2</v>
      </c>
    </row>
    <row r="2759" spans="2:8" x14ac:dyDescent="0.25">
      <c r="B2759" s="190">
        <v>43277</v>
      </c>
      <c r="C2759" s="9">
        <v>28</v>
      </c>
      <c r="D2759" s="14">
        <f t="shared" si="86"/>
        <v>-0.82417582417582413</v>
      </c>
      <c r="E2759" s="9">
        <v>-3.4482758620689655E-2</v>
      </c>
      <c r="G2759" s="9">
        <v>2755</v>
      </c>
      <c r="H2759" s="9">
        <f t="shared" ca="1" si="87"/>
        <v>-8.2572758996190578E-3</v>
      </c>
    </row>
    <row r="2760" spans="2:8" x14ac:dyDescent="0.25">
      <c r="B2760" s="190">
        <v>45267</v>
      </c>
      <c r="C2760" s="9">
        <v>159.25</v>
      </c>
      <c r="D2760" s="14">
        <f t="shared" si="86"/>
        <v>7.7983425414364635</v>
      </c>
      <c r="E2760" s="9">
        <v>-3.4555926038193324E-2</v>
      </c>
      <c r="G2760" s="9">
        <v>2756</v>
      </c>
      <c r="H2760" s="9">
        <f t="shared" ca="1" si="87"/>
        <v>1.9293616901023457E-2</v>
      </c>
    </row>
    <row r="2761" spans="2:8" x14ac:dyDescent="0.25">
      <c r="B2761" s="190">
        <v>41663</v>
      </c>
      <c r="C2761" s="9">
        <v>18.100000000000001</v>
      </c>
      <c r="D2761" s="14">
        <f t="shared" si="86"/>
        <v>-0.64785992217898825</v>
      </c>
      <c r="E2761" s="9">
        <v>-3.4666666666666589E-2</v>
      </c>
      <c r="G2761" s="9">
        <v>2757</v>
      </c>
      <c r="H2761" s="9">
        <f t="shared" ca="1" si="87"/>
        <v>3.0667813449223588E-2</v>
      </c>
    </row>
    <row r="2762" spans="2:8" x14ac:dyDescent="0.25">
      <c r="B2762" s="190">
        <v>44069</v>
      </c>
      <c r="C2762" s="9">
        <v>51.4</v>
      </c>
      <c r="D2762" s="14">
        <f t="shared" si="86"/>
        <v>0.42382271468144034</v>
      </c>
      <c r="E2762" s="9">
        <v>-3.4741784037558711E-2</v>
      </c>
      <c r="G2762" s="9">
        <v>2758</v>
      </c>
      <c r="H2762" s="9">
        <f t="shared" ca="1" si="87"/>
        <v>5.7170059678961938E-2</v>
      </c>
    </row>
    <row r="2763" spans="2:8" x14ac:dyDescent="0.25">
      <c r="B2763" s="190">
        <v>43361</v>
      </c>
      <c r="C2763" s="9">
        <v>36.1</v>
      </c>
      <c r="D2763" s="14">
        <f t="shared" si="86"/>
        <v>-0.76358873608382449</v>
      </c>
      <c r="E2763" s="9">
        <v>-3.4759358288769977E-2</v>
      </c>
      <c r="G2763" s="9">
        <v>2759</v>
      </c>
      <c r="H2763" s="9">
        <f t="shared" ca="1" si="87"/>
        <v>2.8943795634702233E-2</v>
      </c>
    </row>
    <row r="2764" spans="2:8" x14ac:dyDescent="0.25">
      <c r="B2764" s="190">
        <v>45350</v>
      </c>
      <c r="C2764" s="9">
        <v>152.69999999999999</v>
      </c>
      <c r="D2764" s="14">
        <f t="shared" si="86"/>
        <v>4.5027027027027025</v>
      </c>
      <c r="E2764" s="9">
        <v>-3.47661188369153E-2</v>
      </c>
      <c r="G2764" s="9">
        <v>2760</v>
      </c>
      <c r="H2764" s="9">
        <f t="shared" ca="1" si="87"/>
        <v>4.906049054493445E-2</v>
      </c>
    </row>
    <row r="2765" spans="2:8" x14ac:dyDescent="0.25">
      <c r="B2765" s="190">
        <v>43286</v>
      </c>
      <c r="C2765" s="9">
        <v>27.75</v>
      </c>
      <c r="D2765" s="14">
        <f t="shared" si="86"/>
        <v>-0.41020191285866098</v>
      </c>
      <c r="E2765" s="9">
        <v>-3.4782608695652174E-2</v>
      </c>
      <c r="G2765" s="9">
        <v>2761</v>
      </c>
      <c r="H2765" s="9">
        <f t="shared" ca="1" si="87"/>
        <v>-3.2981272840784663E-2</v>
      </c>
    </row>
    <row r="2766" spans="2:8" x14ac:dyDescent="0.25">
      <c r="B2766" s="190">
        <v>43112</v>
      </c>
      <c r="C2766" s="9">
        <v>47.05</v>
      </c>
      <c r="D2766" s="14">
        <f t="shared" si="86"/>
        <v>-0.27391975308641975</v>
      </c>
      <c r="E2766" s="9">
        <v>-3.4871794871794932E-2</v>
      </c>
      <c r="G2766" s="9">
        <v>2762</v>
      </c>
      <c r="H2766" s="9">
        <f t="shared" ca="1" si="87"/>
        <v>-1.1128261041519545E-2</v>
      </c>
    </row>
    <row r="2767" spans="2:8" x14ac:dyDescent="0.25">
      <c r="B2767" s="190">
        <v>44949</v>
      </c>
      <c r="C2767" s="9">
        <v>64.8</v>
      </c>
      <c r="D2767" s="14">
        <f t="shared" si="86"/>
        <v>1.6129032258064515</v>
      </c>
      <c r="E2767" s="9">
        <v>-3.4996276991809509E-2</v>
      </c>
      <c r="G2767" s="9">
        <v>2763</v>
      </c>
      <c r="H2767" s="9">
        <f t="shared" ca="1" si="87"/>
        <v>4.3745813640097726E-2</v>
      </c>
    </row>
    <row r="2768" spans="2:8" x14ac:dyDescent="0.25">
      <c r="B2768" s="190">
        <v>43539</v>
      </c>
      <c r="C2768" s="9">
        <v>24.8</v>
      </c>
      <c r="D2768" s="14">
        <f t="shared" si="86"/>
        <v>-0.43572241183162685</v>
      </c>
      <c r="E2768" s="9">
        <v>-3.5019455252918233E-2</v>
      </c>
      <c r="G2768" s="9">
        <v>2764</v>
      </c>
      <c r="H2768" s="9">
        <f t="shared" ca="1" si="87"/>
        <v>7.7922118527906675E-2</v>
      </c>
    </row>
    <row r="2769" spans="2:8" x14ac:dyDescent="0.25">
      <c r="B2769" s="190">
        <v>43118</v>
      </c>
      <c r="C2769" s="9">
        <v>43.95</v>
      </c>
      <c r="D2769" s="14">
        <f t="shared" si="86"/>
        <v>0.46013289036544852</v>
      </c>
      <c r="E2769" s="9">
        <v>-3.5126234906695815E-2</v>
      </c>
      <c r="G2769" s="9">
        <v>2765</v>
      </c>
      <c r="H2769" s="9">
        <f t="shared" ca="1" si="87"/>
        <v>-1.3845933618905057E-2</v>
      </c>
    </row>
    <row r="2770" spans="2:8" x14ac:dyDescent="0.25">
      <c r="B2770" s="190">
        <v>43230</v>
      </c>
      <c r="C2770" s="9">
        <v>30.1</v>
      </c>
      <c r="D2770" s="14">
        <f t="shared" si="86"/>
        <v>-0.68531102979613179</v>
      </c>
      <c r="E2770" s="9">
        <v>-3.5256410256410187E-2</v>
      </c>
      <c r="G2770" s="9">
        <v>2766</v>
      </c>
      <c r="H2770" s="9">
        <f t="shared" ca="1" si="87"/>
        <v>6.097168028870277E-2</v>
      </c>
    </row>
    <row r="2771" spans="2:8" x14ac:dyDescent="0.25">
      <c r="B2771" s="190">
        <v>42347</v>
      </c>
      <c r="C2771" s="9">
        <v>95.65</v>
      </c>
      <c r="D2771" s="14">
        <f t="shared" si="86"/>
        <v>6.0073260073260073</v>
      </c>
      <c r="E2771" s="9">
        <v>-3.5300050428643467E-2</v>
      </c>
      <c r="G2771" s="9">
        <v>2767</v>
      </c>
      <c r="H2771" s="9">
        <f t="shared" ca="1" si="87"/>
        <v>2.3577910057626602E-2</v>
      </c>
    </row>
    <row r="2772" spans="2:8" x14ac:dyDescent="0.25">
      <c r="B2772" s="190">
        <v>43809</v>
      </c>
      <c r="C2772" s="9">
        <v>13.65</v>
      </c>
      <c r="D2772" s="14">
        <f t="shared" si="86"/>
        <v>-0.91991786447638602</v>
      </c>
      <c r="E2772" s="9">
        <v>-3.5335689045936397E-2</v>
      </c>
      <c r="G2772" s="9">
        <v>2768</v>
      </c>
      <c r="H2772" s="9">
        <f t="shared" ca="1" si="87"/>
        <v>-3.0242635038377715E-2</v>
      </c>
    </row>
    <row r="2773" spans="2:8" x14ac:dyDescent="0.25">
      <c r="B2773" s="190">
        <v>45400</v>
      </c>
      <c r="C2773" s="9">
        <v>170.45</v>
      </c>
      <c r="D2773" s="14">
        <f t="shared" si="86"/>
        <v>-0.19545926555272361</v>
      </c>
      <c r="E2773" s="9">
        <v>-3.5370684776457273E-2</v>
      </c>
      <c r="G2773" s="9">
        <v>2769</v>
      </c>
      <c r="H2773" s="9">
        <f t="shared" ca="1" si="87"/>
        <v>-4.178211491086762E-2</v>
      </c>
    </row>
    <row r="2774" spans="2:8" x14ac:dyDescent="0.25">
      <c r="B2774" s="190">
        <v>45715</v>
      </c>
      <c r="C2774" s="9">
        <v>211.86</v>
      </c>
      <c r="D2774" s="14">
        <f t="shared" si="86"/>
        <v>2.7168421052631579</v>
      </c>
      <c r="E2774" s="9">
        <v>-3.542159898014921E-2</v>
      </c>
      <c r="G2774" s="9">
        <v>2770</v>
      </c>
      <c r="H2774" s="9">
        <f t="shared" ca="1" si="87"/>
        <v>-3.3262001752579741E-2</v>
      </c>
    </row>
    <row r="2775" spans="2:8" x14ac:dyDescent="0.25">
      <c r="B2775" s="190">
        <v>44518</v>
      </c>
      <c r="C2775" s="9">
        <v>57</v>
      </c>
      <c r="D2775" s="14">
        <f t="shared" si="86"/>
        <v>2.2386363636363633</v>
      </c>
      <c r="E2775" s="9">
        <v>-3.5532994923857891E-2</v>
      </c>
      <c r="G2775" s="9">
        <v>2771</v>
      </c>
      <c r="H2775" s="9">
        <f t="shared" ca="1" si="87"/>
        <v>-3.9587867537446399E-2</v>
      </c>
    </row>
    <row r="2776" spans="2:8" x14ac:dyDescent="0.25">
      <c r="B2776" s="190">
        <v>41639</v>
      </c>
      <c r="C2776" s="9">
        <v>17.600000000000001</v>
      </c>
      <c r="D2776" s="14">
        <f t="shared" si="86"/>
        <v>-0.83333333333333337</v>
      </c>
      <c r="E2776" s="9">
        <v>-3.5616438356164307E-2</v>
      </c>
      <c r="G2776" s="9">
        <v>2772</v>
      </c>
      <c r="H2776" s="9">
        <f t="shared" ca="1" si="87"/>
        <v>1.5505246526228741E-2</v>
      </c>
    </row>
    <row r="2777" spans="2:8" x14ac:dyDescent="0.25">
      <c r="B2777" s="190">
        <v>45131</v>
      </c>
      <c r="C2777" s="9">
        <v>105.6</v>
      </c>
      <c r="D2777" s="14">
        <f t="shared" si="86"/>
        <v>1.0037950664136621</v>
      </c>
      <c r="E2777" s="9">
        <v>-3.5616438356164438E-2</v>
      </c>
      <c r="G2777" s="9">
        <v>2773</v>
      </c>
      <c r="H2777" s="9">
        <f t="shared" ca="1" si="87"/>
        <v>-5.8332406592879166E-2</v>
      </c>
    </row>
    <row r="2778" spans="2:8" x14ac:dyDescent="0.25">
      <c r="B2778" s="190">
        <v>44063</v>
      </c>
      <c r="C2778" s="9">
        <v>52.7</v>
      </c>
      <c r="D2778" s="14">
        <f t="shared" si="86"/>
        <v>0.1153439153439154</v>
      </c>
      <c r="E2778" s="9">
        <v>-3.5681610247026457E-2</v>
      </c>
      <c r="G2778" s="9">
        <v>2774</v>
      </c>
      <c r="H2778" s="9">
        <f t="shared" ca="1" si="87"/>
        <v>2.1477089294356946E-2</v>
      </c>
    </row>
    <row r="2779" spans="2:8" x14ac:dyDescent="0.25">
      <c r="B2779" s="190">
        <v>42445</v>
      </c>
      <c r="C2779" s="9">
        <v>47.25</v>
      </c>
      <c r="D2779" s="14">
        <f t="shared" si="86"/>
        <v>2.9411764705882384E-2</v>
      </c>
      <c r="E2779" s="9">
        <v>-3.5714285714285712E-2</v>
      </c>
      <c r="G2779" s="9">
        <v>2775</v>
      </c>
      <c r="H2779" s="9">
        <f t="shared" ca="1" si="87"/>
        <v>-1.1512061098283812E-2</v>
      </c>
    </row>
    <row r="2780" spans="2:8" x14ac:dyDescent="0.25">
      <c r="B2780" s="190">
        <v>44627</v>
      </c>
      <c r="C2780" s="9">
        <v>45.9</v>
      </c>
      <c r="D2780" s="14">
        <f t="shared" si="86"/>
        <v>-0.14763231197771592</v>
      </c>
      <c r="E2780" s="9">
        <v>-3.5714285714285775E-2</v>
      </c>
      <c r="G2780" s="9">
        <v>2776</v>
      </c>
      <c r="H2780" s="9">
        <f t="shared" ca="1" si="87"/>
        <v>-5.4172523941302862E-2</v>
      </c>
    </row>
    <row r="2781" spans="2:8" x14ac:dyDescent="0.25">
      <c r="B2781" s="190">
        <v>44301</v>
      </c>
      <c r="C2781" s="9">
        <v>53.85</v>
      </c>
      <c r="D2781" s="14">
        <f t="shared" si="86"/>
        <v>-0.67955965486462366</v>
      </c>
      <c r="E2781" s="9">
        <v>-3.5810205908683973E-2</v>
      </c>
      <c r="G2781" s="9">
        <v>2777</v>
      </c>
      <c r="H2781" s="9">
        <f t="shared" ca="1" si="87"/>
        <v>1.1541249461864325E-2</v>
      </c>
    </row>
    <row r="2782" spans="2:8" x14ac:dyDescent="0.25">
      <c r="B2782" s="190">
        <v>45404</v>
      </c>
      <c r="C2782" s="9">
        <v>168.05</v>
      </c>
      <c r="D2782" s="14">
        <f t="shared" si="86"/>
        <v>4.0014880952380958</v>
      </c>
      <c r="E2782" s="9">
        <v>-3.5857716580608143E-2</v>
      </c>
      <c r="G2782" s="9">
        <v>2778</v>
      </c>
      <c r="H2782" s="9">
        <f t="shared" ca="1" si="87"/>
        <v>6.5908585729749806E-3</v>
      </c>
    </row>
    <row r="2783" spans="2:8" x14ac:dyDescent="0.25">
      <c r="B2783" s="190">
        <v>43215</v>
      </c>
      <c r="C2783" s="9">
        <v>33.6</v>
      </c>
      <c r="D2783" s="14">
        <f t="shared" si="86"/>
        <v>-0.28434504792332271</v>
      </c>
      <c r="E2783" s="9">
        <v>-3.5868005738880916E-2</v>
      </c>
      <c r="G2783" s="9">
        <v>2779</v>
      </c>
      <c r="H2783" s="9">
        <f t="shared" ca="1" si="87"/>
        <v>-1.6545899436413786E-2</v>
      </c>
    </row>
    <row r="2784" spans="2:8" x14ac:dyDescent="0.25">
      <c r="B2784" s="190">
        <v>44691</v>
      </c>
      <c r="C2784" s="9">
        <v>46.95</v>
      </c>
      <c r="D2784" s="14">
        <f t="shared" si="86"/>
        <v>-0.58797718297498902</v>
      </c>
      <c r="E2784" s="9">
        <v>-3.5934291581108828E-2</v>
      </c>
      <c r="G2784" s="9">
        <v>2780</v>
      </c>
      <c r="H2784" s="9">
        <f t="shared" ca="1" si="87"/>
        <v>-4.5628798280199077E-2</v>
      </c>
    </row>
    <row r="2785" spans="2:8" x14ac:dyDescent="0.25">
      <c r="B2785" s="190">
        <v>45152</v>
      </c>
      <c r="C2785" s="9">
        <v>113.95</v>
      </c>
      <c r="D2785" s="14">
        <f t="shared" si="86"/>
        <v>16.007462686567163</v>
      </c>
      <c r="E2785" s="9">
        <v>-3.5956006768189511E-2</v>
      </c>
      <c r="G2785" s="9">
        <v>2781</v>
      </c>
      <c r="H2785" s="9">
        <f t="shared" ca="1" si="87"/>
        <v>-5.063860961581608E-2</v>
      </c>
    </row>
    <row r="2786" spans="2:8" x14ac:dyDescent="0.25">
      <c r="B2786" s="190">
        <v>41514</v>
      </c>
      <c r="C2786" s="9">
        <v>6.7</v>
      </c>
      <c r="D2786" s="14">
        <f t="shared" si="86"/>
        <v>-0.87177033492822964</v>
      </c>
      <c r="E2786" s="9">
        <v>-3.5971223021582732E-2</v>
      </c>
      <c r="G2786" s="9">
        <v>2782</v>
      </c>
      <c r="H2786" s="9">
        <f t="shared" ca="1" si="87"/>
        <v>-2.1678705127612857E-2</v>
      </c>
    </row>
    <row r="2787" spans="2:8" x14ac:dyDescent="0.25">
      <c r="B2787" s="190">
        <v>42656</v>
      </c>
      <c r="C2787" s="9">
        <v>52.25</v>
      </c>
      <c r="D2787" s="14">
        <f t="shared" si="86"/>
        <v>-0.81895356895356897</v>
      </c>
      <c r="E2787" s="9">
        <v>-3.597785977859784E-2</v>
      </c>
      <c r="G2787" s="9">
        <v>2783</v>
      </c>
      <c r="H2787" s="9">
        <f t="shared" ca="1" si="87"/>
        <v>-9.1055462339192407E-3</v>
      </c>
    </row>
    <row r="2788" spans="2:8" x14ac:dyDescent="0.25">
      <c r="B2788" s="190">
        <v>45607</v>
      </c>
      <c r="C2788" s="9">
        <v>288.60000000000002</v>
      </c>
      <c r="D2788" s="14">
        <f t="shared" si="86"/>
        <v>5.173262032085562</v>
      </c>
      <c r="E2788" s="9">
        <v>-3.6072144288577003E-2</v>
      </c>
      <c r="G2788" s="9">
        <v>2784</v>
      </c>
      <c r="H2788" s="9">
        <f t="shared" ca="1" si="87"/>
        <v>3.1899435826460779E-2</v>
      </c>
    </row>
    <row r="2789" spans="2:8" x14ac:dyDescent="0.25">
      <c r="B2789" s="190">
        <v>44706</v>
      </c>
      <c r="C2789" s="9">
        <v>46.75</v>
      </c>
      <c r="D2789" s="14">
        <f t="shared" si="86"/>
        <v>0.12922705314009666</v>
      </c>
      <c r="E2789" s="9">
        <v>-3.608247422680412E-2</v>
      </c>
      <c r="G2789" s="9">
        <v>2785</v>
      </c>
      <c r="H2789" s="9">
        <f t="shared" ca="1" si="87"/>
        <v>3.3838511251856038E-2</v>
      </c>
    </row>
    <row r="2790" spans="2:8" x14ac:dyDescent="0.25">
      <c r="B2790" s="190">
        <v>42885</v>
      </c>
      <c r="C2790" s="9">
        <v>41.4</v>
      </c>
      <c r="D2790" s="14">
        <f t="shared" si="86"/>
        <v>2.101123595505618</v>
      </c>
      <c r="E2790" s="9">
        <v>-3.6088474970896491E-2</v>
      </c>
      <c r="G2790" s="9">
        <v>2786</v>
      </c>
      <c r="H2790" s="9">
        <f t="shared" ca="1" si="87"/>
        <v>6.1831939511969573E-2</v>
      </c>
    </row>
    <row r="2791" spans="2:8" x14ac:dyDescent="0.25">
      <c r="B2791" s="190">
        <v>43739</v>
      </c>
      <c r="C2791" s="9">
        <v>13.35</v>
      </c>
      <c r="D2791" s="14">
        <f t="shared" si="86"/>
        <v>2.3374999999999999</v>
      </c>
      <c r="E2791" s="9">
        <v>-3.6101083032490974E-2</v>
      </c>
      <c r="G2791" s="9">
        <v>2787</v>
      </c>
      <c r="H2791" s="9">
        <f t="shared" ca="1" si="87"/>
        <v>-0.10606860714390839</v>
      </c>
    </row>
    <row r="2792" spans="2:8" x14ac:dyDescent="0.25">
      <c r="B2792" s="190">
        <v>41341</v>
      </c>
      <c r="C2792" s="9">
        <v>4</v>
      </c>
      <c r="D2792" s="14">
        <f t="shared" si="86"/>
        <v>-0.85688729874776381</v>
      </c>
      <c r="E2792" s="9">
        <v>-3.6144578313253094E-2</v>
      </c>
      <c r="G2792" s="9">
        <v>2788</v>
      </c>
      <c r="H2792" s="9">
        <f t="shared" ca="1" si="87"/>
        <v>2.6855094626498186E-2</v>
      </c>
    </row>
    <row r="2793" spans="2:8" x14ac:dyDescent="0.25">
      <c r="B2793" s="190">
        <v>43238</v>
      </c>
      <c r="C2793" s="9">
        <v>27.95</v>
      </c>
      <c r="D2793" s="14">
        <f t="shared" si="86"/>
        <v>0.40100250626566419</v>
      </c>
      <c r="E2793" s="9">
        <v>-3.6206896551724162E-2</v>
      </c>
      <c r="G2793" s="9">
        <v>2789</v>
      </c>
      <c r="H2793" s="9">
        <f t="shared" ca="1" si="87"/>
        <v>-2.4966063579688252E-2</v>
      </c>
    </row>
    <row r="2794" spans="2:8" x14ac:dyDescent="0.25">
      <c r="B2794" s="190">
        <v>43858</v>
      </c>
      <c r="C2794" s="9">
        <v>19.95</v>
      </c>
      <c r="D2794" s="14">
        <f t="shared" si="86"/>
        <v>-0.60298507462686568</v>
      </c>
      <c r="E2794" s="9">
        <v>-3.6231884057971016E-2</v>
      </c>
      <c r="G2794" s="9">
        <v>2790</v>
      </c>
      <c r="H2794" s="9">
        <f t="shared" ca="1" si="87"/>
        <v>-8.6350993522553501E-3</v>
      </c>
    </row>
    <row r="2795" spans="2:8" x14ac:dyDescent="0.25">
      <c r="B2795" s="190">
        <v>42676</v>
      </c>
      <c r="C2795" s="9">
        <v>50.25</v>
      </c>
      <c r="D2795" s="14">
        <f t="shared" si="86"/>
        <v>-0.11609498680738789</v>
      </c>
      <c r="E2795" s="9">
        <v>-3.6433365292425669E-2</v>
      </c>
      <c r="G2795" s="9">
        <v>2791</v>
      </c>
      <c r="H2795" s="9">
        <f t="shared" ca="1" si="87"/>
        <v>-2.8839290134074498E-2</v>
      </c>
    </row>
    <row r="2796" spans="2:8" x14ac:dyDescent="0.25">
      <c r="B2796" s="190">
        <v>44214</v>
      </c>
      <c r="C2796" s="9">
        <v>56.85</v>
      </c>
      <c r="D2796" s="14">
        <f t="shared" si="86"/>
        <v>-0.81354542472941949</v>
      </c>
      <c r="E2796" s="9">
        <v>-3.6440677966101669E-2</v>
      </c>
      <c r="G2796" s="9">
        <v>2792</v>
      </c>
      <c r="H2796" s="9">
        <f t="shared" ca="1" si="87"/>
        <v>1.9301241203077722E-2</v>
      </c>
    </row>
    <row r="2797" spans="2:8" x14ac:dyDescent="0.25">
      <c r="B2797" s="190">
        <v>45646</v>
      </c>
      <c r="C2797" s="9">
        <v>304.89999999999998</v>
      </c>
      <c r="D2797" s="14">
        <f t="shared" si="86"/>
        <v>15.525745257452575</v>
      </c>
      <c r="E2797" s="9">
        <v>-3.6498656975825605E-2</v>
      </c>
      <c r="G2797" s="9">
        <v>2793</v>
      </c>
      <c r="H2797" s="9">
        <f t="shared" ca="1" si="87"/>
        <v>-1.5715460966653962E-2</v>
      </c>
    </row>
    <row r="2798" spans="2:8" x14ac:dyDescent="0.25">
      <c r="B2798" s="190">
        <v>41648</v>
      </c>
      <c r="C2798" s="9">
        <v>18.45</v>
      </c>
      <c r="D2798" s="14">
        <f t="shared" si="86"/>
        <v>-0.93719148936170216</v>
      </c>
      <c r="E2798" s="9">
        <v>-3.6553524804177513E-2</v>
      </c>
      <c r="G2798" s="9">
        <v>2794</v>
      </c>
      <c r="H2798" s="9">
        <f t="shared" ca="1" si="87"/>
        <v>2.3667466188435123E-2</v>
      </c>
    </row>
    <row r="2799" spans="2:8" x14ac:dyDescent="0.25">
      <c r="B2799" s="190">
        <v>45649</v>
      </c>
      <c r="C2799" s="9">
        <v>293.75</v>
      </c>
      <c r="D2799" s="14">
        <f t="shared" si="86"/>
        <v>4.4398148148148149</v>
      </c>
      <c r="E2799" s="9">
        <v>-3.6569367005575525E-2</v>
      </c>
      <c r="G2799" s="9">
        <v>2795</v>
      </c>
      <c r="H2799" s="9">
        <f t="shared" ca="1" si="87"/>
        <v>-3.5012503547763169E-2</v>
      </c>
    </row>
    <row r="2800" spans="2:8" x14ac:dyDescent="0.25">
      <c r="B2800" s="190">
        <v>44257</v>
      </c>
      <c r="C2800" s="9">
        <v>54</v>
      </c>
      <c r="D2800" s="14">
        <f t="shared" si="86"/>
        <v>0.14528101802757162</v>
      </c>
      <c r="E2800" s="9">
        <v>-3.6574487065120377E-2</v>
      </c>
      <c r="G2800" s="9">
        <v>2796</v>
      </c>
      <c r="H2800" s="9">
        <f t="shared" ca="1" si="87"/>
        <v>2.2556482279857581E-2</v>
      </c>
    </row>
    <row r="2801" spans="2:8" x14ac:dyDescent="0.25">
      <c r="B2801" s="190">
        <v>42494</v>
      </c>
      <c r="C2801" s="9">
        <v>47.15</v>
      </c>
      <c r="D2801" s="14">
        <f t="shared" si="86"/>
        <v>1.0021231422505306</v>
      </c>
      <c r="E2801" s="9">
        <v>-3.677221654749753E-2</v>
      </c>
      <c r="G2801" s="9">
        <v>2797</v>
      </c>
      <c r="H2801" s="9">
        <f t="shared" ca="1" si="87"/>
        <v>6.8999092858387748E-2</v>
      </c>
    </row>
    <row r="2802" spans="2:8" x14ac:dyDescent="0.25">
      <c r="B2802" s="190">
        <v>41759</v>
      </c>
      <c r="C2802" s="9">
        <v>23.55</v>
      </c>
      <c r="D2802" s="14">
        <f t="shared" si="86"/>
        <v>-0.91854029747492216</v>
      </c>
      <c r="E2802" s="9">
        <v>-3.6809815950920186E-2</v>
      </c>
      <c r="G2802" s="9">
        <v>2798</v>
      </c>
      <c r="H2802" s="9">
        <f t="shared" ca="1" si="87"/>
        <v>1.9807186422398405E-2</v>
      </c>
    </row>
    <row r="2803" spans="2:8" x14ac:dyDescent="0.25">
      <c r="B2803" s="190">
        <v>45568</v>
      </c>
      <c r="C2803" s="9">
        <v>289.10000000000002</v>
      </c>
      <c r="D2803" s="14">
        <f t="shared" si="86"/>
        <v>11.328358208955226</v>
      </c>
      <c r="E2803" s="9">
        <v>-3.6814925870397988E-2</v>
      </c>
      <c r="G2803" s="9">
        <v>2799</v>
      </c>
      <c r="H2803" s="9">
        <f t="shared" ca="1" si="87"/>
        <v>-3.323745415973807E-2</v>
      </c>
    </row>
    <row r="2804" spans="2:8" x14ac:dyDescent="0.25">
      <c r="B2804" s="190">
        <v>43502</v>
      </c>
      <c r="C2804" s="9">
        <v>23.45</v>
      </c>
      <c r="D2804" s="14">
        <f t="shared" si="86"/>
        <v>-0.18150087260034903</v>
      </c>
      <c r="E2804" s="9">
        <v>-3.696098562628345E-2</v>
      </c>
      <c r="G2804" s="9">
        <v>2800</v>
      </c>
      <c r="H2804" s="9">
        <f t="shared" ca="1" si="87"/>
        <v>1.2048104699732519E-2</v>
      </c>
    </row>
    <row r="2805" spans="2:8" x14ac:dyDescent="0.25">
      <c r="B2805" s="190">
        <v>41801</v>
      </c>
      <c r="C2805" s="9">
        <v>28.65</v>
      </c>
      <c r="D2805" s="14">
        <f t="shared" si="86"/>
        <v>-0.42004048582995951</v>
      </c>
      <c r="E2805" s="9">
        <v>-3.6974789915966436E-2</v>
      </c>
      <c r="G2805" s="9">
        <v>2801</v>
      </c>
      <c r="H2805" s="9">
        <f t="shared" ca="1" si="87"/>
        <v>-5.116288961014815E-2</v>
      </c>
    </row>
    <row r="2806" spans="2:8" x14ac:dyDescent="0.25">
      <c r="B2806" s="190">
        <v>41877</v>
      </c>
      <c r="C2806" s="9">
        <v>49.4</v>
      </c>
      <c r="D2806" s="14">
        <f t="shared" si="86"/>
        <v>11.666666666666666</v>
      </c>
      <c r="E2806" s="9">
        <v>-3.7037037037037014E-2</v>
      </c>
      <c r="G2806" s="9">
        <v>2802</v>
      </c>
      <c r="H2806" s="9">
        <f t="shared" ca="1" si="87"/>
        <v>3.1217920930170163E-2</v>
      </c>
    </row>
    <row r="2807" spans="2:8" x14ac:dyDescent="0.25">
      <c r="B2807" s="190">
        <v>41382</v>
      </c>
      <c r="C2807" s="9">
        <v>3.9</v>
      </c>
      <c r="D2807" s="14">
        <f t="shared" si="86"/>
        <v>-0.92089249492900616</v>
      </c>
      <c r="E2807" s="9">
        <v>-3.7037037037037014E-2</v>
      </c>
      <c r="G2807" s="9">
        <v>2803</v>
      </c>
      <c r="H2807" s="9">
        <f t="shared" ca="1" si="87"/>
        <v>-1.6952533946951124E-2</v>
      </c>
    </row>
    <row r="2808" spans="2:8" x14ac:dyDescent="0.25">
      <c r="B2808" s="190">
        <v>42873</v>
      </c>
      <c r="C2808" s="9">
        <v>49.3</v>
      </c>
      <c r="D2808" s="14">
        <f t="shared" si="86"/>
        <v>0.90347490347490345</v>
      </c>
      <c r="E2808" s="9">
        <v>-3.7109375000000111E-2</v>
      </c>
      <c r="G2808" s="9">
        <v>2804</v>
      </c>
      <c r="H2808" s="9">
        <f t="shared" ca="1" si="87"/>
        <v>6.6124141381800006E-2</v>
      </c>
    </row>
    <row r="2809" spans="2:8" x14ac:dyDescent="0.25">
      <c r="B2809" s="190">
        <v>41795</v>
      </c>
      <c r="C2809" s="9">
        <v>25.9</v>
      </c>
      <c r="D2809" s="14">
        <f t="shared" si="86"/>
        <v>-0.83597213426219119</v>
      </c>
      <c r="E2809" s="9">
        <v>-3.717472118959108E-2</v>
      </c>
      <c r="G2809" s="9">
        <v>2805</v>
      </c>
      <c r="H2809" s="9">
        <f t="shared" ca="1" si="87"/>
        <v>7.0395036529263648E-3</v>
      </c>
    </row>
    <row r="2810" spans="2:8" x14ac:dyDescent="0.25">
      <c r="B2810" s="190">
        <v>45419</v>
      </c>
      <c r="C2810" s="9">
        <v>157.9</v>
      </c>
      <c r="D2810" s="14">
        <f t="shared" si="86"/>
        <v>7.1602067183462532</v>
      </c>
      <c r="E2810" s="9">
        <v>-3.7195121951219476E-2</v>
      </c>
      <c r="G2810" s="9">
        <v>2806</v>
      </c>
      <c r="H2810" s="9">
        <f t="shared" ca="1" si="87"/>
        <v>-3.1997986215069989E-2</v>
      </c>
    </row>
    <row r="2811" spans="2:8" x14ac:dyDescent="0.25">
      <c r="B2811" s="190">
        <v>43885</v>
      </c>
      <c r="C2811" s="9">
        <v>19.350000000000001</v>
      </c>
      <c r="D2811" s="14">
        <f t="shared" si="86"/>
        <v>-0.59348739495798319</v>
      </c>
      <c r="E2811" s="9">
        <v>-3.7313432835820892E-2</v>
      </c>
      <c r="G2811" s="9">
        <v>2807</v>
      </c>
      <c r="H2811" s="9">
        <f t="shared" ca="1" si="87"/>
        <v>-2.0508922090587068E-2</v>
      </c>
    </row>
    <row r="2812" spans="2:8" x14ac:dyDescent="0.25">
      <c r="B2812" s="190">
        <v>44700</v>
      </c>
      <c r="C2812" s="9">
        <v>47.6</v>
      </c>
      <c r="D2812" s="14">
        <f t="shared" si="86"/>
        <v>-0.22852512155591573</v>
      </c>
      <c r="E2812" s="9">
        <v>-3.7411526794742189E-2</v>
      </c>
      <c r="G2812" s="9">
        <v>2808</v>
      </c>
      <c r="H2812" s="9">
        <f t="shared" ca="1" si="87"/>
        <v>4.1699057158332976E-2</v>
      </c>
    </row>
    <row r="2813" spans="2:8" x14ac:dyDescent="0.25">
      <c r="B2813" s="190">
        <v>44173</v>
      </c>
      <c r="C2813" s="9">
        <v>61.7</v>
      </c>
      <c r="D2813" s="14">
        <f t="shared" si="86"/>
        <v>15.025974025974026</v>
      </c>
      <c r="E2813" s="9">
        <v>-3.7441497659906266E-2</v>
      </c>
      <c r="G2813" s="9">
        <v>2809</v>
      </c>
      <c r="H2813" s="9">
        <f t="shared" ca="1" si="87"/>
        <v>5.4437445459757108E-2</v>
      </c>
    </row>
    <row r="2814" spans="2:8" x14ac:dyDescent="0.25">
      <c r="B2814" s="190">
        <v>41333</v>
      </c>
      <c r="C2814" s="9">
        <v>3.85</v>
      </c>
      <c r="D2814" s="14">
        <f t="shared" si="86"/>
        <v>-0.92292292292292288</v>
      </c>
      <c r="E2814" s="9">
        <v>-3.7499999999999978E-2</v>
      </c>
      <c r="G2814" s="9">
        <v>2810</v>
      </c>
      <c r="H2814" s="9">
        <f t="shared" ca="1" si="87"/>
        <v>3.9322769272097005E-2</v>
      </c>
    </row>
    <row r="2815" spans="2:8" x14ac:dyDescent="0.25">
      <c r="B2815" s="190">
        <v>41873</v>
      </c>
      <c r="C2815" s="9">
        <v>49.95</v>
      </c>
      <c r="D2815" s="14">
        <f t="shared" si="86"/>
        <v>-0.38027295285359791</v>
      </c>
      <c r="E2815" s="9">
        <v>-3.7572254335260034E-2</v>
      </c>
      <c r="G2815" s="9">
        <v>2811</v>
      </c>
      <c r="H2815" s="9">
        <f t="shared" ca="1" si="87"/>
        <v>-1.2871682234275404E-3</v>
      </c>
    </row>
    <row r="2816" spans="2:8" x14ac:dyDescent="0.25">
      <c r="B2816" s="190">
        <v>44417</v>
      </c>
      <c r="C2816" s="9">
        <v>80.599999999999994</v>
      </c>
      <c r="D2816" s="14">
        <f t="shared" si="86"/>
        <v>0.9730722154222764</v>
      </c>
      <c r="E2816" s="9">
        <v>-3.7611940298507528E-2</v>
      </c>
      <c r="G2816" s="9">
        <v>2812</v>
      </c>
      <c r="H2816" s="9">
        <f t="shared" ca="1" si="87"/>
        <v>3.2150462769548159E-2</v>
      </c>
    </row>
    <row r="2817" spans="2:8" x14ac:dyDescent="0.25">
      <c r="B2817" s="190">
        <v>43130</v>
      </c>
      <c r="C2817" s="9">
        <v>40.85</v>
      </c>
      <c r="D2817" s="14">
        <f t="shared" si="86"/>
        <v>0.28257456828885397</v>
      </c>
      <c r="E2817" s="9">
        <v>-3.7691401648998854E-2</v>
      </c>
      <c r="G2817" s="9">
        <v>2813</v>
      </c>
      <c r="H2817" s="9">
        <f t="shared" ca="1" si="87"/>
        <v>1.0335358397523781E-2</v>
      </c>
    </row>
    <row r="2818" spans="2:8" x14ac:dyDescent="0.25">
      <c r="B2818" s="190">
        <v>43417</v>
      </c>
      <c r="C2818" s="9">
        <v>31.85</v>
      </c>
      <c r="D2818" s="14">
        <f t="shared" si="86"/>
        <v>-0.89742351046698865</v>
      </c>
      <c r="E2818" s="9">
        <v>-3.7764350453172203E-2</v>
      </c>
      <c r="G2818" s="9">
        <v>2814</v>
      </c>
      <c r="H2818" s="9">
        <f t="shared" ca="1" si="87"/>
        <v>5.0011227139912439E-3</v>
      </c>
    </row>
    <row r="2819" spans="2:8" x14ac:dyDescent="0.25">
      <c r="B2819" s="190">
        <v>45638</v>
      </c>
      <c r="C2819" s="9">
        <v>310.5</v>
      </c>
      <c r="D2819" s="14">
        <f t="shared" si="86"/>
        <v>9.213815789473685</v>
      </c>
      <c r="E2819" s="9">
        <v>-3.7955073586367155E-2</v>
      </c>
      <c r="G2819" s="9">
        <v>2815</v>
      </c>
      <c r="H2819" s="9">
        <f t="shared" ca="1" si="87"/>
        <v>-2.5630970010380866E-2</v>
      </c>
    </row>
    <row r="2820" spans="2:8" x14ac:dyDescent="0.25">
      <c r="B2820" s="190">
        <v>43322</v>
      </c>
      <c r="C2820" s="9">
        <v>30.4</v>
      </c>
      <c r="D2820" s="14">
        <f t="shared" si="86"/>
        <v>1.1870503597122302</v>
      </c>
      <c r="E2820" s="9">
        <v>-3.7974683544303889E-2</v>
      </c>
      <c r="G2820" s="9">
        <v>2816</v>
      </c>
      <c r="H2820" s="9">
        <f t="shared" ca="1" si="87"/>
        <v>-2.9924487409946798E-2</v>
      </c>
    </row>
    <row r="2821" spans="2:8" x14ac:dyDescent="0.25">
      <c r="B2821" s="190">
        <v>43802</v>
      </c>
      <c r="C2821" s="9">
        <v>13.9</v>
      </c>
      <c r="D2821" s="14">
        <f t="shared" ref="D2821:D2884" si="88">(C2821-C2822)/C2822</f>
        <v>-0.59177679882525702</v>
      </c>
      <c r="E2821" s="9">
        <v>-3.8062283737024152E-2</v>
      </c>
      <c r="G2821" s="9">
        <v>2817</v>
      </c>
      <c r="H2821" s="9">
        <f t="shared" ca="1" si="87"/>
        <v>3.3597187613733481E-2</v>
      </c>
    </row>
    <row r="2822" spans="2:8" x14ac:dyDescent="0.25">
      <c r="B2822" s="190">
        <v>44015</v>
      </c>
      <c r="C2822" s="9">
        <v>34.049999999999997</v>
      </c>
      <c r="D2822" s="14">
        <f t="shared" si="88"/>
        <v>0.17616580310880822</v>
      </c>
      <c r="E2822" s="9">
        <v>-3.8135593220339027E-2</v>
      </c>
      <c r="G2822" s="9">
        <v>2818</v>
      </c>
      <c r="H2822" s="9">
        <f t="shared" ref="H2822:H2885" ca="1" si="89">_xlfn.NORM.INV(RAND(),O$7,O$8)</f>
        <v>5.6218065024181745E-2</v>
      </c>
    </row>
    <row r="2823" spans="2:8" x14ac:dyDescent="0.25">
      <c r="B2823" s="190">
        <v>43384</v>
      </c>
      <c r="C2823" s="9">
        <v>28.95</v>
      </c>
      <c r="D2823" s="14">
        <f t="shared" si="88"/>
        <v>-0.51870324189526185</v>
      </c>
      <c r="E2823" s="9">
        <v>-3.8205980066445253E-2</v>
      </c>
      <c r="G2823" s="9">
        <v>2819</v>
      </c>
      <c r="H2823" s="9">
        <f t="shared" ca="1" si="89"/>
        <v>-6.2803974189214892E-2</v>
      </c>
    </row>
    <row r="2824" spans="2:8" x14ac:dyDescent="0.25">
      <c r="B2824" s="190">
        <v>41893</v>
      </c>
      <c r="C2824" s="9">
        <v>60.15</v>
      </c>
      <c r="D2824" s="14">
        <f t="shared" si="88"/>
        <v>-1.9559902200489043E-2</v>
      </c>
      <c r="E2824" s="9">
        <v>-3.8369304556354893E-2</v>
      </c>
      <c r="G2824" s="9">
        <v>2820</v>
      </c>
      <c r="H2824" s="9">
        <f t="shared" ca="1" si="89"/>
        <v>-2.4035559024570573E-2</v>
      </c>
    </row>
    <row r="2825" spans="2:8" x14ac:dyDescent="0.25">
      <c r="B2825" s="190">
        <v>41948</v>
      </c>
      <c r="C2825" s="9">
        <v>61.35</v>
      </c>
      <c r="D2825" s="14">
        <f t="shared" si="88"/>
        <v>8.8160000000000007</v>
      </c>
      <c r="E2825" s="9">
        <v>-3.8401253918495235E-2</v>
      </c>
      <c r="G2825" s="9">
        <v>2821</v>
      </c>
      <c r="H2825" s="9">
        <f t="shared" ca="1" si="89"/>
        <v>6.6247112488834964E-3</v>
      </c>
    </row>
    <row r="2826" spans="2:8" x14ac:dyDescent="0.25">
      <c r="B2826" s="190">
        <v>41516</v>
      </c>
      <c r="C2826" s="9">
        <v>6.25</v>
      </c>
      <c r="D2826" s="14">
        <f t="shared" si="88"/>
        <v>-0.6875</v>
      </c>
      <c r="E2826" s="9">
        <v>-3.8461538461538464E-2</v>
      </c>
      <c r="G2826" s="9">
        <v>2822</v>
      </c>
      <c r="H2826" s="9">
        <f t="shared" ca="1" si="89"/>
        <v>-2.7330069706598861E-2</v>
      </c>
    </row>
    <row r="2827" spans="2:8" x14ac:dyDescent="0.25">
      <c r="B2827" s="190">
        <v>43941</v>
      </c>
      <c r="C2827" s="9">
        <v>20</v>
      </c>
      <c r="D2827" s="14">
        <f t="shared" si="88"/>
        <v>-0.58974358974358976</v>
      </c>
      <c r="E2827" s="9">
        <v>-3.8461538461538491E-2</v>
      </c>
      <c r="G2827" s="9">
        <v>2823</v>
      </c>
      <c r="H2827" s="9">
        <f t="shared" ca="1" si="89"/>
        <v>-4.2203285346528167E-2</v>
      </c>
    </row>
    <row r="2828" spans="2:8" x14ac:dyDescent="0.25">
      <c r="B2828" s="190">
        <v>42572</v>
      </c>
      <c r="C2828" s="9">
        <v>48.75</v>
      </c>
      <c r="D2828" s="14">
        <f t="shared" si="88"/>
        <v>0.96177062374245459</v>
      </c>
      <c r="E2828" s="9">
        <v>-3.8461538461538512E-2</v>
      </c>
      <c r="G2828" s="9">
        <v>2824</v>
      </c>
      <c r="H2828" s="9">
        <f t="shared" ca="1" si="89"/>
        <v>-8.9414475403777047E-2</v>
      </c>
    </row>
    <row r="2829" spans="2:8" x14ac:dyDescent="0.25">
      <c r="B2829" s="190">
        <v>43507</v>
      </c>
      <c r="C2829" s="9">
        <v>24.85</v>
      </c>
      <c r="D2829" s="14">
        <f t="shared" si="88"/>
        <v>2.3355704697986579</v>
      </c>
      <c r="E2829" s="9">
        <v>-3.8684719535783361E-2</v>
      </c>
      <c r="G2829" s="9">
        <v>2825</v>
      </c>
      <c r="H2829" s="9">
        <f t="shared" ca="1" si="89"/>
        <v>7.4077275521324004E-4</v>
      </c>
    </row>
    <row r="2830" spans="2:8" x14ac:dyDescent="0.25">
      <c r="B2830" s="190">
        <v>41537</v>
      </c>
      <c r="C2830" s="9">
        <v>7.45</v>
      </c>
      <c r="D2830" s="14">
        <f t="shared" si="88"/>
        <v>-0.89195068890500362</v>
      </c>
      <c r="E2830" s="9">
        <v>-3.8709677419354813E-2</v>
      </c>
      <c r="G2830" s="9">
        <v>2826</v>
      </c>
      <c r="H2830" s="9">
        <f t="shared" ca="1" si="89"/>
        <v>-2.6970843459865727E-2</v>
      </c>
    </row>
    <row r="2831" spans="2:8" x14ac:dyDescent="0.25">
      <c r="B2831" s="190">
        <v>44354</v>
      </c>
      <c r="C2831" s="9">
        <v>68.95</v>
      </c>
      <c r="D2831" s="14">
        <f t="shared" si="88"/>
        <v>0.86856368563685649</v>
      </c>
      <c r="E2831" s="9">
        <v>-3.9024390243902397E-2</v>
      </c>
      <c r="G2831" s="9">
        <v>2827</v>
      </c>
      <c r="H2831" s="9">
        <f t="shared" ca="1" si="89"/>
        <v>-3.2213008483948764E-2</v>
      </c>
    </row>
    <row r="2832" spans="2:8" x14ac:dyDescent="0.25">
      <c r="B2832" s="190">
        <v>43073</v>
      </c>
      <c r="C2832" s="9">
        <v>36.9</v>
      </c>
      <c r="D2832" s="14">
        <f t="shared" si="88"/>
        <v>1.0054347826086958</v>
      </c>
      <c r="E2832" s="9">
        <v>-3.90625E-2</v>
      </c>
      <c r="G2832" s="9">
        <v>2828</v>
      </c>
      <c r="H2832" s="9">
        <f t="shared" ca="1" si="89"/>
        <v>8.4501307132660061E-2</v>
      </c>
    </row>
    <row r="2833" spans="2:8" x14ac:dyDescent="0.25">
      <c r="B2833" s="190">
        <v>43860</v>
      </c>
      <c r="C2833" s="9">
        <v>18.399999999999999</v>
      </c>
      <c r="D2833" s="14">
        <f t="shared" si="88"/>
        <v>0.15723270440251561</v>
      </c>
      <c r="E2833" s="9">
        <v>-3.91644908616188E-2</v>
      </c>
      <c r="G2833" s="9">
        <v>2829</v>
      </c>
      <c r="H2833" s="9">
        <f t="shared" ca="1" si="89"/>
        <v>8.0968382406297456E-3</v>
      </c>
    </row>
    <row r="2834" spans="2:8" x14ac:dyDescent="0.25">
      <c r="B2834" s="190">
        <v>43720</v>
      </c>
      <c r="C2834" s="9">
        <v>15.9</v>
      </c>
      <c r="D2834" s="14">
        <f t="shared" si="88"/>
        <v>-0.72299651567944256</v>
      </c>
      <c r="E2834" s="9">
        <v>-3.9274924471299114E-2</v>
      </c>
      <c r="G2834" s="9">
        <v>2830</v>
      </c>
      <c r="H2834" s="9">
        <f t="shared" ca="1" si="89"/>
        <v>-2.3054306260761846E-2</v>
      </c>
    </row>
    <row r="2835" spans="2:8" x14ac:dyDescent="0.25">
      <c r="B2835" s="190">
        <v>42123</v>
      </c>
      <c r="C2835" s="9">
        <v>57.4</v>
      </c>
      <c r="D2835" s="14">
        <f t="shared" si="88"/>
        <v>14.726027397260275</v>
      </c>
      <c r="E2835" s="9">
        <v>-3.9330543933054414E-2</v>
      </c>
      <c r="G2835" s="9">
        <v>2831</v>
      </c>
      <c r="H2835" s="9">
        <f t="shared" ca="1" si="89"/>
        <v>-3.1437523320232565E-2</v>
      </c>
    </row>
    <row r="2836" spans="2:8" x14ac:dyDescent="0.25">
      <c r="B2836" s="190">
        <v>41282</v>
      </c>
      <c r="C2836" s="9">
        <v>3.65</v>
      </c>
      <c r="D2836" s="14">
        <f t="shared" si="88"/>
        <v>-0.93171188026192708</v>
      </c>
      <c r="E2836" s="9">
        <v>-3.9473684210526293E-2</v>
      </c>
      <c r="G2836" s="9">
        <v>2832</v>
      </c>
      <c r="H2836" s="9">
        <f t="shared" ca="1" si="89"/>
        <v>-9.4189409618732553E-3</v>
      </c>
    </row>
    <row r="2837" spans="2:8" x14ac:dyDescent="0.25">
      <c r="B2837" s="190">
        <v>41982</v>
      </c>
      <c r="C2837" s="9">
        <v>53.45</v>
      </c>
      <c r="D2837" s="14">
        <f t="shared" si="88"/>
        <v>0.15817984832069348</v>
      </c>
      <c r="E2837" s="9">
        <v>-3.9532794249775308E-2</v>
      </c>
      <c r="G2837" s="9">
        <v>2833</v>
      </c>
      <c r="H2837" s="9">
        <f t="shared" ca="1" si="89"/>
        <v>7.928499009538581E-2</v>
      </c>
    </row>
    <row r="2838" spans="2:8" x14ac:dyDescent="0.25">
      <c r="B2838" s="190">
        <v>44050</v>
      </c>
      <c r="C2838" s="9">
        <v>46.15</v>
      </c>
      <c r="D2838" s="14">
        <f t="shared" si="88"/>
        <v>2.4569288389513106</v>
      </c>
      <c r="E2838" s="9">
        <v>-3.9542143600416205E-2</v>
      </c>
      <c r="G2838" s="9">
        <v>2834</v>
      </c>
      <c r="H2838" s="9">
        <f t="shared" ca="1" si="89"/>
        <v>-5.5840584869304828E-2</v>
      </c>
    </row>
    <row r="2839" spans="2:8" x14ac:dyDescent="0.25">
      <c r="B2839" s="190">
        <v>43922</v>
      </c>
      <c r="C2839" s="9">
        <v>13.35</v>
      </c>
      <c r="D2839" s="14">
        <f t="shared" si="88"/>
        <v>-0.91322716932076697</v>
      </c>
      <c r="E2839" s="9">
        <v>-3.956834532374106E-2</v>
      </c>
      <c r="G2839" s="9">
        <v>2835</v>
      </c>
      <c r="H2839" s="9">
        <f t="shared" ca="1" si="89"/>
        <v>3.1747697188239235E-2</v>
      </c>
    </row>
    <row r="2840" spans="2:8" x14ac:dyDescent="0.25">
      <c r="B2840" s="190">
        <v>45308</v>
      </c>
      <c r="C2840" s="9">
        <v>153.85</v>
      </c>
      <c r="D2840" s="14">
        <f t="shared" si="88"/>
        <v>2.2595338983050843</v>
      </c>
      <c r="E2840" s="9">
        <v>-3.9637952559300839E-2</v>
      </c>
      <c r="G2840" s="9">
        <v>2836</v>
      </c>
      <c r="H2840" s="9">
        <f t="shared" ca="1" si="89"/>
        <v>-6.5508860704817873E-2</v>
      </c>
    </row>
    <row r="2841" spans="2:8" x14ac:dyDescent="0.25">
      <c r="B2841" s="190">
        <v>42685</v>
      </c>
      <c r="C2841" s="9">
        <v>47.2</v>
      </c>
      <c r="D2841" s="14">
        <f t="shared" si="88"/>
        <v>-0.12915129151291513</v>
      </c>
      <c r="E2841" s="9">
        <v>-3.9674465920650985E-2</v>
      </c>
      <c r="G2841" s="9">
        <v>2837</v>
      </c>
      <c r="H2841" s="9">
        <f t="shared" ca="1" si="89"/>
        <v>2.9560413126145345E-2</v>
      </c>
    </row>
    <row r="2842" spans="2:8" x14ac:dyDescent="0.25">
      <c r="B2842" s="190">
        <v>44221</v>
      </c>
      <c r="C2842" s="9">
        <v>54.2</v>
      </c>
      <c r="D2842" s="14">
        <f t="shared" si="88"/>
        <v>0</v>
      </c>
      <c r="E2842" s="9">
        <v>-3.9858281665190433E-2</v>
      </c>
      <c r="G2842" s="9">
        <v>2838</v>
      </c>
      <c r="H2842" s="9">
        <f t="shared" ca="1" si="89"/>
        <v>9.6364421127168084E-3</v>
      </c>
    </row>
    <row r="2843" spans="2:8" x14ac:dyDescent="0.25">
      <c r="B2843" s="190">
        <v>42837</v>
      </c>
      <c r="C2843" s="9">
        <v>54.2</v>
      </c>
      <c r="D2843" s="14">
        <f t="shared" si="88"/>
        <v>4.7342995169082178E-2</v>
      </c>
      <c r="E2843" s="9">
        <v>-3.9858281665190433E-2</v>
      </c>
      <c r="G2843" s="9">
        <v>2839</v>
      </c>
      <c r="H2843" s="9">
        <f t="shared" ca="1" si="89"/>
        <v>1.736717065993152E-2</v>
      </c>
    </row>
    <row r="2844" spans="2:8" x14ac:dyDescent="0.25">
      <c r="B2844" s="190">
        <v>42089</v>
      </c>
      <c r="C2844" s="9">
        <v>51.75</v>
      </c>
      <c r="D2844" s="14">
        <f t="shared" si="88"/>
        <v>13.375</v>
      </c>
      <c r="E2844" s="9">
        <v>-3.9888682745825577E-2</v>
      </c>
      <c r="G2844" s="9">
        <v>2840</v>
      </c>
      <c r="H2844" s="9">
        <f t="shared" ca="1" si="89"/>
        <v>3.416472946187331E-3</v>
      </c>
    </row>
    <row r="2845" spans="2:8" x14ac:dyDescent="0.25">
      <c r="B2845" s="190">
        <v>41285</v>
      </c>
      <c r="C2845" s="9">
        <v>3.6</v>
      </c>
      <c r="D2845" s="14">
        <f t="shared" si="88"/>
        <v>-0.93861892583120199</v>
      </c>
      <c r="E2845" s="9">
        <v>-3.9999999999999973E-2</v>
      </c>
      <c r="G2845" s="9">
        <v>2841</v>
      </c>
      <c r="H2845" s="9">
        <f t="shared" ca="1" si="89"/>
        <v>6.3026648723273362E-2</v>
      </c>
    </row>
    <row r="2846" spans="2:8" x14ac:dyDescent="0.25">
      <c r="B2846" s="190">
        <v>41908</v>
      </c>
      <c r="C2846" s="9">
        <v>58.65</v>
      </c>
      <c r="D2846" s="14">
        <f t="shared" si="88"/>
        <v>2.0626631853785904</v>
      </c>
      <c r="E2846" s="9">
        <v>-4.0098199672667804E-2</v>
      </c>
      <c r="G2846" s="9">
        <v>2842</v>
      </c>
      <c r="H2846" s="9">
        <f t="shared" ca="1" si="89"/>
        <v>3.7702530331154345E-2</v>
      </c>
    </row>
    <row r="2847" spans="2:8" x14ac:dyDescent="0.25">
      <c r="B2847" s="190">
        <v>43859</v>
      </c>
      <c r="C2847" s="9">
        <v>19.149999999999999</v>
      </c>
      <c r="D2847" s="14">
        <f t="shared" si="88"/>
        <v>-0.9323680028253577</v>
      </c>
      <c r="E2847" s="9">
        <v>-4.0100250626566455E-2</v>
      </c>
      <c r="G2847" s="9">
        <v>2843</v>
      </c>
      <c r="H2847" s="9">
        <f t="shared" ca="1" si="89"/>
        <v>3.5063117960228075E-2</v>
      </c>
    </row>
    <row r="2848" spans="2:8" x14ac:dyDescent="0.25">
      <c r="B2848" s="190">
        <v>45582</v>
      </c>
      <c r="C2848" s="9">
        <v>283.14999999999998</v>
      </c>
      <c r="D2848" s="14">
        <f t="shared" si="88"/>
        <v>7.7934782608695645</v>
      </c>
      <c r="E2848" s="9">
        <v>-4.0169491525423803E-2</v>
      </c>
      <c r="G2848" s="9">
        <v>2844</v>
      </c>
      <c r="H2848" s="9">
        <f t="shared" ca="1" si="89"/>
        <v>6.9917683241849493E-2</v>
      </c>
    </row>
    <row r="2849" spans="2:8" x14ac:dyDescent="0.25">
      <c r="B2849" s="190">
        <v>44012</v>
      </c>
      <c r="C2849" s="9">
        <v>32.200000000000003</v>
      </c>
      <c r="D2849" s="14">
        <f t="shared" si="88"/>
        <v>-0.15596330275229348</v>
      </c>
      <c r="E2849" s="9">
        <v>-4.0238450074515479E-2</v>
      </c>
      <c r="G2849" s="9">
        <v>2845</v>
      </c>
      <c r="H2849" s="9">
        <f t="shared" ca="1" si="89"/>
        <v>6.232413778439156E-2</v>
      </c>
    </row>
    <row r="2850" spans="2:8" x14ac:dyDescent="0.25">
      <c r="B2850" s="190">
        <v>43147</v>
      </c>
      <c r="C2850" s="9">
        <v>38.15</v>
      </c>
      <c r="D2850" s="14">
        <f t="shared" si="88"/>
        <v>-0.47524071526822564</v>
      </c>
      <c r="E2850" s="9">
        <v>-4.0251572327044058E-2</v>
      </c>
      <c r="G2850" s="9">
        <v>2846</v>
      </c>
      <c r="H2850" s="9">
        <f t="shared" ca="1" si="89"/>
        <v>3.2061001452276978E-2</v>
      </c>
    </row>
    <row r="2851" spans="2:8" x14ac:dyDescent="0.25">
      <c r="B2851" s="190">
        <v>44475</v>
      </c>
      <c r="C2851" s="9">
        <v>72.7</v>
      </c>
      <c r="D2851" s="14">
        <f t="shared" si="88"/>
        <v>-0.51581751581751578</v>
      </c>
      <c r="E2851" s="9">
        <v>-4.0264026402640228E-2</v>
      </c>
      <c r="G2851" s="9">
        <v>2847</v>
      </c>
      <c r="H2851" s="9">
        <f t="shared" ca="1" si="89"/>
        <v>-9.2295366340004424E-3</v>
      </c>
    </row>
    <row r="2852" spans="2:8" x14ac:dyDescent="0.25">
      <c r="B2852" s="190">
        <v>45314</v>
      </c>
      <c r="C2852" s="9">
        <v>150.15</v>
      </c>
      <c r="D2852" s="14">
        <f t="shared" si="88"/>
        <v>1.6342105263157896</v>
      </c>
      <c r="E2852" s="9">
        <v>-4.0268456375838819E-2</v>
      </c>
      <c r="G2852" s="9">
        <v>2848</v>
      </c>
      <c r="H2852" s="9">
        <f t="shared" ca="1" si="89"/>
        <v>7.6906981114177611E-2</v>
      </c>
    </row>
    <row r="2853" spans="2:8" x14ac:dyDescent="0.25">
      <c r="B2853" s="190">
        <v>42041</v>
      </c>
      <c r="C2853" s="9">
        <v>57</v>
      </c>
      <c r="D2853" s="14">
        <f t="shared" si="88"/>
        <v>15.056338028169016</v>
      </c>
      <c r="E2853" s="9">
        <v>-4.040404040404038E-2</v>
      </c>
      <c r="G2853" s="9">
        <v>2849</v>
      </c>
      <c r="H2853" s="9">
        <f t="shared" ca="1" si="89"/>
        <v>-2.6556454575166498E-2</v>
      </c>
    </row>
    <row r="2854" spans="2:8" x14ac:dyDescent="0.25">
      <c r="B2854" s="190">
        <v>41319</v>
      </c>
      <c r="C2854" s="9">
        <v>3.55</v>
      </c>
      <c r="D2854" s="14">
        <f t="shared" si="88"/>
        <v>0</v>
      </c>
      <c r="E2854" s="9">
        <v>-4.0540540540540633E-2</v>
      </c>
      <c r="G2854" s="9">
        <v>2850</v>
      </c>
      <c r="H2854" s="9">
        <f t="shared" ca="1" si="89"/>
        <v>-3.5669506284951484E-3</v>
      </c>
    </row>
    <row r="2855" spans="2:8" x14ac:dyDescent="0.25">
      <c r="B2855" s="190">
        <v>41316</v>
      </c>
      <c r="C2855" s="9">
        <v>3.55</v>
      </c>
      <c r="D2855" s="14">
        <f t="shared" si="88"/>
        <v>0</v>
      </c>
      <c r="E2855" s="9">
        <v>-4.0540540540540633E-2</v>
      </c>
      <c r="G2855" s="9">
        <v>2851</v>
      </c>
      <c r="H2855" s="9">
        <f t="shared" ca="1" si="89"/>
        <v>-4.5709801858976919E-2</v>
      </c>
    </row>
    <row r="2856" spans="2:8" x14ac:dyDescent="0.25">
      <c r="B2856" s="190">
        <v>41271</v>
      </c>
      <c r="C2856" s="9">
        <v>3.55</v>
      </c>
      <c r="D2856" s="14">
        <f t="shared" si="88"/>
        <v>-0.94227642276422774</v>
      </c>
      <c r="E2856" s="9">
        <v>-4.0540540540540633E-2</v>
      </c>
      <c r="G2856" s="9">
        <v>2852</v>
      </c>
      <c r="H2856" s="9">
        <f t="shared" ca="1" si="89"/>
        <v>2.2220653874287982E-2</v>
      </c>
    </row>
    <row r="2857" spans="2:8" x14ac:dyDescent="0.25">
      <c r="B2857" s="190">
        <v>42157</v>
      </c>
      <c r="C2857" s="9">
        <v>61.5</v>
      </c>
      <c r="D2857" s="14">
        <f t="shared" si="88"/>
        <v>-0.10021945866861734</v>
      </c>
      <c r="E2857" s="9">
        <v>-4.0561622464898514E-2</v>
      </c>
      <c r="G2857" s="9">
        <v>2853</v>
      </c>
      <c r="H2857" s="9">
        <f t="shared" ca="1" si="89"/>
        <v>-1.0510697349096799E-2</v>
      </c>
    </row>
    <row r="2858" spans="2:8" x14ac:dyDescent="0.25">
      <c r="B2858" s="190">
        <v>44428</v>
      </c>
      <c r="C2858" s="9">
        <v>68.349999999999994</v>
      </c>
      <c r="D2858" s="14">
        <f t="shared" si="88"/>
        <v>-0.31854436689930216</v>
      </c>
      <c r="E2858" s="9">
        <v>-4.0701754385964989E-2</v>
      </c>
      <c r="G2858" s="9">
        <v>2854</v>
      </c>
      <c r="H2858" s="9">
        <f t="shared" ca="1" si="89"/>
        <v>-2.2553264809616648E-2</v>
      </c>
    </row>
    <row r="2859" spans="2:8" x14ac:dyDescent="0.25">
      <c r="B2859" s="190">
        <v>42373</v>
      </c>
      <c r="C2859" s="9">
        <v>100.3</v>
      </c>
      <c r="D2859" s="14">
        <f t="shared" si="88"/>
        <v>2.3102310231023102</v>
      </c>
      <c r="E2859" s="9">
        <v>-4.1108986615678751E-2</v>
      </c>
      <c r="G2859" s="9">
        <v>2855</v>
      </c>
      <c r="H2859" s="9">
        <f t="shared" ca="1" si="89"/>
        <v>-4.8066478113374021E-2</v>
      </c>
    </row>
    <row r="2860" spans="2:8" x14ac:dyDescent="0.25">
      <c r="B2860" s="190">
        <v>43419</v>
      </c>
      <c r="C2860" s="9">
        <v>30.3</v>
      </c>
      <c r="D2860" s="14">
        <f t="shared" si="88"/>
        <v>-0.68272251308900522</v>
      </c>
      <c r="E2860" s="9">
        <v>-4.1139240506329132E-2</v>
      </c>
      <c r="G2860" s="9">
        <v>2856</v>
      </c>
      <c r="H2860" s="9">
        <f t="shared" ca="1" si="89"/>
        <v>-4.0879279175757566E-2</v>
      </c>
    </row>
    <row r="2861" spans="2:8" x14ac:dyDescent="0.25">
      <c r="B2861" s="190">
        <v>42376</v>
      </c>
      <c r="C2861" s="9">
        <v>95.5</v>
      </c>
      <c r="D2861" s="14">
        <f t="shared" si="88"/>
        <v>2.2874354561101549</v>
      </c>
      <c r="E2861" s="9">
        <v>-4.1164658634538095E-2</v>
      </c>
      <c r="G2861" s="9">
        <v>2857</v>
      </c>
      <c r="H2861" s="9">
        <f t="shared" ca="1" si="89"/>
        <v>6.2191829584106557E-3</v>
      </c>
    </row>
    <row r="2862" spans="2:8" x14ac:dyDescent="0.25">
      <c r="B2862" s="190">
        <v>43424</v>
      </c>
      <c r="C2862" s="9">
        <v>29.05</v>
      </c>
      <c r="D2862" s="14">
        <f t="shared" si="88"/>
        <v>-0.89828431372549011</v>
      </c>
      <c r="E2862" s="9">
        <v>-4.1254125412541254E-2</v>
      </c>
      <c r="G2862" s="9">
        <v>2858</v>
      </c>
      <c r="H2862" s="9">
        <f t="shared" ca="1" si="89"/>
        <v>-1.9533780531327347E-2</v>
      </c>
    </row>
    <row r="2863" spans="2:8" x14ac:dyDescent="0.25">
      <c r="B2863" s="190">
        <v>45663</v>
      </c>
      <c r="C2863" s="9">
        <v>285.60000000000002</v>
      </c>
      <c r="D2863" s="14">
        <f t="shared" si="88"/>
        <v>1.9322381930184807</v>
      </c>
      <c r="E2863" s="9">
        <v>-4.1289023162134793E-2</v>
      </c>
      <c r="G2863" s="9">
        <v>2859</v>
      </c>
      <c r="H2863" s="9">
        <f t="shared" ca="1" si="89"/>
        <v>2.8570800944645671E-2</v>
      </c>
    </row>
    <row r="2864" spans="2:8" x14ac:dyDescent="0.25">
      <c r="B2864" s="190">
        <v>42313</v>
      </c>
      <c r="C2864" s="9">
        <v>97.4</v>
      </c>
      <c r="D2864" s="14">
        <f t="shared" si="88"/>
        <v>3.4373576309794993</v>
      </c>
      <c r="E2864" s="9">
        <v>-4.1338582677165246E-2</v>
      </c>
      <c r="G2864" s="9">
        <v>2860</v>
      </c>
      <c r="H2864" s="9">
        <f t="shared" ca="1" si="89"/>
        <v>-1.7223239975187481E-2</v>
      </c>
    </row>
    <row r="2865" spans="2:8" x14ac:dyDescent="0.25">
      <c r="B2865" s="190">
        <v>43626</v>
      </c>
      <c r="C2865" s="9">
        <v>21.95</v>
      </c>
      <c r="D2865" s="14">
        <f t="shared" si="88"/>
        <v>-0.23916811091854426</v>
      </c>
      <c r="E2865" s="9">
        <v>-4.1484716157205212E-2</v>
      </c>
      <c r="G2865" s="9">
        <v>2861</v>
      </c>
      <c r="H2865" s="9">
        <f t="shared" ca="1" si="89"/>
        <v>1.171511404800327E-2</v>
      </c>
    </row>
    <row r="2866" spans="2:8" x14ac:dyDescent="0.25">
      <c r="B2866" s="190">
        <v>43231</v>
      </c>
      <c r="C2866" s="9">
        <v>28.85</v>
      </c>
      <c r="D2866" s="14">
        <f t="shared" si="88"/>
        <v>0.92333333333333345</v>
      </c>
      <c r="E2866" s="9">
        <v>-4.1528239202657809E-2</v>
      </c>
      <c r="G2866" s="9">
        <v>2862</v>
      </c>
      <c r="H2866" s="9">
        <f t="shared" ca="1" si="89"/>
        <v>-1.6927149012473702E-2</v>
      </c>
    </row>
    <row r="2867" spans="2:8" x14ac:dyDescent="0.25">
      <c r="B2867" s="190">
        <v>43774</v>
      </c>
      <c r="C2867" s="9">
        <v>15</v>
      </c>
      <c r="D2867" s="14">
        <f t="shared" si="88"/>
        <v>-0.31506849315068491</v>
      </c>
      <c r="E2867" s="9">
        <v>-4.1533546325878613E-2</v>
      </c>
      <c r="G2867" s="9">
        <v>2863</v>
      </c>
      <c r="H2867" s="9">
        <f t="shared" ca="1" si="89"/>
        <v>2.6188841214663576E-2</v>
      </c>
    </row>
    <row r="2868" spans="2:8" x14ac:dyDescent="0.25">
      <c r="B2868" s="190">
        <v>43598</v>
      </c>
      <c r="C2868" s="9">
        <v>21.9</v>
      </c>
      <c r="D2868" s="14">
        <f t="shared" si="88"/>
        <v>-0.86609599510852953</v>
      </c>
      <c r="E2868" s="9">
        <v>-4.1575492341356796E-2</v>
      </c>
      <c r="G2868" s="9">
        <v>2864</v>
      </c>
      <c r="H2868" s="9">
        <f t="shared" ca="1" si="89"/>
        <v>3.6077190611918004E-2</v>
      </c>
    </row>
    <row r="2869" spans="2:8" x14ac:dyDescent="0.25">
      <c r="B2869" s="190">
        <v>45265</v>
      </c>
      <c r="C2869" s="9">
        <v>163.55000000000001</v>
      </c>
      <c r="D2869" s="14">
        <f t="shared" si="88"/>
        <v>6.1263616557734215</v>
      </c>
      <c r="E2869" s="9">
        <v>-4.1605625549370022E-2</v>
      </c>
      <c r="G2869" s="9">
        <v>2865</v>
      </c>
      <c r="H2869" s="9">
        <f t="shared" ca="1" si="89"/>
        <v>-2.1306658367381572E-2</v>
      </c>
    </row>
    <row r="2870" spans="2:8" x14ac:dyDescent="0.25">
      <c r="B2870" s="190">
        <v>43522</v>
      </c>
      <c r="C2870" s="9">
        <v>22.95</v>
      </c>
      <c r="D2870" s="14">
        <f t="shared" si="88"/>
        <v>-0.30664652567975836</v>
      </c>
      <c r="E2870" s="9">
        <v>-4.1753653444676408E-2</v>
      </c>
      <c r="G2870" s="9">
        <v>2866</v>
      </c>
      <c r="H2870" s="9">
        <f t="shared" ca="1" si="89"/>
        <v>-3.4399062527861221E-2</v>
      </c>
    </row>
    <row r="2871" spans="2:8" x14ac:dyDescent="0.25">
      <c r="B2871" s="190">
        <v>43416</v>
      </c>
      <c r="C2871" s="9">
        <v>33.1</v>
      </c>
      <c r="D2871" s="14">
        <f t="shared" si="88"/>
        <v>-0.82398298324913588</v>
      </c>
      <c r="E2871" s="9">
        <v>-4.1968162083936202E-2</v>
      </c>
      <c r="G2871" s="9">
        <v>2867</v>
      </c>
      <c r="H2871" s="9">
        <f t="shared" ca="1" si="89"/>
        <v>-5.6780818441422862E-4</v>
      </c>
    </row>
    <row r="2872" spans="2:8" x14ac:dyDescent="0.25">
      <c r="B2872" s="190">
        <v>45517</v>
      </c>
      <c r="C2872" s="9">
        <v>188.05</v>
      </c>
      <c r="D2872" s="14">
        <f t="shared" si="88"/>
        <v>31.991228070175442</v>
      </c>
      <c r="E2872" s="9">
        <v>-4.1978704977329362E-2</v>
      </c>
      <c r="G2872" s="9">
        <v>2868</v>
      </c>
      <c r="H2872" s="9">
        <f t="shared" ca="1" si="89"/>
        <v>2.2222087603938102E-3</v>
      </c>
    </row>
    <row r="2873" spans="2:8" x14ac:dyDescent="0.25">
      <c r="B2873" s="190">
        <v>41443</v>
      </c>
      <c r="C2873" s="9">
        <v>5.7</v>
      </c>
      <c r="D2873" s="14">
        <f t="shared" si="88"/>
        <v>-0.8571428571428571</v>
      </c>
      <c r="E2873" s="9">
        <v>-4.2016806722689072E-2</v>
      </c>
      <c r="G2873" s="9">
        <v>2869</v>
      </c>
      <c r="H2873" s="9">
        <f t="shared" ca="1" si="89"/>
        <v>-7.6357605688351189E-3</v>
      </c>
    </row>
    <row r="2874" spans="2:8" x14ac:dyDescent="0.25">
      <c r="B2874" s="190">
        <v>43054</v>
      </c>
      <c r="C2874" s="9">
        <v>39.9</v>
      </c>
      <c r="D2874" s="14">
        <f t="shared" si="88"/>
        <v>-0.16614420062695931</v>
      </c>
      <c r="E2874" s="9">
        <v>-4.2016806722689079E-2</v>
      </c>
      <c r="G2874" s="9">
        <v>2870</v>
      </c>
      <c r="H2874" s="9">
        <f t="shared" ca="1" si="89"/>
        <v>5.0846695132747994E-3</v>
      </c>
    </row>
    <row r="2875" spans="2:8" x14ac:dyDescent="0.25">
      <c r="B2875" s="190">
        <v>42796</v>
      </c>
      <c r="C2875" s="9">
        <v>47.85</v>
      </c>
      <c r="D2875" s="14">
        <f t="shared" si="88"/>
        <v>0.16707317073170735</v>
      </c>
      <c r="E2875" s="9">
        <v>-4.2042042042042066E-2</v>
      </c>
      <c r="G2875" s="9">
        <v>2871</v>
      </c>
      <c r="H2875" s="9">
        <f t="shared" ca="1" si="89"/>
        <v>3.0193739779389105E-3</v>
      </c>
    </row>
    <row r="2876" spans="2:8" x14ac:dyDescent="0.25">
      <c r="B2876" s="190">
        <v>42695</v>
      </c>
      <c r="C2876" s="9">
        <v>41</v>
      </c>
      <c r="D2876" s="14">
        <f t="shared" si="88"/>
        <v>11.058823529411766</v>
      </c>
      <c r="E2876" s="9">
        <v>-4.2056074766355075E-2</v>
      </c>
      <c r="G2876" s="9">
        <v>2872</v>
      </c>
      <c r="H2876" s="9">
        <f t="shared" ca="1" si="89"/>
        <v>-4.1442022019786253E-3</v>
      </c>
    </row>
    <row r="2877" spans="2:8" x14ac:dyDescent="0.25">
      <c r="B2877" s="190">
        <v>41290</v>
      </c>
      <c r="C2877" s="9">
        <v>3.4</v>
      </c>
      <c r="D2877" s="14">
        <f t="shared" si="88"/>
        <v>0</v>
      </c>
      <c r="E2877" s="9">
        <v>-4.2253521126760542E-2</v>
      </c>
      <c r="G2877" s="9">
        <v>2873</v>
      </c>
      <c r="H2877" s="9">
        <f t="shared" ca="1" si="89"/>
        <v>3.640478002581253E-2</v>
      </c>
    </row>
    <row r="2878" spans="2:8" x14ac:dyDescent="0.25">
      <c r="B2878" s="190">
        <v>41274</v>
      </c>
      <c r="C2878" s="9">
        <v>3.4</v>
      </c>
      <c r="D2878" s="14">
        <f t="shared" si="88"/>
        <v>-0.90620689655172415</v>
      </c>
      <c r="E2878" s="9">
        <v>-4.2253521126760542E-2</v>
      </c>
      <c r="G2878" s="9">
        <v>2874</v>
      </c>
      <c r="H2878" s="9">
        <f t="shared" ca="1" si="89"/>
        <v>3.4680983059288663E-2</v>
      </c>
    </row>
    <row r="2879" spans="2:8" x14ac:dyDescent="0.25">
      <c r="B2879" s="190">
        <v>43166</v>
      </c>
      <c r="C2879" s="9">
        <v>36.25</v>
      </c>
      <c r="D2879" s="14">
        <f t="shared" si="88"/>
        <v>-0.19889502762430938</v>
      </c>
      <c r="E2879" s="9">
        <v>-4.2272126816380484E-2</v>
      </c>
      <c r="G2879" s="9">
        <v>2875</v>
      </c>
      <c r="H2879" s="9">
        <f t="shared" ca="1" si="89"/>
        <v>4.1396834908572773E-2</v>
      </c>
    </row>
    <row r="2880" spans="2:8" x14ac:dyDescent="0.25">
      <c r="B2880" s="190">
        <v>44098</v>
      </c>
      <c r="C2880" s="9">
        <v>45.25</v>
      </c>
      <c r="D2880" s="14">
        <f t="shared" si="88"/>
        <v>-0.77190240951708844</v>
      </c>
      <c r="E2880" s="9">
        <v>-4.2328042328042326E-2</v>
      </c>
      <c r="G2880" s="9">
        <v>2876</v>
      </c>
      <c r="H2880" s="9">
        <f t="shared" ca="1" si="89"/>
        <v>-3.5195799227530682E-2</v>
      </c>
    </row>
    <row r="2881" spans="2:8" x14ac:dyDescent="0.25">
      <c r="B2881" s="190">
        <v>45726</v>
      </c>
      <c r="C2881" s="9">
        <v>198.38</v>
      </c>
      <c r="D2881" s="14">
        <f t="shared" si="88"/>
        <v>1.0472652218782248</v>
      </c>
      <c r="E2881" s="9">
        <v>-4.2428923106627374E-2</v>
      </c>
      <c r="G2881" s="9">
        <v>2877</v>
      </c>
      <c r="H2881" s="9">
        <f t="shared" ca="1" si="89"/>
        <v>4.0225153819264323E-2</v>
      </c>
    </row>
    <row r="2882" spans="2:8" x14ac:dyDescent="0.25">
      <c r="B2882" s="190">
        <v>42318</v>
      </c>
      <c r="C2882" s="9">
        <v>96.9</v>
      </c>
      <c r="D2882" s="14">
        <f t="shared" si="88"/>
        <v>4.7507418397626111</v>
      </c>
      <c r="E2882" s="9">
        <v>-4.2490118577075069E-2</v>
      </c>
      <c r="G2882" s="9">
        <v>2878</v>
      </c>
      <c r="H2882" s="9">
        <f t="shared" ca="1" si="89"/>
        <v>4.1436567604018759E-3</v>
      </c>
    </row>
    <row r="2883" spans="2:8" x14ac:dyDescent="0.25">
      <c r="B2883" s="190">
        <v>41681</v>
      </c>
      <c r="C2883" s="9">
        <v>16.850000000000001</v>
      </c>
      <c r="D2883" s="14">
        <f t="shared" si="88"/>
        <v>-0.89188322104587747</v>
      </c>
      <c r="E2883" s="9">
        <v>-4.261363636363636E-2</v>
      </c>
      <c r="G2883" s="9">
        <v>2879</v>
      </c>
      <c r="H2883" s="9">
        <f t="shared" ca="1" si="89"/>
        <v>-1.4046997707992601E-2</v>
      </c>
    </row>
    <row r="2884" spans="2:8" x14ac:dyDescent="0.25">
      <c r="B2884" s="190">
        <v>45397</v>
      </c>
      <c r="C2884" s="9">
        <v>155.85</v>
      </c>
      <c r="D2884" s="14">
        <f t="shared" si="88"/>
        <v>2.7965895249695496</v>
      </c>
      <c r="E2884" s="9">
        <v>-4.2984341418483271E-2</v>
      </c>
      <c r="G2884" s="9">
        <v>2880</v>
      </c>
      <c r="H2884" s="9">
        <f t="shared" ca="1" si="89"/>
        <v>4.055532704633396E-2</v>
      </c>
    </row>
    <row r="2885" spans="2:8" x14ac:dyDescent="0.25">
      <c r="B2885" s="190">
        <v>42425</v>
      </c>
      <c r="C2885" s="9">
        <v>41.05</v>
      </c>
      <c r="D2885" s="14">
        <f t="shared" ref="D2885:D2948" si="90">(C2885-C2886)/C2886</f>
        <v>-9.6809680968096931E-2</v>
      </c>
      <c r="E2885" s="9">
        <v>-4.3123543123543155E-2</v>
      </c>
      <c r="G2885" s="9">
        <v>2881</v>
      </c>
      <c r="H2885" s="9">
        <f t="shared" ca="1" si="89"/>
        <v>0.10875462961662995</v>
      </c>
    </row>
    <row r="2886" spans="2:8" x14ac:dyDescent="0.25">
      <c r="B2886" s="190">
        <v>42465</v>
      </c>
      <c r="C2886" s="9">
        <v>45.45</v>
      </c>
      <c r="D2886" s="14">
        <f t="shared" si="90"/>
        <v>-0.35440340909090912</v>
      </c>
      <c r="E2886" s="9">
        <v>-4.3157894736842048E-2</v>
      </c>
      <c r="G2886" s="9">
        <v>2882</v>
      </c>
      <c r="H2886" s="9">
        <f t="shared" ref="H2886:H2949" ca="1" si="91">_xlfn.NORM.INV(RAND(),O$7,O$8)</f>
        <v>1.3091428712695884E-2</v>
      </c>
    </row>
    <row r="2887" spans="2:8" x14ac:dyDescent="0.25">
      <c r="B2887" s="190">
        <v>45016</v>
      </c>
      <c r="C2887" s="9">
        <v>70.400000000000006</v>
      </c>
      <c r="D2887" s="14">
        <f t="shared" si="90"/>
        <v>0.23184601924759418</v>
      </c>
      <c r="E2887" s="9">
        <v>-4.3478260869565064E-2</v>
      </c>
      <c r="G2887" s="9">
        <v>2883</v>
      </c>
      <c r="H2887" s="9">
        <f t="shared" ca="1" si="91"/>
        <v>1.831953867973999E-2</v>
      </c>
    </row>
    <row r="2888" spans="2:8" x14ac:dyDescent="0.25">
      <c r="B2888" s="190">
        <v>42118</v>
      </c>
      <c r="C2888" s="9">
        <v>57.15</v>
      </c>
      <c r="D2888" s="14">
        <f t="shared" si="90"/>
        <v>1.4847826086956522</v>
      </c>
      <c r="E2888" s="9">
        <v>-4.351464435146446E-2</v>
      </c>
      <c r="G2888" s="9">
        <v>2884</v>
      </c>
      <c r="H2888" s="9">
        <f t="shared" ca="1" si="91"/>
        <v>-4.0090064048465837E-2</v>
      </c>
    </row>
    <row r="2889" spans="2:8" x14ac:dyDescent="0.25">
      <c r="B2889" s="190">
        <v>41768</v>
      </c>
      <c r="C2889" s="9">
        <v>23</v>
      </c>
      <c r="D2889" s="14">
        <f t="shared" si="90"/>
        <v>5.2631578947368356E-2</v>
      </c>
      <c r="E2889" s="9">
        <v>-4.3659043659043689E-2</v>
      </c>
      <c r="G2889" s="9">
        <v>2885</v>
      </c>
      <c r="H2889" s="9">
        <f t="shared" ca="1" si="91"/>
        <v>-1.7583484581905236E-2</v>
      </c>
    </row>
    <row r="2890" spans="2:8" x14ac:dyDescent="0.25">
      <c r="B2890" s="190">
        <v>41778</v>
      </c>
      <c r="C2890" s="9">
        <v>21.85</v>
      </c>
      <c r="D2890" s="14">
        <f t="shared" si="90"/>
        <v>0.82083333333333341</v>
      </c>
      <c r="E2890" s="9">
        <v>-4.3763676148796497E-2</v>
      </c>
      <c r="G2890" s="9">
        <v>2886</v>
      </c>
      <c r="H2890" s="9">
        <f t="shared" ca="1" si="91"/>
        <v>2.4438570903024728E-3</v>
      </c>
    </row>
    <row r="2891" spans="2:8" x14ac:dyDescent="0.25">
      <c r="B2891" s="190">
        <v>41590</v>
      </c>
      <c r="C2891" s="9">
        <v>12</v>
      </c>
      <c r="D2891" s="14">
        <f t="shared" si="90"/>
        <v>1.201834862385321</v>
      </c>
      <c r="E2891" s="9">
        <v>-4.3824701195219175E-2</v>
      </c>
      <c r="G2891" s="9">
        <v>2887</v>
      </c>
      <c r="H2891" s="9">
        <f t="shared" ca="1" si="91"/>
        <v>1.0422376928075554E-3</v>
      </c>
    </row>
    <row r="2892" spans="2:8" x14ac:dyDescent="0.25">
      <c r="B2892" s="190">
        <v>41438</v>
      </c>
      <c r="C2892" s="9">
        <v>5.45</v>
      </c>
      <c r="D2892" s="14">
        <f t="shared" si="90"/>
        <v>-0.61484098939929321</v>
      </c>
      <c r="E2892" s="9">
        <v>-4.3859649122807015E-2</v>
      </c>
      <c r="G2892" s="9">
        <v>2888</v>
      </c>
      <c r="H2892" s="9">
        <f t="shared" ca="1" si="91"/>
        <v>-2.1708748083982394E-2</v>
      </c>
    </row>
    <row r="2893" spans="2:8" x14ac:dyDescent="0.25">
      <c r="B2893" s="190">
        <v>43727</v>
      </c>
      <c r="C2893" s="9">
        <v>14.15</v>
      </c>
      <c r="D2893" s="14">
        <f t="shared" si="90"/>
        <v>-0.91369319914608105</v>
      </c>
      <c r="E2893" s="9">
        <v>-4.3918918918918942E-2</v>
      </c>
      <c r="G2893" s="9">
        <v>2889</v>
      </c>
      <c r="H2893" s="9">
        <f t="shared" ca="1" si="91"/>
        <v>8.9843048491944442E-3</v>
      </c>
    </row>
    <row r="2894" spans="2:8" x14ac:dyDescent="0.25">
      <c r="B2894" s="190">
        <v>45299</v>
      </c>
      <c r="C2894" s="9">
        <v>163.95</v>
      </c>
      <c r="D2894" s="14">
        <f t="shared" si="90"/>
        <v>10.627659574468085</v>
      </c>
      <c r="E2894" s="9">
        <v>-4.4023323615160419E-2</v>
      </c>
      <c r="G2894" s="9">
        <v>2890</v>
      </c>
      <c r="H2894" s="9">
        <f t="shared" ca="1" si="91"/>
        <v>1.9544035842907147E-3</v>
      </c>
    </row>
    <row r="2895" spans="2:8" x14ac:dyDescent="0.25">
      <c r="B2895" s="190">
        <v>43733</v>
      </c>
      <c r="C2895" s="9">
        <v>14.1</v>
      </c>
      <c r="D2895" s="14">
        <f t="shared" si="90"/>
        <v>-0.45769230769230773</v>
      </c>
      <c r="E2895" s="9">
        <v>-4.4067796610169518E-2</v>
      </c>
      <c r="G2895" s="9">
        <v>2891</v>
      </c>
      <c r="H2895" s="9">
        <f t="shared" ca="1" si="91"/>
        <v>-5.0449009601792501E-2</v>
      </c>
    </row>
    <row r="2896" spans="2:8" x14ac:dyDescent="0.25">
      <c r="B2896" s="190">
        <v>43297</v>
      </c>
      <c r="C2896" s="9">
        <v>26</v>
      </c>
      <c r="D2896" s="14">
        <f t="shared" si="90"/>
        <v>7</v>
      </c>
      <c r="E2896" s="9">
        <v>-4.4117647058823505E-2</v>
      </c>
      <c r="G2896" s="9">
        <v>2892</v>
      </c>
      <c r="H2896" s="9">
        <f t="shared" ca="1" si="91"/>
        <v>-2.5255861712029436E-2</v>
      </c>
    </row>
    <row r="2897" spans="2:8" x14ac:dyDescent="0.25">
      <c r="B2897" s="190">
        <v>41291</v>
      </c>
      <c r="C2897" s="9">
        <v>3.25</v>
      </c>
      <c r="D2897" s="14">
        <f t="shared" si="90"/>
        <v>-0.95765472312703581</v>
      </c>
      <c r="E2897" s="9">
        <v>-4.4117647058823505E-2</v>
      </c>
      <c r="G2897" s="9">
        <v>2893</v>
      </c>
      <c r="H2897" s="9">
        <f t="shared" ca="1" si="91"/>
        <v>4.7806424089063992E-2</v>
      </c>
    </row>
    <row r="2898" spans="2:8" x14ac:dyDescent="0.25">
      <c r="B2898" s="190">
        <v>45051</v>
      </c>
      <c r="C2898" s="9">
        <v>76.75</v>
      </c>
      <c r="D2898" s="14">
        <f t="shared" si="90"/>
        <v>9.1655629139072854</v>
      </c>
      <c r="E2898" s="9">
        <v>-4.4209215442092123E-2</v>
      </c>
      <c r="G2898" s="9">
        <v>2894</v>
      </c>
      <c r="H2898" s="9">
        <f t="shared" ca="1" si="91"/>
        <v>4.5687987789624705E-2</v>
      </c>
    </row>
    <row r="2899" spans="2:8" x14ac:dyDescent="0.25">
      <c r="B2899" s="190">
        <v>41505</v>
      </c>
      <c r="C2899" s="9">
        <v>7.55</v>
      </c>
      <c r="D2899" s="14">
        <f t="shared" si="90"/>
        <v>-0.45683453237410077</v>
      </c>
      <c r="E2899" s="9">
        <v>-4.4303797468354493E-2</v>
      </c>
      <c r="G2899" s="9">
        <v>2895</v>
      </c>
      <c r="H2899" s="9">
        <f t="shared" ca="1" si="91"/>
        <v>1.0591759216078772E-2</v>
      </c>
    </row>
    <row r="2900" spans="2:8" x14ac:dyDescent="0.25">
      <c r="B2900" s="190">
        <v>43705</v>
      </c>
      <c r="C2900" s="9">
        <v>13.9</v>
      </c>
      <c r="D2900" s="14">
        <f t="shared" si="90"/>
        <v>0.62573099415204669</v>
      </c>
      <c r="E2900" s="9">
        <v>-4.4673539518900365E-2</v>
      </c>
      <c r="G2900" s="9">
        <v>2896</v>
      </c>
      <c r="H2900" s="9">
        <f t="shared" ca="1" si="91"/>
        <v>-6.6305714195224894E-2</v>
      </c>
    </row>
    <row r="2901" spans="2:8" x14ac:dyDescent="0.25">
      <c r="B2901" s="190">
        <v>41473</v>
      </c>
      <c r="C2901" s="9">
        <v>8.5500000000000007</v>
      </c>
      <c r="D2901" s="14">
        <f t="shared" si="90"/>
        <v>-0.83284457478005858</v>
      </c>
      <c r="E2901" s="9">
        <v>-4.469273743016744E-2</v>
      </c>
      <c r="G2901" s="9">
        <v>2897</v>
      </c>
      <c r="H2901" s="9">
        <f t="shared" ca="1" si="91"/>
        <v>-8.7025919037587197E-3</v>
      </c>
    </row>
    <row r="2902" spans="2:8" x14ac:dyDescent="0.25">
      <c r="B2902" s="190">
        <v>44820</v>
      </c>
      <c r="C2902" s="9">
        <v>51.15</v>
      </c>
      <c r="D2902" s="14">
        <f t="shared" si="90"/>
        <v>5.053254437869823</v>
      </c>
      <c r="E2902" s="9">
        <v>-4.481792717086832E-2</v>
      </c>
      <c r="G2902" s="9">
        <v>2898</v>
      </c>
      <c r="H2902" s="9">
        <f t="shared" ca="1" si="91"/>
        <v>-1.262590618247791E-2</v>
      </c>
    </row>
    <row r="2903" spans="2:8" x14ac:dyDescent="0.25">
      <c r="B2903" s="190">
        <v>41487</v>
      </c>
      <c r="C2903" s="9">
        <v>8.4499999999999993</v>
      </c>
      <c r="D2903" s="14">
        <f t="shared" si="90"/>
        <v>-0.59952606635071093</v>
      </c>
      <c r="E2903" s="9">
        <v>-4.5197740112994392E-2</v>
      </c>
      <c r="G2903" s="9">
        <v>2899</v>
      </c>
      <c r="H2903" s="9">
        <f t="shared" ca="1" si="91"/>
        <v>-1.8662793574771398E-2</v>
      </c>
    </row>
    <row r="2904" spans="2:8" x14ac:dyDescent="0.25">
      <c r="B2904" s="190">
        <v>43872</v>
      </c>
      <c r="C2904" s="9">
        <v>21.1</v>
      </c>
      <c r="D2904" s="14">
        <f t="shared" si="90"/>
        <v>-0.65466448445171843</v>
      </c>
      <c r="E2904" s="9">
        <v>-4.5248868778280542E-2</v>
      </c>
      <c r="G2904" s="9">
        <v>2900</v>
      </c>
      <c r="H2904" s="9">
        <f t="shared" ca="1" si="91"/>
        <v>-3.7373961218132336E-2</v>
      </c>
    </row>
    <row r="2905" spans="2:8" x14ac:dyDescent="0.25">
      <c r="B2905" s="190">
        <v>41907</v>
      </c>
      <c r="C2905" s="9">
        <v>61.1</v>
      </c>
      <c r="D2905" s="14">
        <f t="shared" si="90"/>
        <v>2.6261127596439167</v>
      </c>
      <c r="E2905" s="9">
        <v>-4.5312499999999978E-2</v>
      </c>
      <c r="G2905" s="9">
        <v>2901</v>
      </c>
      <c r="H2905" s="9">
        <f t="shared" ca="1" si="91"/>
        <v>1.0059926819494264E-2</v>
      </c>
    </row>
    <row r="2906" spans="2:8" x14ac:dyDescent="0.25">
      <c r="B2906" s="190">
        <v>43670</v>
      </c>
      <c r="C2906" s="9">
        <v>16.850000000000001</v>
      </c>
      <c r="D2906" s="14">
        <f t="shared" si="90"/>
        <v>1.2925170068027214</v>
      </c>
      <c r="E2906" s="9">
        <v>-4.5325779036827038E-2</v>
      </c>
      <c r="G2906" s="9">
        <v>2902</v>
      </c>
      <c r="H2906" s="9">
        <f t="shared" ca="1" si="91"/>
        <v>-3.5311397565501133E-2</v>
      </c>
    </row>
    <row r="2907" spans="2:8" x14ac:dyDescent="0.25">
      <c r="B2907" s="190">
        <v>41507</v>
      </c>
      <c r="C2907" s="9">
        <v>7.35</v>
      </c>
      <c r="D2907" s="14">
        <f t="shared" si="90"/>
        <v>-0.21808510638297879</v>
      </c>
      <c r="E2907" s="9">
        <v>-4.5454545454545525E-2</v>
      </c>
      <c r="G2907" s="9">
        <v>2903</v>
      </c>
      <c r="H2907" s="9">
        <f t="shared" ca="1" si="91"/>
        <v>2.9567182289538061E-2</v>
      </c>
    </row>
    <row r="2908" spans="2:8" x14ac:dyDescent="0.25">
      <c r="B2908" s="190">
        <v>41471</v>
      </c>
      <c r="C2908" s="9">
        <v>9.4</v>
      </c>
      <c r="D2908" s="14">
        <f t="shared" si="90"/>
        <v>-0.85703422053231937</v>
      </c>
      <c r="E2908" s="9">
        <v>-4.5685279187817188E-2</v>
      </c>
      <c r="G2908" s="9">
        <v>2904</v>
      </c>
      <c r="H2908" s="9">
        <f t="shared" ca="1" si="91"/>
        <v>-7.3590236175762797E-2</v>
      </c>
    </row>
    <row r="2909" spans="2:8" x14ac:dyDescent="0.25">
      <c r="B2909" s="190">
        <v>42111</v>
      </c>
      <c r="C2909" s="9">
        <v>65.75</v>
      </c>
      <c r="D2909" s="14">
        <f t="shared" si="90"/>
        <v>8.006849315068493</v>
      </c>
      <c r="E2909" s="9">
        <v>-4.5718432510885421E-2</v>
      </c>
      <c r="G2909" s="9">
        <v>2905</v>
      </c>
      <c r="H2909" s="9">
        <f t="shared" ca="1" si="91"/>
        <v>2.6830327312879092E-2</v>
      </c>
    </row>
    <row r="2910" spans="2:8" x14ac:dyDescent="0.25">
      <c r="B2910" s="190">
        <v>41492</v>
      </c>
      <c r="C2910" s="9">
        <v>7.3</v>
      </c>
      <c r="D2910" s="14">
        <f t="shared" si="90"/>
        <v>-0.87271142109851796</v>
      </c>
      <c r="E2910" s="9">
        <v>-4.5751633986928171E-2</v>
      </c>
      <c r="G2910" s="9">
        <v>2906</v>
      </c>
      <c r="H2910" s="9">
        <f t="shared" ca="1" si="91"/>
        <v>3.5356739847584948E-4</v>
      </c>
    </row>
    <row r="2911" spans="2:8" x14ac:dyDescent="0.25">
      <c r="B2911" s="190">
        <v>42076</v>
      </c>
      <c r="C2911" s="9">
        <v>57.35</v>
      </c>
      <c r="D2911" s="14">
        <f t="shared" si="90"/>
        <v>0.10182516810758895</v>
      </c>
      <c r="E2911" s="9">
        <v>-4.5757071547420966E-2</v>
      </c>
      <c r="G2911" s="9">
        <v>2907</v>
      </c>
      <c r="H2911" s="9">
        <f t="shared" ca="1" si="91"/>
        <v>-2.2930686230520411E-2</v>
      </c>
    </row>
    <row r="2912" spans="2:8" x14ac:dyDescent="0.25">
      <c r="B2912" s="190">
        <v>44111</v>
      </c>
      <c r="C2912" s="9">
        <v>52.05</v>
      </c>
      <c r="D2912" s="14">
        <f t="shared" si="90"/>
        <v>4.0289855072463769</v>
      </c>
      <c r="E2912" s="9">
        <v>-4.5829514207149404E-2</v>
      </c>
      <c r="G2912" s="9">
        <v>2908</v>
      </c>
      <c r="H2912" s="9">
        <f t="shared" ca="1" si="91"/>
        <v>1.452684185625366E-2</v>
      </c>
    </row>
    <row r="2913" spans="2:8" x14ac:dyDescent="0.25">
      <c r="B2913" s="190">
        <v>41467</v>
      </c>
      <c r="C2913" s="9">
        <v>10.35</v>
      </c>
      <c r="D2913" s="14">
        <f t="shared" si="90"/>
        <v>2.338709677419355</v>
      </c>
      <c r="E2913" s="9">
        <v>-4.6082949308755762E-2</v>
      </c>
      <c r="G2913" s="9">
        <v>2909</v>
      </c>
      <c r="H2913" s="9">
        <f t="shared" ca="1" si="91"/>
        <v>-3.6841337017775852E-2</v>
      </c>
    </row>
    <row r="2914" spans="2:8" x14ac:dyDescent="0.25">
      <c r="B2914" s="190">
        <v>41295</v>
      </c>
      <c r="C2914" s="9">
        <v>3.1</v>
      </c>
      <c r="D2914" s="14">
        <f t="shared" si="90"/>
        <v>-0.95824915824915835</v>
      </c>
      <c r="E2914" s="9">
        <v>-4.6153846153846129E-2</v>
      </c>
      <c r="G2914" s="9">
        <v>2910</v>
      </c>
      <c r="H2914" s="9">
        <f t="shared" ca="1" si="91"/>
        <v>-4.0540522818402577E-2</v>
      </c>
    </row>
    <row r="2915" spans="2:8" x14ac:dyDescent="0.25">
      <c r="B2915" s="190">
        <v>45058</v>
      </c>
      <c r="C2915" s="9">
        <v>74.25</v>
      </c>
      <c r="D2915" s="14">
        <f t="shared" si="90"/>
        <v>-0.70114711209498892</v>
      </c>
      <c r="E2915" s="9">
        <v>-4.6242774566473917E-2</v>
      </c>
      <c r="G2915" s="9">
        <v>2911</v>
      </c>
      <c r="H2915" s="9">
        <f t="shared" ca="1" si="91"/>
        <v>3.1116103583144906E-2</v>
      </c>
    </row>
    <row r="2916" spans="2:8" x14ac:dyDescent="0.25">
      <c r="B2916" s="190">
        <v>45670</v>
      </c>
      <c r="C2916" s="9">
        <v>248.45</v>
      </c>
      <c r="D2916" s="14">
        <f t="shared" si="90"/>
        <v>3.3321708805579773</v>
      </c>
      <c r="E2916" s="9">
        <v>-4.6257197696737085E-2</v>
      </c>
      <c r="G2916" s="9">
        <v>2912</v>
      </c>
      <c r="H2916" s="9">
        <f t="shared" ca="1" si="91"/>
        <v>-8.7048710863203704E-2</v>
      </c>
    </row>
    <row r="2917" spans="2:8" x14ac:dyDescent="0.25">
      <c r="B2917" s="190">
        <v>42166</v>
      </c>
      <c r="C2917" s="9">
        <v>57.35</v>
      </c>
      <c r="D2917" s="14">
        <f t="shared" si="90"/>
        <v>0.33527357392316642</v>
      </c>
      <c r="E2917" s="9">
        <v>-4.6550290939318326E-2</v>
      </c>
      <c r="G2917" s="9">
        <v>2913</v>
      </c>
      <c r="H2917" s="9">
        <f t="shared" ca="1" si="91"/>
        <v>1.1793894276866806E-2</v>
      </c>
    </row>
    <row r="2918" spans="2:8" x14ac:dyDescent="0.25">
      <c r="B2918" s="190">
        <v>44728</v>
      </c>
      <c r="C2918" s="9">
        <v>42.95</v>
      </c>
      <c r="D2918" s="14">
        <f t="shared" si="90"/>
        <v>-0.25884383088869711</v>
      </c>
      <c r="E2918" s="9">
        <v>-4.6614872364039835E-2</v>
      </c>
      <c r="G2918" s="9">
        <v>2914</v>
      </c>
      <c r="H2918" s="9">
        <f t="shared" ca="1" si="91"/>
        <v>5.5727934881396726E-2</v>
      </c>
    </row>
    <row r="2919" spans="2:8" x14ac:dyDescent="0.25">
      <c r="B2919" s="190">
        <v>44547</v>
      </c>
      <c r="C2919" s="9">
        <v>57.95</v>
      </c>
      <c r="D2919" s="14">
        <f t="shared" si="90"/>
        <v>5.3333333333333339</v>
      </c>
      <c r="E2919" s="9">
        <v>-4.687499999999991E-2</v>
      </c>
      <c r="G2919" s="9">
        <v>2915</v>
      </c>
      <c r="H2919" s="9">
        <f t="shared" ca="1" si="91"/>
        <v>-1.6562249494400123E-2</v>
      </c>
    </row>
    <row r="2920" spans="2:8" x14ac:dyDescent="0.25">
      <c r="B2920" s="190">
        <v>41554</v>
      </c>
      <c r="C2920" s="9">
        <v>9.15</v>
      </c>
      <c r="D2920" s="14">
        <f t="shared" si="90"/>
        <v>-0.8299256505576208</v>
      </c>
      <c r="E2920" s="9">
        <v>-4.6874999999999931E-2</v>
      </c>
      <c r="G2920" s="9">
        <v>2916</v>
      </c>
      <c r="H2920" s="9">
        <f t="shared" ca="1" si="91"/>
        <v>2.2153979900356646E-3</v>
      </c>
    </row>
    <row r="2921" spans="2:8" x14ac:dyDescent="0.25">
      <c r="B2921" s="190">
        <v>44603</v>
      </c>
      <c r="C2921" s="9">
        <v>53.8</v>
      </c>
      <c r="D2921" s="14">
        <f t="shared" si="90"/>
        <v>2.3209876543209873</v>
      </c>
      <c r="E2921" s="9">
        <v>-4.6944198405668831E-2</v>
      </c>
      <c r="G2921" s="9">
        <v>2917</v>
      </c>
      <c r="H2921" s="9">
        <f t="shared" ca="1" si="91"/>
        <v>1.2311081622733651E-2</v>
      </c>
    </row>
    <row r="2922" spans="2:8" x14ac:dyDescent="0.25">
      <c r="B2922" s="190">
        <v>43892</v>
      </c>
      <c r="C2922" s="9">
        <v>16.2</v>
      </c>
      <c r="D2922" s="14">
        <f t="shared" si="90"/>
        <v>0.78021978021978022</v>
      </c>
      <c r="E2922" s="9">
        <v>-4.7058823529411806E-2</v>
      </c>
      <c r="G2922" s="9">
        <v>2918</v>
      </c>
      <c r="H2922" s="9">
        <f t="shared" ca="1" si="91"/>
        <v>-1.2015642025019157E-2</v>
      </c>
    </row>
    <row r="2923" spans="2:8" x14ac:dyDescent="0.25">
      <c r="B2923" s="190">
        <v>41485</v>
      </c>
      <c r="C2923" s="9">
        <v>9.1</v>
      </c>
      <c r="D2923" s="14">
        <f t="shared" si="90"/>
        <v>0</v>
      </c>
      <c r="E2923" s="9">
        <v>-4.7120418848167644E-2</v>
      </c>
      <c r="G2923" s="9">
        <v>2919</v>
      </c>
      <c r="H2923" s="9">
        <f t="shared" ca="1" si="91"/>
        <v>-2.4207419060922795E-2</v>
      </c>
    </row>
    <row r="2924" spans="2:8" x14ac:dyDescent="0.25">
      <c r="B2924" s="190">
        <v>41481</v>
      </c>
      <c r="C2924" s="9">
        <v>9.1</v>
      </c>
      <c r="D2924" s="14">
        <f t="shared" si="90"/>
        <v>-0.83302752293577975</v>
      </c>
      <c r="E2924" s="9">
        <v>-4.7120418848167644E-2</v>
      </c>
      <c r="G2924" s="9">
        <v>2920</v>
      </c>
      <c r="H2924" s="9">
        <f t="shared" ca="1" si="91"/>
        <v>4.0138468763957207E-2</v>
      </c>
    </row>
    <row r="2925" spans="2:8" x14ac:dyDescent="0.25">
      <c r="B2925" s="190">
        <v>44272</v>
      </c>
      <c r="C2925" s="9">
        <v>54.5</v>
      </c>
      <c r="D2925" s="14">
        <f t="shared" si="90"/>
        <v>5.7701863354037268</v>
      </c>
      <c r="E2925" s="9">
        <v>-4.7202797202797249E-2</v>
      </c>
      <c r="G2925" s="9">
        <v>2921</v>
      </c>
      <c r="H2925" s="9">
        <f t="shared" ca="1" si="91"/>
        <v>-3.959773524591808E-2</v>
      </c>
    </row>
    <row r="2926" spans="2:8" x14ac:dyDescent="0.25">
      <c r="B2926" s="190">
        <v>41488</v>
      </c>
      <c r="C2926" s="9">
        <v>8.0500000000000007</v>
      </c>
      <c r="D2926" s="14">
        <f t="shared" si="90"/>
        <v>-0.72384219554030871</v>
      </c>
      <c r="E2926" s="9">
        <v>-4.7337278106508708E-2</v>
      </c>
      <c r="G2926" s="9">
        <v>2922</v>
      </c>
      <c r="H2926" s="9">
        <f t="shared" ca="1" si="91"/>
        <v>-3.9604962253215747E-2</v>
      </c>
    </row>
    <row r="2927" spans="2:8" x14ac:dyDescent="0.25">
      <c r="B2927" s="190">
        <v>43992</v>
      </c>
      <c r="C2927" s="9">
        <v>29.15</v>
      </c>
      <c r="D2927" s="14">
        <f t="shared" si="90"/>
        <v>-0.32366589327146178</v>
      </c>
      <c r="E2927" s="9">
        <v>-4.7385620915032768E-2</v>
      </c>
      <c r="G2927" s="9">
        <v>2923</v>
      </c>
      <c r="H2927" s="9">
        <f t="shared" ca="1" si="91"/>
        <v>-8.5041815882055533E-3</v>
      </c>
    </row>
    <row r="2928" spans="2:8" x14ac:dyDescent="0.25">
      <c r="B2928" s="190">
        <v>42891</v>
      </c>
      <c r="C2928" s="9">
        <v>43.1</v>
      </c>
      <c r="D2928" s="14">
        <f t="shared" si="90"/>
        <v>-0.39423752635277587</v>
      </c>
      <c r="E2928" s="9">
        <v>-4.7513812154696099E-2</v>
      </c>
      <c r="G2928" s="9">
        <v>2924</v>
      </c>
      <c r="H2928" s="9">
        <f t="shared" ca="1" si="91"/>
        <v>0.10059459630785002</v>
      </c>
    </row>
    <row r="2929" spans="2:8" x14ac:dyDescent="0.25">
      <c r="B2929" s="190">
        <v>44320</v>
      </c>
      <c r="C2929" s="9">
        <v>71.150000000000006</v>
      </c>
      <c r="D2929" s="14">
        <f t="shared" si="90"/>
        <v>0.4490835030549899</v>
      </c>
      <c r="E2929" s="9">
        <v>-4.752342704149929E-2</v>
      </c>
      <c r="G2929" s="9">
        <v>2925</v>
      </c>
      <c r="H2929" s="9">
        <f t="shared" ca="1" si="91"/>
        <v>-8.6097707933225735E-3</v>
      </c>
    </row>
    <row r="2930" spans="2:8" x14ac:dyDescent="0.25">
      <c r="B2930" s="190">
        <v>44145</v>
      </c>
      <c r="C2930" s="9">
        <v>49.1</v>
      </c>
      <c r="D2930" s="14">
        <f t="shared" si="90"/>
        <v>7.1833333333333336</v>
      </c>
      <c r="E2930" s="9">
        <v>-4.7526673132880622E-2</v>
      </c>
      <c r="G2930" s="9">
        <v>2926</v>
      </c>
      <c r="H2930" s="9">
        <f t="shared" ca="1" si="91"/>
        <v>-2.9009537083323104E-2</v>
      </c>
    </row>
    <row r="2931" spans="2:8" x14ac:dyDescent="0.25">
      <c r="B2931" s="190">
        <v>41436</v>
      </c>
      <c r="C2931" s="9">
        <v>6</v>
      </c>
      <c r="D2931" s="14">
        <f t="shared" si="90"/>
        <v>-0.32960893854748596</v>
      </c>
      <c r="E2931" s="9">
        <v>-4.7619047619047596E-2</v>
      </c>
      <c r="G2931" s="9">
        <v>2927</v>
      </c>
      <c r="H2931" s="9">
        <f t="shared" ca="1" si="91"/>
        <v>-2.0638487722813353E-3</v>
      </c>
    </row>
    <row r="2932" spans="2:8" x14ac:dyDescent="0.25">
      <c r="B2932" s="190">
        <v>41472</v>
      </c>
      <c r="C2932" s="9">
        <v>8.9499999999999993</v>
      </c>
      <c r="D2932" s="14">
        <f t="shared" si="90"/>
        <v>0.28776978417266175</v>
      </c>
      <c r="E2932" s="9">
        <v>-4.7872340425532026E-2</v>
      </c>
      <c r="G2932" s="9">
        <v>2928</v>
      </c>
      <c r="H2932" s="9">
        <f t="shared" ca="1" si="91"/>
        <v>4.0394063759965577E-2</v>
      </c>
    </row>
    <row r="2933" spans="2:8" x14ac:dyDescent="0.25">
      <c r="B2933" s="190">
        <v>41513</v>
      </c>
      <c r="C2933" s="9">
        <v>6.95</v>
      </c>
      <c r="D2933" s="14">
        <f t="shared" si="90"/>
        <v>0</v>
      </c>
      <c r="E2933" s="9">
        <v>-4.794520547945201E-2</v>
      </c>
      <c r="G2933" s="9">
        <v>2929</v>
      </c>
      <c r="H2933" s="9">
        <f t="shared" ca="1" si="91"/>
        <v>-5.15705716460937E-4</v>
      </c>
    </row>
    <row r="2934" spans="2:8" x14ac:dyDescent="0.25">
      <c r="B2934" s="190">
        <v>41493</v>
      </c>
      <c r="C2934" s="9">
        <v>6.95</v>
      </c>
      <c r="D2934" s="14">
        <f t="shared" si="90"/>
        <v>-0.92111237230419973</v>
      </c>
      <c r="E2934" s="9">
        <v>-4.794520547945201E-2</v>
      </c>
      <c r="G2934" s="9">
        <v>2930</v>
      </c>
      <c r="H2934" s="9">
        <f t="shared" ca="1" si="91"/>
        <v>-2.2327180094696725E-2</v>
      </c>
    </row>
    <row r="2935" spans="2:8" x14ac:dyDescent="0.25">
      <c r="B2935" s="190">
        <v>42194</v>
      </c>
      <c r="C2935" s="9">
        <v>88.1</v>
      </c>
      <c r="D2935" s="14">
        <f t="shared" si="90"/>
        <v>3.686170212765957</v>
      </c>
      <c r="E2935" s="9">
        <v>-4.8082117774176154E-2</v>
      </c>
      <c r="G2935" s="9">
        <v>2931</v>
      </c>
      <c r="H2935" s="9">
        <f t="shared" ca="1" si="91"/>
        <v>-6.2034455994315181E-2</v>
      </c>
    </row>
    <row r="2936" spans="2:8" x14ac:dyDescent="0.25">
      <c r="B2936" s="190">
        <v>41656</v>
      </c>
      <c r="C2936" s="9">
        <v>18.8</v>
      </c>
      <c r="D2936" s="14">
        <f t="shared" si="90"/>
        <v>-0.65441176470588225</v>
      </c>
      <c r="E2936" s="9">
        <v>-4.8101265822784775E-2</v>
      </c>
      <c r="G2936" s="9">
        <v>2932</v>
      </c>
      <c r="H2936" s="9">
        <f t="shared" ca="1" si="91"/>
        <v>-1.460710971769244E-2</v>
      </c>
    </row>
    <row r="2937" spans="2:8" x14ac:dyDescent="0.25">
      <c r="B2937" s="190">
        <v>42121</v>
      </c>
      <c r="C2937" s="9">
        <v>54.4</v>
      </c>
      <c r="D2937" s="14">
        <f t="shared" si="90"/>
        <v>5.886075949367088</v>
      </c>
      <c r="E2937" s="9">
        <v>-4.8118985126859144E-2</v>
      </c>
      <c r="G2937" s="9">
        <v>2933</v>
      </c>
      <c r="H2937" s="9">
        <f t="shared" ca="1" si="91"/>
        <v>3.2013840031297681E-2</v>
      </c>
    </row>
    <row r="2938" spans="2:8" x14ac:dyDescent="0.25">
      <c r="B2938" s="190">
        <v>41502</v>
      </c>
      <c r="C2938" s="9">
        <v>7.9</v>
      </c>
      <c r="D2938" s="14">
        <f t="shared" si="90"/>
        <v>-0.81389870435806833</v>
      </c>
      <c r="E2938" s="9">
        <v>-4.8192771084337387E-2</v>
      </c>
      <c r="G2938" s="9">
        <v>2934</v>
      </c>
      <c r="H2938" s="9">
        <f t="shared" ca="1" si="91"/>
        <v>-1.6496122327934969E-2</v>
      </c>
    </row>
    <row r="2939" spans="2:8" x14ac:dyDescent="0.25">
      <c r="B2939" s="190">
        <v>42947</v>
      </c>
      <c r="C2939" s="9">
        <v>42.45</v>
      </c>
      <c r="D2939" s="14">
        <f t="shared" si="90"/>
        <v>3.3096446700507616</v>
      </c>
      <c r="E2939" s="9">
        <v>-4.8206278026905795E-2</v>
      </c>
      <c r="G2939" s="9">
        <v>2935</v>
      </c>
      <c r="H2939" s="9">
        <f t="shared" ca="1" si="91"/>
        <v>3.984809873399995E-2</v>
      </c>
    </row>
    <row r="2940" spans="2:8" x14ac:dyDescent="0.25">
      <c r="B2940" s="190">
        <v>41470</v>
      </c>
      <c r="C2940" s="9">
        <v>9.85</v>
      </c>
      <c r="D2940" s="14">
        <f t="shared" si="90"/>
        <v>-0.8412570507655116</v>
      </c>
      <c r="E2940" s="9">
        <v>-4.8309178743961352E-2</v>
      </c>
      <c r="G2940" s="9">
        <v>2936</v>
      </c>
      <c r="H2940" s="9">
        <f t="shared" ca="1" si="91"/>
        <v>1.4967003109898278E-2</v>
      </c>
    </row>
    <row r="2941" spans="2:8" x14ac:dyDescent="0.25">
      <c r="B2941" s="190">
        <v>42402</v>
      </c>
      <c r="C2941" s="9">
        <v>62.05</v>
      </c>
      <c r="D2941" s="14">
        <f t="shared" si="90"/>
        <v>0.31461864406779649</v>
      </c>
      <c r="E2941" s="9">
        <v>-4.8312883435582904E-2</v>
      </c>
      <c r="G2941" s="9">
        <v>2937</v>
      </c>
      <c r="H2941" s="9">
        <f t="shared" ca="1" si="91"/>
        <v>1.1078671914852362E-2</v>
      </c>
    </row>
    <row r="2942" spans="2:8" x14ac:dyDescent="0.25">
      <c r="B2942" s="190">
        <v>44648</v>
      </c>
      <c r="C2942" s="9">
        <v>47.2</v>
      </c>
      <c r="D2942" s="14">
        <f t="shared" si="90"/>
        <v>0.37209302325581411</v>
      </c>
      <c r="E2942" s="9">
        <v>-4.8387096774193519E-2</v>
      </c>
      <c r="G2942" s="9">
        <v>2938</v>
      </c>
      <c r="H2942" s="9">
        <f t="shared" ca="1" si="91"/>
        <v>2.2635124389489263E-2</v>
      </c>
    </row>
    <row r="2943" spans="2:8" x14ac:dyDescent="0.25">
      <c r="B2943" s="190">
        <v>44039</v>
      </c>
      <c r="C2943" s="9">
        <v>34.4</v>
      </c>
      <c r="D2943" s="14">
        <f t="shared" si="90"/>
        <v>0.25318761384335153</v>
      </c>
      <c r="E2943" s="9">
        <v>-4.8409405255878286E-2</v>
      </c>
      <c r="G2943" s="9">
        <v>2939</v>
      </c>
      <c r="H2943" s="9">
        <f t="shared" ca="1" si="91"/>
        <v>-2.9065108810371082E-2</v>
      </c>
    </row>
    <row r="2944" spans="2:8" x14ac:dyDescent="0.25">
      <c r="B2944" s="190">
        <v>43234</v>
      </c>
      <c r="C2944" s="9">
        <v>27.45</v>
      </c>
      <c r="D2944" s="14">
        <f t="shared" si="90"/>
        <v>-0.42812500000000003</v>
      </c>
      <c r="E2944" s="9">
        <v>-4.852686308492208E-2</v>
      </c>
      <c r="G2944" s="9">
        <v>2940</v>
      </c>
      <c r="H2944" s="9">
        <f t="shared" ca="1" si="91"/>
        <v>1.0372175381583859E-2</v>
      </c>
    </row>
    <row r="2945" spans="2:8" x14ac:dyDescent="0.25">
      <c r="B2945" s="190">
        <v>44071</v>
      </c>
      <c r="C2945" s="9">
        <v>48</v>
      </c>
      <c r="D2945" s="14">
        <f t="shared" si="90"/>
        <v>2.0876826722338502E-3</v>
      </c>
      <c r="E2945" s="9">
        <v>-4.8562933597621462E-2</v>
      </c>
      <c r="G2945" s="9">
        <v>2941</v>
      </c>
      <c r="H2945" s="9">
        <f t="shared" ca="1" si="91"/>
        <v>-5.2514599071269083E-2</v>
      </c>
    </row>
    <row r="2946" spans="2:8" x14ac:dyDescent="0.25">
      <c r="B2946" s="190">
        <v>42412</v>
      </c>
      <c r="C2946" s="9">
        <v>47.9</v>
      </c>
      <c r="D2946" s="14">
        <f t="shared" si="90"/>
        <v>-0.10717614165890028</v>
      </c>
      <c r="E2946" s="9">
        <v>-4.8659384309831237E-2</v>
      </c>
      <c r="G2946" s="9">
        <v>2942</v>
      </c>
      <c r="H2946" s="9">
        <f t="shared" ca="1" si="91"/>
        <v>5.3700125076470463E-2</v>
      </c>
    </row>
    <row r="2947" spans="2:8" x14ac:dyDescent="0.25">
      <c r="B2947" s="190">
        <v>41922</v>
      </c>
      <c r="C2947" s="9">
        <v>53.65</v>
      </c>
      <c r="D2947" s="14">
        <f t="shared" si="90"/>
        <v>2.4391025641025639</v>
      </c>
      <c r="E2947" s="9">
        <v>-4.8758865248226951E-2</v>
      </c>
      <c r="G2947" s="9">
        <v>2943</v>
      </c>
      <c r="H2947" s="9">
        <f t="shared" ca="1" si="91"/>
        <v>-1.3109920874774195E-2</v>
      </c>
    </row>
    <row r="2948" spans="2:8" x14ac:dyDescent="0.25">
      <c r="B2948" s="190">
        <v>43672</v>
      </c>
      <c r="C2948" s="9">
        <v>15.6</v>
      </c>
      <c r="D2948" s="14">
        <f t="shared" si="90"/>
        <v>-0.58893280632411071</v>
      </c>
      <c r="E2948" s="9">
        <v>-4.8780487804877988E-2</v>
      </c>
      <c r="G2948" s="9">
        <v>2944</v>
      </c>
      <c r="H2948" s="9">
        <f t="shared" ca="1" si="91"/>
        <v>-8.0718674719549383E-2</v>
      </c>
    </row>
    <row r="2949" spans="2:8" x14ac:dyDescent="0.25">
      <c r="B2949" s="190">
        <v>43133</v>
      </c>
      <c r="C2949" s="9">
        <v>37.950000000000003</v>
      </c>
      <c r="D2949" s="14">
        <f t="shared" ref="D2949:D3012" si="92">(C2949-C2950)/C2950</f>
        <v>0.40036900369003692</v>
      </c>
      <c r="E2949" s="9">
        <v>-4.8872180451127713E-2</v>
      </c>
      <c r="G2949" s="9">
        <v>2945</v>
      </c>
      <c r="H2949" s="9">
        <f t="shared" ca="1" si="91"/>
        <v>1.3662701921718517E-2</v>
      </c>
    </row>
    <row r="2950" spans="2:8" x14ac:dyDescent="0.25">
      <c r="B2950" s="190">
        <v>41831</v>
      </c>
      <c r="C2950" s="9">
        <v>27.1</v>
      </c>
      <c r="D2950" s="14">
        <f t="shared" si="92"/>
        <v>-0.47018572825024435</v>
      </c>
      <c r="E2950" s="9">
        <v>-4.9122807017543811E-2</v>
      </c>
      <c r="G2950" s="9">
        <v>2946</v>
      </c>
      <c r="H2950" s="9">
        <f t="shared" ref="H2950:H3013" ca="1" si="93">_xlfn.NORM.INV(RAND(),O$7,O$8)</f>
        <v>-1.8496259577631867E-2</v>
      </c>
    </row>
    <row r="2951" spans="2:8" x14ac:dyDescent="0.25">
      <c r="B2951" s="190">
        <v>44092</v>
      </c>
      <c r="C2951" s="9">
        <v>51.15</v>
      </c>
      <c r="D2951" s="14">
        <f t="shared" si="92"/>
        <v>0.20494699646643097</v>
      </c>
      <c r="E2951" s="9">
        <v>-4.9256505576208157E-2</v>
      </c>
      <c r="G2951" s="9">
        <v>2947</v>
      </c>
      <c r="H2951" s="9">
        <f t="shared" ca="1" si="93"/>
        <v>-1.6209518114771237E-2</v>
      </c>
    </row>
    <row r="2952" spans="2:8" x14ac:dyDescent="0.25">
      <c r="B2952" s="190">
        <v>43129</v>
      </c>
      <c r="C2952" s="9">
        <v>42.45</v>
      </c>
      <c r="D2952" s="14">
        <f t="shared" si="92"/>
        <v>-0.22747952684258416</v>
      </c>
      <c r="E2952" s="9">
        <v>-4.9272116461366089E-2</v>
      </c>
      <c r="G2952" s="9">
        <v>2948</v>
      </c>
      <c r="H2952" s="9">
        <f t="shared" ca="1" si="93"/>
        <v>2.7523480858123929E-2</v>
      </c>
    </row>
    <row r="2953" spans="2:8" x14ac:dyDescent="0.25">
      <c r="B2953" s="190">
        <v>41920</v>
      </c>
      <c r="C2953" s="9">
        <v>54.95</v>
      </c>
      <c r="D2953" s="14">
        <f t="shared" si="92"/>
        <v>13.272727272727273</v>
      </c>
      <c r="E2953" s="9">
        <v>-4.9307958477508552E-2</v>
      </c>
      <c r="G2953" s="9">
        <v>2949</v>
      </c>
      <c r="H2953" s="9">
        <f t="shared" ca="1" si="93"/>
        <v>2.2931358126604372E-2</v>
      </c>
    </row>
    <row r="2954" spans="2:8" x14ac:dyDescent="0.25">
      <c r="B2954" s="190">
        <v>41331</v>
      </c>
      <c r="C2954" s="9">
        <v>3.85</v>
      </c>
      <c r="D2954" s="14">
        <f t="shared" si="92"/>
        <v>-0.78904109589041094</v>
      </c>
      <c r="E2954" s="9">
        <v>-4.9382716049382651E-2</v>
      </c>
      <c r="G2954" s="9">
        <v>2950</v>
      </c>
      <c r="H2954" s="9">
        <f t="shared" ca="1" si="93"/>
        <v>-7.3889024615661839E-2</v>
      </c>
    </row>
    <row r="2955" spans="2:8" x14ac:dyDescent="0.25">
      <c r="B2955" s="190">
        <v>41638</v>
      </c>
      <c r="C2955" s="9">
        <v>18.25</v>
      </c>
      <c r="D2955" s="14">
        <f t="shared" si="92"/>
        <v>0.90104166666666674</v>
      </c>
      <c r="E2955" s="9">
        <v>-4.947916666666663E-2</v>
      </c>
      <c r="G2955" s="9">
        <v>2951</v>
      </c>
      <c r="H2955" s="9">
        <f t="shared" ca="1" si="93"/>
        <v>7.2706100799828735E-4</v>
      </c>
    </row>
    <row r="2956" spans="2:8" x14ac:dyDescent="0.25">
      <c r="B2956" s="190">
        <v>41551</v>
      </c>
      <c r="C2956" s="9">
        <v>9.6</v>
      </c>
      <c r="D2956" s="14">
        <f t="shared" si="92"/>
        <v>-0.713859910581222</v>
      </c>
      <c r="E2956" s="9">
        <v>-4.9504950495049507E-2</v>
      </c>
      <c r="G2956" s="9">
        <v>2952</v>
      </c>
      <c r="H2956" s="9">
        <f t="shared" ca="1" si="93"/>
        <v>3.031302050268349E-3</v>
      </c>
    </row>
    <row r="2957" spans="2:8" x14ac:dyDescent="0.25">
      <c r="B2957" s="190">
        <v>44011</v>
      </c>
      <c r="C2957" s="9">
        <v>33.549999999999997</v>
      </c>
      <c r="D2957" s="14">
        <f t="shared" si="92"/>
        <v>-0.42600513259195899</v>
      </c>
      <c r="E2957" s="9">
        <v>-4.9575070821529746E-2</v>
      </c>
      <c r="G2957" s="9">
        <v>2953</v>
      </c>
      <c r="H2957" s="9">
        <f t="shared" ca="1" si="93"/>
        <v>-2.8690226076804201E-2</v>
      </c>
    </row>
    <row r="2958" spans="2:8" x14ac:dyDescent="0.25">
      <c r="B2958" s="190">
        <v>42158</v>
      </c>
      <c r="C2958" s="9">
        <v>58.45</v>
      </c>
      <c r="D2958" s="14">
        <f t="shared" si="92"/>
        <v>2.0522193211488253</v>
      </c>
      <c r="E2958" s="9">
        <v>-4.9593495934959306E-2</v>
      </c>
      <c r="G2958" s="9">
        <v>2954</v>
      </c>
      <c r="H2958" s="9">
        <f t="shared" ca="1" si="93"/>
        <v>-2.8998652394663198E-2</v>
      </c>
    </row>
    <row r="2959" spans="2:8" x14ac:dyDescent="0.25">
      <c r="B2959" s="190">
        <v>41647</v>
      </c>
      <c r="C2959" s="9">
        <v>19.149999999999999</v>
      </c>
      <c r="D2959" s="14">
        <f t="shared" si="92"/>
        <v>-0.37418300653594777</v>
      </c>
      <c r="E2959" s="9">
        <v>-4.9627791563275438E-2</v>
      </c>
      <c r="G2959" s="9">
        <v>2955</v>
      </c>
      <c r="H2959" s="9">
        <f t="shared" ca="1" si="93"/>
        <v>-1.12146043866653E-2</v>
      </c>
    </row>
    <row r="2960" spans="2:8" x14ac:dyDescent="0.25">
      <c r="B2960" s="190">
        <v>43991</v>
      </c>
      <c r="C2960" s="9">
        <v>30.6</v>
      </c>
      <c r="D2960" s="14">
        <f t="shared" si="92"/>
        <v>3.0000000000000004</v>
      </c>
      <c r="E2960" s="9">
        <v>-4.9689440993788858E-2</v>
      </c>
      <c r="G2960" s="9">
        <v>2956</v>
      </c>
      <c r="H2960" s="9">
        <f t="shared" ca="1" si="93"/>
        <v>-9.0556744010357182E-2</v>
      </c>
    </row>
    <row r="2961" spans="2:8" x14ac:dyDescent="0.25">
      <c r="B2961" s="190">
        <v>41491</v>
      </c>
      <c r="C2961" s="9">
        <v>7.65</v>
      </c>
      <c r="D2961" s="14">
        <f t="shared" si="92"/>
        <v>-0.19895287958115185</v>
      </c>
      <c r="E2961" s="9">
        <v>-4.9689440993788858E-2</v>
      </c>
      <c r="G2961" s="9">
        <v>2957</v>
      </c>
      <c r="H2961" s="9">
        <f t="shared" ca="1" si="93"/>
        <v>1.1818616903099463E-3</v>
      </c>
    </row>
    <row r="2962" spans="2:8" x14ac:dyDescent="0.25">
      <c r="B2962" s="190">
        <v>41480</v>
      </c>
      <c r="C2962" s="9">
        <v>9.5500000000000007</v>
      </c>
      <c r="D2962" s="14">
        <f t="shared" si="92"/>
        <v>-0.80349794238683114</v>
      </c>
      <c r="E2962" s="9">
        <v>-4.9751243781094523E-2</v>
      </c>
      <c r="G2962" s="9">
        <v>2958</v>
      </c>
      <c r="H2962" s="9">
        <f t="shared" ca="1" si="93"/>
        <v>8.7807689055098594E-3</v>
      </c>
    </row>
    <row r="2963" spans="2:8" x14ac:dyDescent="0.25">
      <c r="B2963" s="190">
        <v>44095</v>
      </c>
      <c r="C2963" s="9">
        <v>48.6</v>
      </c>
      <c r="D2963" s="14">
        <f t="shared" si="92"/>
        <v>6.5789473684210523E-2</v>
      </c>
      <c r="E2963" s="9">
        <v>-4.9853372434017544E-2</v>
      </c>
      <c r="G2963" s="9">
        <v>2959</v>
      </c>
      <c r="H2963" s="9">
        <f t="shared" ca="1" si="93"/>
        <v>-3.1638540616498109E-2</v>
      </c>
    </row>
    <row r="2964" spans="2:8" x14ac:dyDescent="0.25">
      <c r="B2964" s="190">
        <v>44074</v>
      </c>
      <c r="C2964" s="9">
        <v>45.6</v>
      </c>
      <c r="D2964" s="14">
        <f t="shared" si="92"/>
        <v>6.9999999999999991</v>
      </c>
      <c r="E2964" s="9">
        <v>-4.9999999999999968E-2</v>
      </c>
      <c r="G2964" s="9">
        <v>2960</v>
      </c>
      <c r="H2964" s="9">
        <f t="shared" ca="1" si="93"/>
        <v>-1.4356411264012329E-2</v>
      </c>
    </row>
    <row r="2965" spans="2:8" x14ac:dyDescent="0.25">
      <c r="B2965" s="190">
        <v>41437</v>
      </c>
      <c r="C2965" s="9">
        <v>5.7</v>
      </c>
      <c r="D2965" s="14">
        <f t="shared" si="92"/>
        <v>1</v>
      </c>
      <c r="E2965" s="9">
        <v>-4.9999999999999968E-2</v>
      </c>
      <c r="G2965" s="9">
        <v>2961</v>
      </c>
      <c r="H2965" s="9">
        <f t="shared" ca="1" si="93"/>
        <v>-1.1900930876863055E-2</v>
      </c>
    </row>
    <row r="2966" spans="2:8" x14ac:dyDescent="0.25">
      <c r="B2966" s="190">
        <v>41298</v>
      </c>
      <c r="C2966" s="9">
        <v>2.85</v>
      </c>
      <c r="D2966" s="14">
        <f t="shared" si="92"/>
        <v>-0.24999999999999994</v>
      </c>
      <c r="E2966" s="9">
        <v>-4.9999999999999968E-2</v>
      </c>
      <c r="G2966" s="9">
        <v>2962</v>
      </c>
      <c r="H2966" s="9">
        <f t="shared" ca="1" si="93"/>
        <v>4.2914755706521333E-2</v>
      </c>
    </row>
    <row r="2967" spans="2:8" x14ac:dyDescent="0.25">
      <c r="B2967" s="190">
        <v>41281</v>
      </c>
      <c r="C2967" s="9">
        <v>3.8</v>
      </c>
      <c r="D2967" s="14">
        <f t="shared" si="92"/>
        <v>-0.92836946277097088</v>
      </c>
      <c r="E2967" s="9">
        <v>-5.0000000000000044E-2</v>
      </c>
      <c r="G2967" s="9">
        <v>2963</v>
      </c>
      <c r="H2967" s="9">
        <f t="shared" ca="1" si="93"/>
        <v>-4.0610983999761881E-2</v>
      </c>
    </row>
    <row r="2968" spans="2:8" x14ac:dyDescent="0.25">
      <c r="B2968" s="190">
        <v>41990</v>
      </c>
      <c r="C2968" s="9">
        <v>53.05</v>
      </c>
      <c r="D2968" s="14">
        <f t="shared" si="92"/>
        <v>-9.4709897610921578E-2</v>
      </c>
      <c r="E2968" s="9">
        <v>-5.0134288272157643E-2</v>
      </c>
      <c r="G2968" s="9">
        <v>2964</v>
      </c>
      <c r="H2968" s="9">
        <f t="shared" ca="1" si="93"/>
        <v>3.1220153268698706E-2</v>
      </c>
    </row>
    <row r="2969" spans="2:8" x14ac:dyDescent="0.25">
      <c r="B2969" s="190">
        <v>44236</v>
      </c>
      <c r="C2969" s="9">
        <v>58.6</v>
      </c>
      <c r="D2969" s="14">
        <f t="shared" si="92"/>
        <v>0.21956295525494288</v>
      </c>
      <c r="E2969" s="9">
        <v>-5.0243111831442484E-2</v>
      </c>
      <c r="G2969" s="9">
        <v>2965</v>
      </c>
      <c r="H2969" s="9">
        <f t="shared" ca="1" si="93"/>
        <v>4.4284083021868495E-2</v>
      </c>
    </row>
    <row r="2970" spans="2:8" x14ac:dyDescent="0.25">
      <c r="B2970" s="190">
        <v>42788</v>
      </c>
      <c r="C2970" s="9">
        <v>48.05</v>
      </c>
      <c r="D2970" s="14">
        <f t="shared" si="92"/>
        <v>-0.25905936777178101</v>
      </c>
      <c r="E2970" s="9">
        <v>-5.0395256916996131E-2</v>
      </c>
      <c r="G2970" s="9">
        <v>2966</v>
      </c>
      <c r="H2970" s="9">
        <f t="shared" ca="1" si="93"/>
        <v>-1.737958496413352E-2</v>
      </c>
    </row>
    <row r="2971" spans="2:8" x14ac:dyDescent="0.25">
      <c r="B2971" s="190">
        <v>42010</v>
      </c>
      <c r="C2971" s="9">
        <v>64.849999999999994</v>
      </c>
      <c r="D2971" s="14">
        <f t="shared" si="92"/>
        <v>-0.15228758169934647</v>
      </c>
      <c r="E2971" s="9">
        <v>-5.0512445095168418E-2</v>
      </c>
      <c r="G2971" s="9">
        <v>2967</v>
      </c>
      <c r="H2971" s="9">
        <f t="shared" ca="1" si="93"/>
        <v>4.5252260139764799E-3</v>
      </c>
    </row>
    <row r="2972" spans="2:8" x14ac:dyDescent="0.25">
      <c r="B2972" s="190">
        <v>44418</v>
      </c>
      <c r="C2972" s="9">
        <v>76.5</v>
      </c>
      <c r="D2972" s="14">
        <f t="shared" si="92"/>
        <v>5.3223140495867778</v>
      </c>
      <c r="E2972" s="9">
        <v>-5.0868486352357252E-2</v>
      </c>
      <c r="G2972" s="9">
        <v>2968</v>
      </c>
      <c r="H2972" s="9">
        <f t="shared" ca="1" si="93"/>
        <v>1.4137301250971592E-2</v>
      </c>
    </row>
    <row r="2973" spans="2:8" x14ac:dyDescent="0.25">
      <c r="B2973" s="190">
        <v>41599</v>
      </c>
      <c r="C2973" s="9">
        <v>12.1</v>
      </c>
      <c r="D2973" s="14">
        <f t="shared" si="92"/>
        <v>-0.87734414597060317</v>
      </c>
      <c r="E2973" s="9">
        <v>-5.0980392156862772E-2</v>
      </c>
      <c r="G2973" s="9">
        <v>2969</v>
      </c>
      <c r="H2973" s="9">
        <f t="shared" ca="1" si="93"/>
        <v>2.3926281365547978E-2</v>
      </c>
    </row>
    <row r="2974" spans="2:8" x14ac:dyDescent="0.25">
      <c r="B2974" s="190">
        <v>42219</v>
      </c>
      <c r="C2974" s="9">
        <v>98.65</v>
      </c>
      <c r="D2974" s="14">
        <f t="shared" si="92"/>
        <v>-0.64920702652727402</v>
      </c>
      <c r="E2974" s="9">
        <v>-5.0986050986050954E-2</v>
      </c>
      <c r="G2974" s="9">
        <v>2970</v>
      </c>
      <c r="H2974" s="9">
        <f t="shared" ca="1" si="93"/>
        <v>-6.2361716450310333E-3</v>
      </c>
    </row>
    <row r="2975" spans="2:8" x14ac:dyDescent="0.25">
      <c r="B2975" s="190">
        <v>45553</v>
      </c>
      <c r="C2975" s="9">
        <v>281.22000000000003</v>
      </c>
      <c r="D2975" s="14">
        <f t="shared" si="92"/>
        <v>8.5816013628620116</v>
      </c>
      <c r="E2975" s="9">
        <v>-5.1182563514288473E-2</v>
      </c>
      <c r="G2975" s="9">
        <v>2971</v>
      </c>
      <c r="H2975" s="9">
        <f t="shared" ca="1" si="93"/>
        <v>1.0603750287627001E-2</v>
      </c>
    </row>
    <row r="2976" spans="2:8" x14ac:dyDescent="0.25">
      <c r="B2976" s="190">
        <v>43272</v>
      </c>
      <c r="C2976" s="9">
        <v>29.35</v>
      </c>
      <c r="D2976" s="14">
        <f t="shared" si="92"/>
        <v>-0.52927024859663185</v>
      </c>
      <c r="E2976" s="9">
        <v>-5.1696284329563746E-2</v>
      </c>
      <c r="G2976" s="9">
        <v>2972</v>
      </c>
      <c r="H2976" s="9">
        <f t="shared" ca="1" si="93"/>
        <v>-3.0768744645237177E-2</v>
      </c>
    </row>
    <row r="2977" spans="2:8" x14ac:dyDescent="0.25">
      <c r="B2977" s="190">
        <v>42114</v>
      </c>
      <c r="C2977" s="9">
        <v>62.35</v>
      </c>
      <c r="D2977" s="14">
        <f t="shared" si="92"/>
        <v>0.15356151711378363</v>
      </c>
      <c r="E2977" s="9">
        <v>-5.171102661596956E-2</v>
      </c>
      <c r="G2977" s="9">
        <v>2973</v>
      </c>
      <c r="H2977" s="9">
        <f t="shared" ca="1" si="93"/>
        <v>3.9535230125698047E-2</v>
      </c>
    </row>
    <row r="2978" spans="2:8" x14ac:dyDescent="0.25">
      <c r="B2978" s="190">
        <v>44522</v>
      </c>
      <c r="C2978" s="9">
        <v>54.05</v>
      </c>
      <c r="D2978" s="14">
        <f t="shared" si="92"/>
        <v>0.1840087623220153</v>
      </c>
      <c r="E2978" s="9">
        <v>-5.1754385964912331E-2</v>
      </c>
      <c r="G2978" s="9">
        <v>2974</v>
      </c>
      <c r="H2978" s="9">
        <f t="shared" ca="1" si="93"/>
        <v>1.8973371206536062E-2</v>
      </c>
    </row>
    <row r="2979" spans="2:8" x14ac:dyDescent="0.25">
      <c r="B2979" s="190">
        <v>43019</v>
      </c>
      <c r="C2979" s="9">
        <v>45.65</v>
      </c>
      <c r="D2979" s="14">
        <f t="shared" si="92"/>
        <v>-0.35794655414908577</v>
      </c>
      <c r="E2979" s="9">
        <v>-5.1921079958463137E-2</v>
      </c>
      <c r="G2979" s="9">
        <v>2975</v>
      </c>
      <c r="H2979" s="9">
        <f t="shared" ca="1" si="93"/>
        <v>-2.7835731761283639E-2</v>
      </c>
    </row>
    <row r="2980" spans="2:8" x14ac:dyDescent="0.25">
      <c r="B2980" s="190">
        <v>45068</v>
      </c>
      <c r="C2980" s="9">
        <v>71.099999999999994</v>
      </c>
      <c r="D2980" s="14">
        <f t="shared" si="92"/>
        <v>-0.15857988165680481</v>
      </c>
      <c r="E2980" s="9">
        <v>-5.2000000000000074E-2</v>
      </c>
      <c r="G2980" s="9">
        <v>2976</v>
      </c>
      <c r="H2980" s="9">
        <f t="shared" ca="1" si="93"/>
        <v>-2.8010928995929447E-2</v>
      </c>
    </row>
    <row r="2981" spans="2:8" x14ac:dyDescent="0.25">
      <c r="B2981" s="190">
        <v>42206</v>
      </c>
      <c r="C2981" s="9">
        <v>84.5</v>
      </c>
      <c r="D2981" s="14">
        <f t="shared" si="92"/>
        <v>1.3278236914600552</v>
      </c>
      <c r="E2981" s="9">
        <v>-5.2159282108805445E-2</v>
      </c>
      <c r="G2981" s="9">
        <v>2977</v>
      </c>
      <c r="H2981" s="9">
        <f t="shared" ca="1" si="93"/>
        <v>-5.2087672991209644E-2</v>
      </c>
    </row>
    <row r="2982" spans="2:8" x14ac:dyDescent="0.25">
      <c r="B2982" s="190">
        <v>43354</v>
      </c>
      <c r="C2982" s="9">
        <v>36.299999999999997</v>
      </c>
      <c r="D2982" s="14">
        <f t="shared" si="92"/>
        <v>-0.86065259117082527</v>
      </c>
      <c r="E2982" s="9">
        <v>-5.2219321148825069E-2</v>
      </c>
      <c r="G2982" s="9">
        <v>2978</v>
      </c>
      <c r="H2982" s="9">
        <f t="shared" ca="1" si="93"/>
        <v>3.0507509287407145E-2</v>
      </c>
    </row>
    <row r="2983" spans="2:8" x14ac:dyDescent="0.25">
      <c r="B2983" s="190">
        <v>45667</v>
      </c>
      <c r="C2983" s="9">
        <v>260.5</v>
      </c>
      <c r="D2983" s="14">
        <f t="shared" si="92"/>
        <v>15.080246913580249</v>
      </c>
      <c r="E2983" s="9">
        <v>-5.2555010001818475E-2</v>
      </c>
      <c r="G2983" s="9">
        <v>2979</v>
      </c>
      <c r="H2983" s="9">
        <f t="shared" ca="1" si="93"/>
        <v>-2.1496927484132018E-2</v>
      </c>
    </row>
    <row r="2984" spans="2:8" x14ac:dyDescent="0.25">
      <c r="B2984" s="190">
        <v>43896</v>
      </c>
      <c r="C2984" s="9">
        <v>16.2</v>
      </c>
      <c r="D2984" s="14">
        <f t="shared" si="92"/>
        <v>-0.44897959183673469</v>
      </c>
      <c r="E2984" s="9">
        <v>-5.2631578947368543E-2</v>
      </c>
      <c r="G2984" s="9">
        <v>2980</v>
      </c>
      <c r="H2984" s="9">
        <f t="shared" ca="1" si="93"/>
        <v>-7.712420333641906E-3</v>
      </c>
    </row>
    <row r="2985" spans="2:8" x14ac:dyDescent="0.25">
      <c r="B2985" s="190">
        <v>43371</v>
      </c>
      <c r="C2985" s="9">
        <v>29.4</v>
      </c>
      <c r="D2985" s="14">
        <f t="shared" si="92"/>
        <v>-0.70934256055363321</v>
      </c>
      <c r="E2985" s="9">
        <v>-5.3140096618357557E-2</v>
      </c>
      <c r="G2985" s="9">
        <v>2981</v>
      </c>
      <c r="H2985" s="9">
        <f t="shared" ca="1" si="93"/>
        <v>1.2596093885101457E-2</v>
      </c>
    </row>
    <row r="2986" spans="2:8" x14ac:dyDescent="0.25">
      <c r="B2986" s="190">
        <v>45222</v>
      </c>
      <c r="C2986" s="9">
        <v>101.15</v>
      </c>
      <c r="D2986" s="14">
        <f t="shared" si="92"/>
        <v>7.8340611353711802</v>
      </c>
      <c r="E2986" s="9">
        <v>-5.3345811885821139E-2</v>
      </c>
      <c r="G2986" s="9">
        <v>2982</v>
      </c>
      <c r="H2986" s="9">
        <f t="shared" ca="1" si="93"/>
        <v>-1.9233527238795576E-3</v>
      </c>
    </row>
    <row r="2987" spans="2:8" x14ac:dyDescent="0.25">
      <c r="B2987" s="190">
        <v>41600</v>
      </c>
      <c r="C2987" s="9">
        <v>11.45</v>
      </c>
      <c r="D2987" s="14">
        <f t="shared" si="92"/>
        <v>-0.69708994708994709</v>
      </c>
      <c r="E2987" s="9">
        <v>-5.3719008264462839E-2</v>
      </c>
      <c r="G2987" s="9">
        <v>2983</v>
      </c>
      <c r="H2987" s="9">
        <f t="shared" ca="1" si="93"/>
        <v>3.1953518262012046E-3</v>
      </c>
    </row>
    <row r="2988" spans="2:8" x14ac:dyDescent="0.25">
      <c r="B2988" s="190">
        <v>42956</v>
      </c>
      <c r="C2988" s="9">
        <v>37.799999999999997</v>
      </c>
      <c r="D2988" s="14">
        <f t="shared" si="92"/>
        <v>-0.15625</v>
      </c>
      <c r="E2988" s="9">
        <v>-5.3817271589486994E-2</v>
      </c>
      <c r="G2988" s="9">
        <v>2984</v>
      </c>
      <c r="H2988" s="9">
        <f t="shared" ca="1" si="93"/>
        <v>-1.4233343684615523E-2</v>
      </c>
    </row>
    <row r="2989" spans="2:8" x14ac:dyDescent="0.25">
      <c r="B2989" s="190">
        <v>42510</v>
      </c>
      <c r="C2989" s="9">
        <v>44.8</v>
      </c>
      <c r="D2989" s="14">
        <f t="shared" si="92"/>
        <v>-0.79262139517659591</v>
      </c>
      <c r="E2989" s="9">
        <v>-5.385427666314687E-2</v>
      </c>
      <c r="G2989" s="9">
        <v>2985</v>
      </c>
      <c r="H2989" s="9">
        <f t="shared" ca="1" si="93"/>
        <v>-6.3899222559124447E-2</v>
      </c>
    </row>
    <row r="2990" spans="2:8" x14ac:dyDescent="0.25">
      <c r="B2990" s="190">
        <v>45772</v>
      </c>
      <c r="C2990" s="9">
        <v>216.03</v>
      </c>
      <c r="D2990" s="14">
        <f t="shared" si="92"/>
        <v>2.5825870646766171</v>
      </c>
      <c r="E2990" s="9">
        <v>-5.4035118448132434E-2</v>
      </c>
      <c r="G2990" s="9">
        <v>2986</v>
      </c>
      <c r="H2990" s="9">
        <f t="shared" ca="1" si="93"/>
        <v>-1.7782649824904934E-2</v>
      </c>
    </row>
    <row r="2991" spans="2:8" x14ac:dyDescent="0.25">
      <c r="B2991" s="190">
        <v>42058</v>
      </c>
      <c r="C2991" s="9">
        <v>60.3</v>
      </c>
      <c r="D2991" s="14">
        <f t="shared" si="92"/>
        <v>-0.20026525198939002</v>
      </c>
      <c r="E2991" s="9">
        <v>-5.4117647058823576E-2</v>
      </c>
      <c r="G2991" s="9">
        <v>2987</v>
      </c>
      <c r="H2991" s="9">
        <f t="shared" ca="1" si="93"/>
        <v>6.4066459915392449E-2</v>
      </c>
    </row>
    <row r="2992" spans="2:8" x14ac:dyDescent="0.25">
      <c r="B2992" s="190">
        <v>44328</v>
      </c>
      <c r="C2992" s="9">
        <v>75.400000000000006</v>
      </c>
      <c r="D2992" s="14">
        <f t="shared" si="92"/>
        <v>0.61802575107296143</v>
      </c>
      <c r="E2992" s="9">
        <v>-5.4545454545454473E-2</v>
      </c>
      <c r="G2992" s="9">
        <v>2988</v>
      </c>
      <c r="H2992" s="9">
        <f t="shared" ca="1" si="93"/>
        <v>-6.6792965050209763E-2</v>
      </c>
    </row>
    <row r="2993" spans="2:8" x14ac:dyDescent="0.25">
      <c r="B2993" s="190">
        <v>42678</v>
      </c>
      <c r="C2993" s="9">
        <v>46.6</v>
      </c>
      <c r="D2993" s="14">
        <f t="shared" si="92"/>
        <v>1.7014492753623189</v>
      </c>
      <c r="E2993" s="9">
        <v>-5.476673427991878E-2</v>
      </c>
      <c r="G2993" s="9">
        <v>2989</v>
      </c>
      <c r="H2993" s="9">
        <f t="shared" ca="1" si="93"/>
        <v>1.5106656270042675E-3</v>
      </c>
    </row>
    <row r="2994" spans="2:8" x14ac:dyDescent="0.25">
      <c r="B2994" s="190">
        <v>41675</v>
      </c>
      <c r="C2994" s="9">
        <v>17.25</v>
      </c>
      <c r="D2994" s="14">
        <f t="shared" si="92"/>
        <v>-0.84389140271493213</v>
      </c>
      <c r="E2994" s="9">
        <v>-5.4794520547945202E-2</v>
      </c>
      <c r="G2994" s="9">
        <v>2990</v>
      </c>
      <c r="H2994" s="9">
        <f t="shared" ca="1" si="93"/>
        <v>5.0186370237126597E-2</v>
      </c>
    </row>
    <row r="2995" spans="2:8" x14ac:dyDescent="0.25">
      <c r="B2995" s="190">
        <v>45140</v>
      </c>
      <c r="C2995" s="9">
        <v>110.5</v>
      </c>
      <c r="D2995" s="14">
        <f t="shared" si="92"/>
        <v>-0.51566951566951569</v>
      </c>
      <c r="E2995" s="9">
        <v>-5.5151774262505365E-2</v>
      </c>
      <c r="G2995" s="9">
        <v>2991</v>
      </c>
      <c r="H2995" s="9">
        <f t="shared" ca="1" si="93"/>
        <v>5.6259225238978292E-2</v>
      </c>
    </row>
    <row r="2996" spans="2:8" x14ac:dyDescent="0.25">
      <c r="B2996" s="190">
        <v>45707</v>
      </c>
      <c r="C2996" s="9">
        <v>228.15</v>
      </c>
      <c r="D2996" s="14">
        <f t="shared" si="92"/>
        <v>18.092050209205023</v>
      </c>
      <c r="E2996" s="9">
        <v>-5.5162131941856103E-2</v>
      </c>
      <c r="G2996" s="9">
        <v>2992</v>
      </c>
      <c r="H2996" s="9">
        <f t="shared" ca="1" si="93"/>
        <v>1.9899203757450276E-3</v>
      </c>
    </row>
    <row r="2997" spans="2:8" x14ac:dyDescent="0.25">
      <c r="B2997" s="190">
        <v>43908</v>
      </c>
      <c r="C2997" s="9">
        <v>11.95</v>
      </c>
      <c r="D2997" s="14">
        <f t="shared" si="92"/>
        <v>-0.54820415879017015</v>
      </c>
      <c r="E2997" s="9">
        <v>-5.5335968379446723E-2</v>
      </c>
      <c r="G2997" s="9">
        <v>2993</v>
      </c>
      <c r="H2997" s="9">
        <f t="shared" ca="1" si="93"/>
        <v>2.7525112951479927E-2</v>
      </c>
    </row>
    <row r="2998" spans="2:8" x14ac:dyDescent="0.25">
      <c r="B2998" s="190">
        <v>43278</v>
      </c>
      <c r="C2998" s="9">
        <v>26.45</v>
      </c>
      <c r="D2998" s="14">
        <f t="shared" si="92"/>
        <v>-0.52641002685765448</v>
      </c>
      <c r="E2998" s="9">
        <v>-5.5357142857142883E-2</v>
      </c>
      <c r="G2998" s="9">
        <v>2994</v>
      </c>
      <c r="H2998" s="9">
        <f t="shared" ca="1" si="93"/>
        <v>1.7456556739619402E-2</v>
      </c>
    </row>
    <row r="2999" spans="2:8" x14ac:dyDescent="0.25">
      <c r="B2999" s="190">
        <v>41989</v>
      </c>
      <c r="C2999" s="9">
        <v>55.85</v>
      </c>
      <c r="D2999" s="14">
        <f t="shared" si="92"/>
        <v>-7.3797678275290143E-2</v>
      </c>
      <c r="E2999" s="9">
        <v>-5.5790363482671128E-2</v>
      </c>
      <c r="G2999" s="9">
        <v>2995</v>
      </c>
      <c r="H2999" s="9">
        <f t="shared" ca="1" si="93"/>
        <v>6.3572407375039859E-3</v>
      </c>
    </row>
    <row r="3000" spans="2:8" x14ac:dyDescent="0.25">
      <c r="B3000" s="190">
        <v>42025</v>
      </c>
      <c r="C3000" s="9">
        <v>60.3</v>
      </c>
      <c r="D3000" s="14">
        <f t="shared" si="92"/>
        <v>0.34298440979955452</v>
      </c>
      <c r="E3000" s="9">
        <v>-5.6338028169014107E-2</v>
      </c>
      <c r="G3000" s="9">
        <v>2996</v>
      </c>
      <c r="H3000" s="9">
        <f t="shared" ca="1" si="93"/>
        <v>-3.6366593252162113E-2</v>
      </c>
    </row>
    <row r="3001" spans="2:8" x14ac:dyDescent="0.25">
      <c r="B3001" s="190">
        <v>43000</v>
      </c>
      <c r="C3001" s="9">
        <v>44.9</v>
      </c>
      <c r="D3001" s="14">
        <f t="shared" si="92"/>
        <v>-8.3673469387755134E-2</v>
      </c>
      <c r="E3001" s="9">
        <v>-5.6722689075630307E-2</v>
      </c>
      <c r="G3001" s="9">
        <v>2997</v>
      </c>
      <c r="H3001" s="9">
        <f t="shared" ca="1" si="93"/>
        <v>8.3364591689109487E-3</v>
      </c>
    </row>
    <row r="3002" spans="2:8" x14ac:dyDescent="0.25">
      <c r="B3002" s="190">
        <v>42444</v>
      </c>
      <c r="C3002" s="9">
        <v>49</v>
      </c>
      <c r="D3002" s="14">
        <f t="shared" si="92"/>
        <v>0.68674698795180722</v>
      </c>
      <c r="E3002" s="9">
        <v>-5.6785370548604476E-2</v>
      </c>
      <c r="G3002" s="9">
        <v>2998</v>
      </c>
      <c r="H3002" s="9">
        <f t="shared" ca="1" si="93"/>
        <v>4.0249418798012228E-2</v>
      </c>
    </row>
    <row r="3003" spans="2:8" x14ac:dyDescent="0.25">
      <c r="B3003" s="190">
        <v>43251</v>
      </c>
      <c r="C3003" s="9">
        <v>29.05</v>
      </c>
      <c r="D3003" s="14">
        <f t="shared" si="92"/>
        <v>0.45979899497487453</v>
      </c>
      <c r="E3003" s="9">
        <v>-5.6818181818181816E-2</v>
      </c>
      <c r="G3003" s="9">
        <v>2999</v>
      </c>
      <c r="H3003" s="9">
        <f t="shared" ca="1" si="93"/>
        <v>2.053884129510182E-2</v>
      </c>
    </row>
    <row r="3004" spans="2:8" x14ac:dyDescent="0.25">
      <c r="B3004" s="190">
        <v>43633</v>
      </c>
      <c r="C3004" s="9">
        <v>19.899999999999999</v>
      </c>
      <c r="D3004" s="14">
        <f t="shared" si="92"/>
        <v>-0.10961968680089497</v>
      </c>
      <c r="E3004" s="9">
        <v>-5.6872037914692072E-2</v>
      </c>
      <c r="G3004" s="9">
        <v>3000</v>
      </c>
      <c r="H3004" s="9">
        <f t="shared" ca="1" si="93"/>
        <v>7.0191422702647055E-2</v>
      </c>
    </row>
    <row r="3005" spans="2:8" x14ac:dyDescent="0.25">
      <c r="B3005" s="190">
        <v>43514</v>
      </c>
      <c r="C3005" s="9">
        <v>22.35</v>
      </c>
      <c r="D3005" s="14">
        <f t="shared" si="92"/>
        <v>-0.62996688741721851</v>
      </c>
      <c r="E3005" s="9">
        <v>-5.6962025316455611E-2</v>
      </c>
      <c r="G3005" s="9">
        <v>3001</v>
      </c>
      <c r="H3005" s="9">
        <f t="shared" ca="1" si="93"/>
        <v>-1.0587513764442322E-2</v>
      </c>
    </row>
    <row r="3006" spans="2:8" x14ac:dyDescent="0.25">
      <c r="B3006" s="190">
        <v>41942</v>
      </c>
      <c r="C3006" s="9">
        <v>60.4</v>
      </c>
      <c r="D3006" s="14">
        <f t="shared" si="92"/>
        <v>1.2922201138519922</v>
      </c>
      <c r="E3006" s="9">
        <v>-5.6986729117876639E-2</v>
      </c>
      <c r="G3006" s="9">
        <v>3002</v>
      </c>
      <c r="H3006" s="9">
        <f t="shared" ca="1" si="93"/>
        <v>2.6338086623884586E-2</v>
      </c>
    </row>
    <row r="3007" spans="2:8" x14ac:dyDescent="0.25">
      <c r="B3007" s="190">
        <v>43241</v>
      </c>
      <c r="C3007" s="9">
        <v>26.35</v>
      </c>
      <c r="D3007" s="14">
        <f t="shared" si="92"/>
        <v>-0.31912144702842377</v>
      </c>
      <c r="E3007" s="9">
        <v>-5.7245080500894378E-2</v>
      </c>
      <c r="G3007" s="9">
        <v>3003</v>
      </c>
      <c r="H3007" s="9">
        <f t="shared" ca="1" si="93"/>
        <v>-2.5419847838174133E-2</v>
      </c>
    </row>
    <row r="3008" spans="2:8" x14ac:dyDescent="0.25">
      <c r="B3008" s="190">
        <v>42426</v>
      </c>
      <c r="C3008" s="9">
        <v>38.700000000000003</v>
      </c>
      <c r="D3008" s="14">
        <f t="shared" si="92"/>
        <v>-0.18867924528301885</v>
      </c>
      <c r="E3008" s="9">
        <v>-5.7247259439707536E-2</v>
      </c>
      <c r="G3008" s="9">
        <v>3004</v>
      </c>
      <c r="H3008" s="9">
        <f t="shared" ca="1" si="93"/>
        <v>-3.6582946733175747E-2</v>
      </c>
    </row>
    <row r="3009" spans="2:8" x14ac:dyDescent="0.25">
      <c r="B3009" s="190">
        <v>42636</v>
      </c>
      <c r="C3009" s="9">
        <v>47.7</v>
      </c>
      <c r="D3009" s="14">
        <f t="shared" si="92"/>
        <v>1.7652173913043481</v>
      </c>
      <c r="E3009" s="9">
        <v>-5.7312252964426845E-2</v>
      </c>
      <c r="G3009" s="9">
        <v>3005</v>
      </c>
      <c r="H3009" s="9">
        <f t="shared" ca="1" si="93"/>
        <v>-9.0479998277719909E-3</v>
      </c>
    </row>
    <row r="3010" spans="2:8" x14ac:dyDescent="0.25">
      <c r="B3010" s="190">
        <v>43817</v>
      </c>
      <c r="C3010" s="9">
        <v>17.25</v>
      </c>
      <c r="D3010" s="14">
        <f t="shared" si="92"/>
        <v>-0.65976331360946749</v>
      </c>
      <c r="E3010" s="9">
        <v>-5.7377049180327905E-2</v>
      </c>
      <c r="G3010" s="9">
        <v>3006</v>
      </c>
      <c r="H3010" s="9">
        <f t="shared" ca="1" si="93"/>
        <v>-3.5018251567551985E-2</v>
      </c>
    </row>
    <row r="3011" spans="2:8" x14ac:dyDescent="0.25">
      <c r="B3011" s="190">
        <v>44606</v>
      </c>
      <c r="C3011" s="9">
        <v>50.7</v>
      </c>
      <c r="D3011" s="14">
        <f t="shared" si="92"/>
        <v>-0.81431972166269917</v>
      </c>
      <c r="E3011" s="9">
        <v>-5.7620817843866065E-2</v>
      </c>
      <c r="G3011" s="9">
        <v>3007</v>
      </c>
      <c r="H3011" s="9">
        <f t="shared" ca="1" si="93"/>
        <v>1.6611891092538373E-2</v>
      </c>
    </row>
    <row r="3012" spans="2:8" x14ac:dyDescent="0.25">
      <c r="B3012" s="190">
        <v>45572</v>
      </c>
      <c r="C3012" s="9">
        <v>273.05</v>
      </c>
      <c r="D3012" s="14">
        <f t="shared" si="92"/>
        <v>0.40219791506188068</v>
      </c>
      <c r="E3012" s="9">
        <v>-5.7798481711525185E-2</v>
      </c>
      <c r="G3012" s="9">
        <v>3008</v>
      </c>
      <c r="H3012" s="9">
        <f t="shared" ca="1" si="93"/>
        <v>-5.3713845725919931E-2</v>
      </c>
    </row>
    <row r="3013" spans="2:8" x14ac:dyDescent="0.25">
      <c r="B3013" s="190">
        <v>45754</v>
      </c>
      <c r="C3013" s="9">
        <v>194.73</v>
      </c>
      <c r="D3013" s="14">
        <f t="shared" ref="D3013:D3076" si="94">(C3013-C3014)/C3014</f>
        <v>2.6915639810426537</v>
      </c>
      <c r="E3013" s="9">
        <v>-5.7864434660602877E-2</v>
      </c>
      <c r="G3013" s="9">
        <v>3009</v>
      </c>
      <c r="H3013" s="9">
        <f t="shared" ca="1" si="93"/>
        <v>-1.1212261163797914E-2</v>
      </c>
    </row>
    <row r="3014" spans="2:8" x14ac:dyDescent="0.25">
      <c r="B3014" s="190">
        <v>44298</v>
      </c>
      <c r="C3014" s="9">
        <v>52.75</v>
      </c>
      <c r="D3014" s="14">
        <f t="shared" si="94"/>
        <v>0.67726550079491254</v>
      </c>
      <c r="E3014" s="9">
        <v>-5.8035714285714288E-2</v>
      </c>
      <c r="G3014" s="9">
        <v>3010</v>
      </c>
      <c r="H3014" s="9">
        <f t="shared" ref="H3014:H3077" ca="1" si="95">_xlfn.NORM.INV(RAND(),O$7,O$8)</f>
        <v>3.4630632086627033E-2</v>
      </c>
    </row>
    <row r="3015" spans="2:8" x14ac:dyDescent="0.25">
      <c r="B3015" s="190">
        <v>43182</v>
      </c>
      <c r="C3015" s="9">
        <v>31.45</v>
      </c>
      <c r="D3015" s="14">
        <f t="shared" si="94"/>
        <v>-0.87501490283352545</v>
      </c>
      <c r="E3015" s="9">
        <v>-5.8383233532934113E-2</v>
      </c>
      <c r="G3015" s="9">
        <v>3011</v>
      </c>
      <c r="H3015" s="9">
        <f t="shared" ca="1" si="95"/>
        <v>-2.1614720773501794E-2</v>
      </c>
    </row>
    <row r="3016" spans="2:8" x14ac:dyDescent="0.25">
      <c r="B3016" s="190">
        <v>45699</v>
      </c>
      <c r="C3016" s="9">
        <v>251.63</v>
      </c>
      <c r="D3016" s="14">
        <f t="shared" si="94"/>
        <v>6.6136157337367623</v>
      </c>
      <c r="E3016" s="9">
        <v>-5.8411914384074289E-2</v>
      </c>
      <c r="G3016" s="9">
        <v>3012</v>
      </c>
      <c r="H3016" s="9">
        <f t="shared" ca="1" si="95"/>
        <v>1.6435103115325835E-2</v>
      </c>
    </row>
    <row r="3017" spans="2:8" x14ac:dyDescent="0.25">
      <c r="B3017" s="190">
        <v>43364</v>
      </c>
      <c r="C3017" s="9">
        <v>33.049999999999997</v>
      </c>
      <c r="D3017" s="14">
        <f t="shared" si="94"/>
        <v>-0.62823397075365583</v>
      </c>
      <c r="E3017" s="9">
        <v>-5.9743954480796627E-2</v>
      </c>
      <c r="G3017" s="9">
        <v>3013</v>
      </c>
      <c r="H3017" s="9">
        <f t="shared" ca="1" si="95"/>
        <v>6.765546042058132E-2</v>
      </c>
    </row>
    <row r="3018" spans="2:8" x14ac:dyDescent="0.25">
      <c r="B3018" s="190">
        <v>44362</v>
      </c>
      <c r="C3018" s="9">
        <v>88.9</v>
      </c>
      <c r="D3018" s="14">
        <f t="shared" si="94"/>
        <v>10.324840764331212</v>
      </c>
      <c r="E3018" s="9">
        <v>-5.9756742464304513E-2</v>
      </c>
      <c r="G3018" s="9">
        <v>3014</v>
      </c>
      <c r="H3018" s="9">
        <f t="shared" ca="1" si="95"/>
        <v>1.6753190249192897E-2</v>
      </c>
    </row>
    <row r="3019" spans="2:8" x14ac:dyDescent="0.25">
      <c r="B3019" s="190">
        <v>41529</v>
      </c>
      <c r="C3019" s="9">
        <v>7.85</v>
      </c>
      <c r="D3019" s="14">
        <f t="shared" si="94"/>
        <v>-0.94095524633320804</v>
      </c>
      <c r="E3019" s="9">
        <v>-5.9880239520958084E-2</v>
      </c>
      <c r="G3019" s="9">
        <v>3015</v>
      </c>
      <c r="H3019" s="9">
        <f t="shared" ca="1" si="95"/>
        <v>1.9902642641442254E-3</v>
      </c>
    </row>
    <row r="3020" spans="2:8" x14ac:dyDescent="0.25">
      <c r="B3020" s="190">
        <v>45364</v>
      </c>
      <c r="C3020" s="9">
        <v>132.94999999999999</v>
      </c>
      <c r="D3020" s="14">
        <f t="shared" si="94"/>
        <v>0.84909596662030573</v>
      </c>
      <c r="E3020" s="9">
        <v>-6.0091905266878763E-2</v>
      </c>
      <c r="G3020" s="9">
        <v>3016</v>
      </c>
      <c r="H3020" s="9">
        <f t="shared" ca="1" si="95"/>
        <v>-6.8571308365454622E-2</v>
      </c>
    </row>
    <row r="3021" spans="2:8" x14ac:dyDescent="0.25">
      <c r="B3021" s="190">
        <v>44419</v>
      </c>
      <c r="C3021" s="9">
        <v>71.900000000000006</v>
      </c>
      <c r="D3021" s="14">
        <f t="shared" si="94"/>
        <v>0.29783393501805067</v>
      </c>
      <c r="E3021" s="9">
        <v>-6.0130718954248291E-2</v>
      </c>
      <c r="G3021" s="9">
        <v>3017</v>
      </c>
      <c r="H3021" s="9">
        <f t="shared" ca="1" si="95"/>
        <v>3.8972282938173285E-3</v>
      </c>
    </row>
    <row r="3022" spans="2:8" x14ac:dyDescent="0.25">
      <c r="B3022" s="190">
        <v>44585</v>
      </c>
      <c r="C3022" s="9">
        <v>55.4</v>
      </c>
      <c r="D3022" s="14">
        <f t="shared" si="94"/>
        <v>-0.45632973503434743</v>
      </c>
      <c r="E3022" s="9">
        <v>-6.0220525869380898E-2</v>
      </c>
      <c r="G3022" s="9">
        <v>3018</v>
      </c>
      <c r="H3022" s="9">
        <f t="shared" ca="1" si="95"/>
        <v>1.8199494168647506E-2</v>
      </c>
    </row>
    <row r="3023" spans="2:8" x14ac:dyDescent="0.25">
      <c r="B3023" s="190">
        <v>42228</v>
      </c>
      <c r="C3023" s="9">
        <v>101.9</v>
      </c>
      <c r="D3023" s="14">
        <f t="shared" si="94"/>
        <v>0.1918128654970761</v>
      </c>
      <c r="E3023" s="9">
        <v>-6.082949308755755E-2</v>
      </c>
      <c r="G3023" s="9">
        <v>3019</v>
      </c>
      <c r="H3023" s="9">
        <f t="shared" ca="1" si="95"/>
        <v>-5.4592869779954527E-2</v>
      </c>
    </row>
    <row r="3024" spans="2:8" x14ac:dyDescent="0.25">
      <c r="B3024" s="190">
        <v>42251</v>
      </c>
      <c r="C3024" s="9">
        <v>85.5</v>
      </c>
      <c r="D3024" s="14">
        <f t="shared" si="94"/>
        <v>-0.55632816148617092</v>
      </c>
      <c r="E3024" s="9">
        <v>-6.147091108671783E-2</v>
      </c>
      <c r="G3024" s="9">
        <v>3020</v>
      </c>
      <c r="H3024" s="9">
        <f t="shared" ca="1" si="95"/>
        <v>-3.2665785179388986E-2</v>
      </c>
    </row>
    <row r="3025" spans="2:8" x14ac:dyDescent="0.25">
      <c r="B3025" s="190">
        <v>45509</v>
      </c>
      <c r="C3025" s="9">
        <v>192.71</v>
      </c>
      <c r="D3025" s="14">
        <f t="shared" si="94"/>
        <v>3.7465517241379311</v>
      </c>
      <c r="E3025" s="9">
        <v>-6.2101523336740114E-2</v>
      </c>
      <c r="G3025" s="9">
        <v>3021</v>
      </c>
      <c r="H3025" s="9">
        <f t="shared" ca="1" si="95"/>
        <v>1.2461550255416513E-2</v>
      </c>
    </row>
    <row r="3026" spans="2:8" x14ac:dyDescent="0.25">
      <c r="B3026" s="190">
        <v>43005</v>
      </c>
      <c r="C3026" s="9">
        <v>40.6</v>
      </c>
      <c r="D3026" s="14">
        <f t="shared" si="94"/>
        <v>0.64705882352941191</v>
      </c>
      <c r="E3026" s="9">
        <v>-6.2355658198614224E-2</v>
      </c>
      <c r="G3026" s="9">
        <v>3022</v>
      </c>
      <c r="H3026" s="9">
        <f t="shared" ca="1" si="95"/>
        <v>6.1086333120657879E-2</v>
      </c>
    </row>
    <row r="3027" spans="2:8" x14ac:dyDescent="0.25">
      <c r="B3027" s="190">
        <v>43256</v>
      </c>
      <c r="C3027" s="9">
        <v>24.65</v>
      </c>
      <c r="D3027" s="14">
        <f t="shared" si="94"/>
        <v>-0.69225967540574285</v>
      </c>
      <c r="E3027" s="9">
        <v>-6.2737642585551409E-2</v>
      </c>
      <c r="G3027" s="9">
        <v>3023</v>
      </c>
      <c r="H3027" s="9">
        <f t="shared" ca="1" si="95"/>
        <v>-6.1867662937854472E-2</v>
      </c>
    </row>
    <row r="3028" spans="2:8" x14ac:dyDescent="0.25">
      <c r="B3028" s="190">
        <v>42254</v>
      </c>
      <c r="C3028" s="9">
        <v>80.099999999999994</v>
      </c>
      <c r="D3028" s="14">
        <f t="shared" si="94"/>
        <v>0.81016949152542361</v>
      </c>
      <c r="E3028" s="9">
        <v>-6.3157894736842177E-2</v>
      </c>
      <c r="G3028" s="9">
        <v>3024</v>
      </c>
      <c r="H3028" s="9">
        <f t="shared" ca="1" si="95"/>
        <v>-6.6011164508753802E-3</v>
      </c>
    </row>
    <row r="3029" spans="2:8" x14ac:dyDescent="0.25">
      <c r="B3029" s="190">
        <v>42520</v>
      </c>
      <c r="C3029" s="9">
        <v>44.25</v>
      </c>
      <c r="D3029" s="14">
        <f t="shared" si="94"/>
        <v>1.6106194690265487</v>
      </c>
      <c r="E3029" s="9">
        <v>-6.3492063492063489E-2</v>
      </c>
      <c r="G3029" s="9">
        <v>3025</v>
      </c>
      <c r="H3029" s="9">
        <f t="shared" ca="1" si="95"/>
        <v>-2.75367302467617E-2</v>
      </c>
    </row>
    <row r="3030" spans="2:8" x14ac:dyDescent="0.25">
      <c r="B3030" s="190">
        <v>41666</v>
      </c>
      <c r="C3030" s="9">
        <v>16.95</v>
      </c>
      <c r="D3030" s="14">
        <f t="shared" si="94"/>
        <v>-0.64539748953974896</v>
      </c>
      <c r="E3030" s="9">
        <v>-6.353591160221006E-2</v>
      </c>
      <c r="G3030" s="9">
        <v>3026</v>
      </c>
      <c r="H3030" s="9">
        <f t="shared" ca="1" si="95"/>
        <v>-1.6887559053304503E-2</v>
      </c>
    </row>
    <row r="3031" spans="2:8" x14ac:dyDescent="0.25">
      <c r="B3031" s="190">
        <v>43046</v>
      </c>
      <c r="C3031" s="9">
        <v>47.8</v>
      </c>
      <c r="D3031" s="14">
        <f t="shared" si="94"/>
        <v>-0.24126984126984133</v>
      </c>
      <c r="E3031" s="9">
        <v>-6.3663075416258569E-2</v>
      </c>
      <c r="G3031" s="9">
        <v>3027</v>
      </c>
      <c r="H3031" s="9">
        <f t="shared" ca="1" si="95"/>
        <v>-3.2012015877049493E-2</v>
      </c>
    </row>
    <row r="3032" spans="2:8" x14ac:dyDescent="0.25">
      <c r="B3032" s="190">
        <v>44510</v>
      </c>
      <c r="C3032" s="9">
        <v>63</v>
      </c>
      <c r="D3032" s="14">
        <f t="shared" si="94"/>
        <v>-0.58041958041958042</v>
      </c>
      <c r="E3032" s="9">
        <v>-6.4587973273942015E-2</v>
      </c>
      <c r="G3032" s="9">
        <v>3028</v>
      </c>
      <c r="H3032" s="9">
        <f t="shared" ca="1" si="95"/>
        <v>-4.6153783010797783E-2</v>
      </c>
    </row>
    <row r="3033" spans="2:8" x14ac:dyDescent="0.25">
      <c r="B3033" s="190">
        <v>45280</v>
      </c>
      <c r="C3033" s="9">
        <v>150.15</v>
      </c>
      <c r="D3033" s="14">
        <f t="shared" si="94"/>
        <v>2.8060836501901139</v>
      </c>
      <c r="E3033" s="9">
        <v>-6.5068493150684859E-2</v>
      </c>
      <c r="G3033" s="9">
        <v>3029</v>
      </c>
      <c r="H3033" s="9">
        <f t="shared" ca="1" si="95"/>
        <v>-9.0187329401908043E-4</v>
      </c>
    </row>
    <row r="3034" spans="2:8" x14ac:dyDescent="0.25">
      <c r="B3034" s="190">
        <v>44732</v>
      </c>
      <c r="C3034" s="9">
        <v>39.450000000000003</v>
      </c>
      <c r="D3034" s="14">
        <f t="shared" si="94"/>
        <v>-0.3358585858585858</v>
      </c>
      <c r="E3034" s="9">
        <v>-6.5165876777251178E-2</v>
      </c>
      <c r="G3034" s="9">
        <v>3030</v>
      </c>
      <c r="H3034" s="9">
        <f t="shared" ca="1" si="95"/>
        <v>-3.6664318816919369E-3</v>
      </c>
    </row>
    <row r="3035" spans="2:8" x14ac:dyDescent="0.25">
      <c r="B3035" s="190">
        <v>42040</v>
      </c>
      <c r="C3035" s="9">
        <v>59.4</v>
      </c>
      <c r="D3035" s="14">
        <f t="shared" si="94"/>
        <v>3.183098591549296</v>
      </c>
      <c r="E3035" s="9">
        <v>-6.5302911093627042E-2</v>
      </c>
      <c r="G3035" s="9">
        <v>3031</v>
      </c>
      <c r="H3035" s="9">
        <f t="shared" ca="1" si="95"/>
        <v>-3.6567750474953697E-2</v>
      </c>
    </row>
    <row r="3036" spans="2:8" x14ac:dyDescent="0.25">
      <c r="B3036" s="190">
        <v>43698</v>
      </c>
      <c r="C3036" s="9">
        <v>14.2</v>
      </c>
      <c r="D3036" s="14">
        <f t="shared" si="94"/>
        <v>-0.94002871864177717</v>
      </c>
      <c r="E3036" s="9">
        <v>-6.5789473684210523E-2</v>
      </c>
      <c r="G3036" s="9">
        <v>3032</v>
      </c>
      <c r="H3036" s="9">
        <f t="shared" ca="1" si="95"/>
        <v>-4.3266772604151293E-2</v>
      </c>
    </row>
    <row r="3037" spans="2:8" x14ac:dyDescent="0.25">
      <c r="B3037" s="190">
        <v>45797</v>
      </c>
      <c r="C3037" s="9">
        <v>236.78</v>
      </c>
      <c r="D3037" s="14">
        <f t="shared" si="94"/>
        <v>0.21957249549317534</v>
      </c>
      <c r="E3037" s="9">
        <v>-6.5993451934834885E-2</v>
      </c>
      <c r="G3037" s="9">
        <v>3033</v>
      </c>
      <c r="H3037" s="9">
        <f t="shared" ca="1" si="95"/>
        <v>-4.5510691529589031E-2</v>
      </c>
    </row>
    <row r="3038" spans="2:8" x14ac:dyDescent="0.25">
      <c r="B3038" s="190">
        <v>45756</v>
      </c>
      <c r="C3038" s="9">
        <v>194.15</v>
      </c>
      <c r="D3038" s="14">
        <f t="shared" si="94"/>
        <v>3.5203725261932473</v>
      </c>
      <c r="E3038" s="9">
        <v>-6.8914252829464812E-2</v>
      </c>
      <c r="G3038" s="9">
        <v>3034</v>
      </c>
      <c r="H3038" s="9">
        <f t="shared" ca="1" si="95"/>
        <v>-1.5525479952273748E-2</v>
      </c>
    </row>
    <row r="3039" spans="2:8" x14ac:dyDescent="0.25">
      <c r="B3039" s="190">
        <v>42884</v>
      </c>
      <c r="C3039" s="9">
        <v>42.95</v>
      </c>
      <c r="D3039" s="14">
        <f t="shared" si="94"/>
        <v>0.80083857442348005</v>
      </c>
      <c r="E3039" s="9">
        <v>-7.1351351351351289E-2</v>
      </c>
      <c r="G3039" s="9">
        <v>3035</v>
      </c>
      <c r="H3039" s="9">
        <f t="shared" ca="1" si="95"/>
        <v>-2.3705683815753989E-3</v>
      </c>
    </row>
    <row r="3040" spans="2:8" x14ac:dyDescent="0.25">
      <c r="B3040" s="190">
        <v>41724</v>
      </c>
      <c r="C3040" s="9">
        <v>23.85</v>
      </c>
      <c r="D3040" s="14">
        <f t="shared" si="94"/>
        <v>3.0237580993520644E-2</v>
      </c>
      <c r="E3040" s="9">
        <v>-7.1984435797665294E-2</v>
      </c>
      <c r="G3040" s="9">
        <v>3036</v>
      </c>
      <c r="H3040" s="9">
        <f t="shared" ca="1" si="95"/>
        <v>-4.9400026632542837E-2</v>
      </c>
    </row>
    <row r="3041" spans="2:8" x14ac:dyDescent="0.25">
      <c r="B3041" s="190">
        <v>43615</v>
      </c>
      <c r="C3041" s="9">
        <v>23.15</v>
      </c>
      <c r="D3041" s="14">
        <f t="shared" si="94"/>
        <v>-0.58917480035492464</v>
      </c>
      <c r="E3041" s="9">
        <v>-7.2144288577154339E-2</v>
      </c>
      <c r="G3041" s="9">
        <v>3037</v>
      </c>
      <c r="H3041" s="9">
        <f t="shared" ca="1" si="95"/>
        <v>3.3327095732690382E-2</v>
      </c>
    </row>
    <row r="3042" spans="2:8" x14ac:dyDescent="0.25">
      <c r="B3042" s="190">
        <v>42396</v>
      </c>
      <c r="C3042" s="9">
        <v>56.35</v>
      </c>
      <c r="D3042" s="14">
        <f t="shared" si="94"/>
        <v>-0.45869356388088373</v>
      </c>
      <c r="E3042" s="9">
        <v>-7.2427983539094631E-2</v>
      </c>
      <c r="G3042" s="9">
        <v>3038</v>
      </c>
      <c r="H3042" s="9">
        <f t="shared" ca="1" si="95"/>
        <v>-2.4064491576915859E-2</v>
      </c>
    </row>
    <row r="3043" spans="2:8" x14ac:dyDescent="0.25">
      <c r="B3043" s="190">
        <v>42236</v>
      </c>
      <c r="C3043" s="9">
        <v>104.1</v>
      </c>
      <c r="D3043" s="14">
        <f t="shared" si="94"/>
        <v>5.1235294117647054</v>
      </c>
      <c r="E3043" s="9">
        <v>-7.2605790645879784E-2</v>
      </c>
      <c r="G3043" s="9">
        <v>3039</v>
      </c>
      <c r="H3043" s="9">
        <f t="shared" ca="1" si="95"/>
        <v>-6.3240657475943027E-2</v>
      </c>
    </row>
    <row r="3044" spans="2:8" x14ac:dyDescent="0.25">
      <c r="B3044" s="190">
        <v>43889</v>
      </c>
      <c r="C3044" s="9">
        <v>17</v>
      </c>
      <c r="D3044" s="14">
        <f t="shared" si="94"/>
        <v>-0.92630803242446569</v>
      </c>
      <c r="E3044" s="9">
        <v>-7.3569482288828411E-2</v>
      </c>
      <c r="G3044" s="9">
        <v>3040</v>
      </c>
      <c r="H3044" s="9">
        <f t="shared" ca="1" si="95"/>
        <v>1.3542152987995455E-2</v>
      </c>
    </row>
    <row r="3045" spans="2:8" x14ac:dyDescent="0.25">
      <c r="B3045" s="190">
        <v>45702</v>
      </c>
      <c r="C3045" s="9">
        <v>230.69</v>
      </c>
      <c r="D3045" s="14">
        <f t="shared" si="94"/>
        <v>3.6276830491474423</v>
      </c>
      <c r="E3045" s="9">
        <v>-7.4426255817685805E-2</v>
      </c>
      <c r="G3045" s="9">
        <v>3041</v>
      </c>
      <c r="H3045" s="9">
        <f t="shared" ca="1" si="95"/>
        <v>-1.5825253418431138E-2</v>
      </c>
    </row>
    <row r="3046" spans="2:8" x14ac:dyDescent="0.25">
      <c r="B3046" s="190">
        <v>42447</v>
      </c>
      <c r="C3046" s="9">
        <v>49.85</v>
      </c>
      <c r="D3046" s="14">
        <f t="shared" si="94"/>
        <v>3.5113122171945697</v>
      </c>
      <c r="E3046" s="9">
        <v>-7.5139146567717946E-2</v>
      </c>
      <c r="G3046" s="9">
        <v>3042</v>
      </c>
      <c r="H3046" s="9">
        <f t="shared" ca="1" si="95"/>
        <v>-6.0708534470411267E-2</v>
      </c>
    </row>
    <row r="3047" spans="2:8" x14ac:dyDescent="0.25">
      <c r="B3047" s="190">
        <v>43909</v>
      </c>
      <c r="C3047" s="9">
        <v>11.05</v>
      </c>
      <c r="D3047" s="14">
        <f t="shared" si="94"/>
        <v>-0.7970615243342517</v>
      </c>
      <c r="E3047" s="9">
        <v>-7.5313807531380644E-2</v>
      </c>
      <c r="G3047" s="9">
        <v>3043</v>
      </c>
      <c r="H3047" s="9">
        <f t="shared" ca="1" si="95"/>
        <v>-2.5891822312064328E-2</v>
      </c>
    </row>
    <row r="3048" spans="2:8" x14ac:dyDescent="0.25">
      <c r="B3048" s="190">
        <v>44186</v>
      </c>
      <c r="C3048" s="9">
        <v>54.45</v>
      </c>
      <c r="D3048" s="14">
        <f t="shared" si="94"/>
        <v>-0.76605800214822772</v>
      </c>
      <c r="E3048" s="9">
        <v>-7.711864406779656E-2</v>
      </c>
      <c r="G3048" s="9">
        <v>3044</v>
      </c>
      <c r="H3048" s="9">
        <f t="shared" ca="1" si="95"/>
        <v>-2.662425326366568E-2</v>
      </c>
    </row>
    <row r="3049" spans="2:8" x14ac:dyDescent="0.25">
      <c r="B3049" s="190">
        <v>45684</v>
      </c>
      <c r="C3049" s="9">
        <v>232.75</v>
      </c>
      <c r="D3049" s="14">
        <f t="shared" si="94"/>
        <v>3.0619546247818499</v>
      </c>
      <c r="E3049" s="9">
        <v>-7.8582739509105284E-2</v>
      </c>
      <c r="G3049" s="9">
        <v>3045</v>
      </c>
      <c r="H3049" s="9">
        <f t="shared" ca="1" si="95"/>
        <v>4.4537209108183817E-2</v>
      </c>
    </row>
    <row r="3050" spans="2:8" x14ac:dyDescent="0.25">
      <c r="B3050" s="190">
        <v>41968</v>
      </c>
      <c r="C3050" s="9">
        <v>57.3</v>
      </c>
      <c r="D3050" s="14">
        <f t="shared" si="94"/>
        <v>1.1420560747663551</v>
      </c>
      <c r="E3050" s="9">
        <v>-7.8778135048231598E-2</v>
      </c>
      <c r="G3050" s="9">
        <v>3046</v>
      </c>
      <c r="H3050" s="9">
        <f t="shared" ca="1" si="95"/>
        <v>-6.3777552846399826E-2</v>
      </c>
    </row>
    <row r="3051" spans="2:8" x14ac:dyDescent="0.25">
      <c r="B3051" s="190">
        <v>43252</v>
      </c>
      <c r="C3051" s="9">
        <v>26.75</v>
      </c>
      <c r="D3051" s="14">
        <f t="shared" si="94"/>
        <v>0.55523255813953498</v>
      </c>
      <c r="E3051" s="9">
        <v>-7.9173838209982805E-2</v>
      </c>
      <c r="G3051" s="9">
        <v>3047</v>
      </c>
      <c r="H3051" s="9">
        <f t="shared" ca="1" si="95"/>
        <v>-6.6034109452680744E-4</v>
      </c>
    </row>
    <row r="3052" spans="2:8" x14ac:dyDescent="0.25">
      <c r="B3052" s="190">
        <v>43836</v>
      </c>
      <c r="C3052" s="9">
        <v>17.2</v>
      </c>
      <c r="D3052" s="14">
        <f t="shared" si="94"/>
        <v>-0.57053682896379521</v>
      </c>
      <c r="E3052" s="9">
        <v>-8.0213903743315509E-2</v>
      </c>
      <c r="G3052" s="9">
        <v>3048</v>
      </c>
      <c r="H3052" s="9">
        <f t="shared" ca="1" si="95"/>
        <v>-6.3529717778865416E-2</v>
      </c>
    </row>
    <row r="3053" spans="2:8" x14ac:dyDescent="0.25">
      <c r="B3053" s="190">
        <v>42416</v>
      </c>
      <c r="C3053" s="9">
        <v>40.049999999999997</v>
      </c>
      <c r="D3053" s="14">
        <f t="shared" si="94"/>
        <v>-0.27379873073436084</v>
      </c>
      <c r="E3053" s="9">
        <v>-8.0367393800229628E-2</v>
      </c>
      <c r="G3053" s="9">
        <v>3049</v>
      </c>
      <c r="H3053" s="9">
        <f t="shared" ca="1" si="95"/>
        <v>1.7056609131071213E-2</v>
      </c>
    </row>
    <row r="3054" spans="2:8" x14ac:dyDescent="0.25">
      <c r="B3054" s="190">
        <v>42404</v>
      </c>
      <c r="C3054" s="9">
        <v>55.15</v>
      </c>
      <c r="D3054" s="14">
        <f t="shared" si="94"/>
        <v>0.24351747463359633</v>
      </c>
      <c r="E3054" s="9">
        <v>-8.3125519534497094E-2</v>
      </c>
      <c r="G3054" s="9">
        <v>3050</v>
      </c>
      <c r="H3054" s="9">
        <f t="shared" ca="1" si="95"/>
        <v>2.3876540064729255E-2</v>
      </c>
    </row>
    <row r="3055" spans="2:8" x14ac:dyDescent="0.25">
      <c r="B3055" s="190">
        <v>42457</v>
      </c>
      <c r="C3055" s="9">
        <v>44.35</v>
      </c>
      <c r="D3055" s="14">
        <f t="shared" si="94"/>
        <v>0.81390593047034776</v>
      </c>
      <c r="E3055" s="9">
        <v>-8.3677685950413166E-2</v>
      </c>
      <c r="G3055" s="9">
        <v>3051</v>
      </c>
      <c r="H3055" s="9">
        <f t="shared" ca="1" si="95"/>
        <v>-3.5183962873348374E-3</v>
      </c>
    </row>
    <row r="3056" spans="2:8" x14ac:dyDescent="0.25">
      <c r="B3056" s="190">
        <v>41785</v>
      </c>
      <c r="C3056" s="9">
        <v>24.45</v>
      </c>
      <c r="D3056" s="14">
        <f t="shared" si="94"/>
        <v>-0.14360770577933454</v>
      </c>
      <c r="E3056" s="9">
        <v>-8.4269662921348312E-2</v>
      </c>
      <c r="G3056" s="9">
        <v>3052</v>
      </c>
      <c r="H3056" s="9">
        <f t="shared" ca="1" si="95"/>
        <v>1.3287439634347017E-2</v>
      </c>
    </row>
    <row r="3057" spans="2:8" x14ac:dyDescent="0.25">
      <c r="B3057" s="190">
        <v>41828</v>
      </c>
      <c r="C3057" s="9">
        <v>28.55</v>
      </c>
      <c r="D3057" s="14">
        <f t="shared" si="94"/>
        <v>-0.44990366088631983</v>
      </c>
      <c r="E3057" s="9">
        <v>-8.4935897435897398E-2</v>
      </c>
      <c r="G3057" s="9">
        <v>3053</v>
      </c>
      <c r="H3057" s="9">
        <f t="shared" ca="1" si="95"/>
        <v>-7.116109697709763E-4</v>
      </c>
    </row>
    <row r="3058" spans="2:8" x14ac:dyDescent="0.25">
      <c r="B3058" s="190">
        <v>41872</v>
      </c>
      <c r="C3058" s="9">
        <v>51.9</v>
      </c>
      <c r="D3058" s="14">
        <f t="shared" si="94"/>
        <v>2.3483870967741933</v>
      </c>
      <c r="E3058" s="9">
        <v>-8.7873462214411252E-2</v>
      </c>
      <c r="G3058" s="9">
        <v>3054</v>
      </c>
      <c r="H3058" s="9">
        <f t="shared" ca="1" si="95"/>
        <v>-5.1894243390285533E-2</v>
      </c>
    </row>
    <row r="3059" spans="2:8" x14ac:dyDescent="0.25">
      <c r="B3059" s="190">
        <v>43690</v>
      </c>
      <c r="C3059" s="9">
        <v>15.5</v>
      </c>
      <c r="D3059" s="14">
        <f t="shared" si="94"/>
        <v>-0.63953488372093026</v>
      </c>
      <c r="E3059" s="9">
        <v>-8.8235294117647065E-2</v>
      </c>
      <c r="G3059" s="9">
        <v>3055</v>
      </c>
      <c r="H3059" s="9">
        <f t="shared" ca="1" si="95"/>
        <v>9.2751846858085095E-3</v>
      </c>
    </row>
    <row r="3060" spans="2:8" x14ac:dyDescent="0.25">
      <c r="B3060" s="190">
        <v>42689</v>
      </c>
      <c r="C3060" s="9">
        <v>43</v>
      </c>
      <c r="D3060" s="14">
        <f t="shared" si="94"/>
        <v>-0.21245421245421248</v>
      </c>
      <c r="E3060" s="9">
        <v>-8.8983050847457681E-2</v>
      </c>
      <c r="G3060" s="9">
        <v>3056</v>
      </c>
      <c r="H3060" s="9">
        <f t="shared" ca="1" si="95"/>
        <v>3.9047864227814287E-3</v>
      </c>
    </row>
    <row r="3061" spans="2:8" x14ac:dyDescent="0.25">
      <c r="B3061" s="190">
        <v>42130</v>
      </c>
      <c r="C3061" s="9">
        <v>54.6</v>
      </c>
      <c r="D3061" s="14">
        <f t="shared" si="94"/>
        <v>-3.7885462555066057E-2</v>
      </c>
      <c r="E3061" s="9">
        <v>-8.9241034195162661E-2</v>
      </c>
      <c r="G3061" s="9">
        <v>3057</v>
      </c>
      <c r="H3061" s="9">
        <f t="shared" ca="1" si="95"/>
        <v>-5.2837832512284931E-2</v>
      </c>
    </row>
    <row r="3062" spans="2:8" x14ac:dyDescent="0.25">
      <c r="B3062" s="190">
        <v>42387</v>
      </c>
      <c r="C3062" s="9">
        <v>56.75</v>
      </c>
      <c r="D3062" s="14">
        <f t="shared" si="94"/>
        <v>0.30309988518943753</v>
      </c>
      <c r="E3062" s="9">
        <v>-9.0544871794871779E-2</v>
      </c>
      <c r="G3062" s="9">
        <v>3058</v>
      </c>
      <c r="H3062" s="9">
        <f t="shared" ca="1" si="95"/>
        <v>-4.3588857314063034E-2</v>
      </c>
    </row>
    <row r="3063" spans="2:8" x14ac:dyDescent="0.25">
      <c r="B3063" s="190">
        <v>42415</v>
      </c>
      <c r="C3063" s="9">
        <v>43.55</v>
      </c>
      <c r="D3063" s="14">
        <f t="shared" si="94"/>
        <v>-9.1012514220706626E-3</v>
      </c>
      <c r="E3063" s="9">
        <v>-9.0814196242171227E-2</v>
      </c>
      <c r="G3063" s="9">
        <v>3059</v>
      </c>
      <c r="H3063" s="9">
        <f t="shared" ca="1" si="95"/>
        <v>-1.2985846644566722E-3</v>
      </c>
    </row>
    <row r="3064" spans="2:8" x14ac:dyDescent="0.25">
      <c r="B3064" s="190">
        <v>44616</v>
      </c>
      <c r="C3064" s="9">
        <v>43.95</v>
      </c>
      <c r="D3064" s="14">
        <f t="shared" si="94"/>
        <v>1.1703703703703705</v>
      </c>
      <c r="E3064" s="9">
        <v>-9.1942148760330494E-2</v>
      </c>
      <c r="G3064" s="9">
        <v>3060</v>
      </c>
      <c r="H3064" s="9">
        <f t="shared" ca="1" si="95"/>
        <v>7.8030490199689972E-3</v>
      </c>
    </row>
    <row r="3065" spans="2:8" x14ac:dyDescent="0.25">
      <c r="B3065" s="190">
        <v>43936</v>
      </c>
      <c r="C3065" s="9">
        <v>20.25</v>
      </c>
      <c r="D3065" s="14">
        <f t="shared" si="94"/>
        <v>-0.6644573322286661</v>
      </c>
      <c r="E3065" s="9">
        <v>-9.7995545657015556E-2</v>
      </c>
      <c r="G3065" s="9">
        <v>3061</v>
      </c>
      <c r="H3065" s="9">
        <f t="shared" ca="1" si="95"/>
        <v>6.0727694816329565E-2</v>
      </c>
    </row>
    <row r="3066" spans="2:8" x14ac:dyDescent="0.25">
      <c r="B3066" s="190">
        <v>41898</v>
      </c>
      <c r="C3066" s="9">
        <v>60.35</v>
      </c>
      <c r="D3066" s="14">
        <f t="shared" si="94"/>
        <v>0.73170731707317072</v>
      </c>
      <c r="E3066" s="9">
        <v>-9.8581030619865589E-2</v>
      </c>
      <c r="G3066" s="9">
        <v>3062</v>
      </c>
      <c r="H3066" s="9">
        <f t="shared" ca="1" si="95"/>
        <v>4.8023484930765657E-2</v>
      </c>
    </row>
    <row r="3067" spans="2:8" x14ac:dyDescent="0.25">
      <c r="B3067" s="190">
        <v>42429</v>
      </c>
      <c r="C3067" s="9">
        <v>34.85</v>
      </c>
      <c r="D3067" s="14">
        <f t="shared" si="94"/>
        <v>1.395189003436426</v>
      </c>
      <c r="E3067" s="9">
        <v>-9.9483204134366954E-2</v>
      </c>
      <c r="G3067" s="9">
        <v>3063</v>
      </c>
      <c r="H3067" s="9">
        <f t="shared" ca="1" si="95"/>
        <v>6.6734042990499759E-2</v>
      </c>
    </row>
    <row r="3068" spans="2:8" x14ac:dyDescent="0.25">
      <c r="B3068" s="190">
        <v>43899</v>
      </c>
      <c r="C3068" s="9">
        <v>14.55</v>
      </c>
      <c r="D3068" s="14">
        <f t="shared" si="94"/>
        <v>-0.7042682926829269</v>
      </c>
      <c r="E3068" s="9">
        <v>-0.10185185185185176</v>
      </c>
      <c r="G3068" s="9">
        <v>3064</v>
      </c>
      <c r="H3068" s="9">
        <f t="shared" ca="1" si="95"/>
        <v>7.0277924769784035E-3</v>
      </c>
    </row>
    <row r="3069" spans="2:8" x14ac:dyDescent="0.25">
      <c r="B3069" s="190">
        <v>42642</v>
      </c>
      <c r="C3069" s="9">
        <v>49.2</v>
      </c>
      <c r="D3069" s="14">
        <f t="shared" si="94"/>
        <v>-2.2840119165839098E-2</v>
      </c>
      <c r="E3069" s="9">
        <v>-0.10300820419325431</v>
      </c>
      <c r="G3069" s="9">
        <v>3065</v>
      </c>
      <c r="H3069" s="9">
        <f t="shared" ca="1" si="95"/>
        <v>-6.2246467750928923E-2</v>
      </c>
    </row>
    <row r="3070" spans="2:8" x14ac:dyDescent="0.25">
      <c r="B3070" s="190">
        <v>42411</v>
      </c>
      <c r="C3070" s="9">
        <v>50.35</v>
      </c>
      <c r="D3070" s="14">
        <f t="shared" si="94"/>
        <v>3.8181818181818188</v>
      </c>
      <c r="E3070" s="9">
        <v>-0.10409252669039148</v>
      </c>
      <c r="G3070" s="9">
        <v>3066</v>
      </c>
      <c r="H3070" s="9">
        <f t="shared" ca="1" si="95"/>
        <v>-6.4588251905285327E-3</v>
      </c>
    </row>
    <row r="3071" spans="2:8" x14ac:dyDescent="0.25">
      <c r="B3071" s="190">
        <v>43913</v>
      </c>
      <c r="C3071" s="9">
        <v>10.45</v>
      </c>
      <c r="D3071" s="14">
        <f t="shared" si="94"/>
        <v>-0.94944119212347</v>
      </c>
      <c r="E3071" s="9">
        <v>-0.11063829787234049</v>
      </c>
      <c r="G3071" s="9">
        <v>3067</v>
      </c>
      <c r="H3071" s="9">
        <f t="shared" ca="1" si="95"/>
        <v>-2.3263590084482963E-2</v>
      </c>
    </row>
    <row r="3072" spans="2:8" x14ac:dyDescent="0.25">
      <c r="B3072" s="190">
        <v>45751</v>
      </c>
      <c r="C3072" s="9">
        <v>206.69</v>
      </c>
      <c r="D3072" s="14">
        <f t="shared" si="94"/>
        <v>14.31037037037037</v>
      </c>
      <c r="E3072" s="9">
        <v>-0.11348917006219175</v>
      </c>
      <c r="G3072" s="9">
        <v>3068</v>
      </c>
      <c r="H3072" s="9">
        <f t="shared" ca="1" si="95"/>
        <v>-2.8242154242104727E-2</v>
      </c>
    </row>
    <row r="3073" spans="2:8" x14ac:dyDescent="0.25">
      <c r="B3073" s="190">
        <v>43676</v>
      </c>
      <c r="C3073" s="9">
        <v>13.5</v>
      </c>
      <c r="D3073" s="14">
        <f t="shared" si="94"/>
        <v>-0.66376089663760895</v>
      </c>
      <c r="E3073" s="9">
        <v>-0.11475409836065574</v>
      </c>
      <c r="G3073" s="9">
        <v>3069</v>
      </c>
      <c r="H3073" s="9">
        <f t="shared" ca="1" si="95"/>
        <v>-3.4113318634576208E-2</v>
      </c>
    </row>
    <row r="3074" spans="2:8" x14ac:dyDescent="0.25">
      <c r="B3074" s="190">
        <v>42598</v>
      </c>
      <c r="C3074" s="9">
        <v>40.15</v>
      </c>
      <c r="D3074" s="14">
        <f t="shared" si="94"/>
        <v>-0.72603207096554079</v>
      </c>
      <c r="E3074" s="9">
        <v>-0.12431842966194118</v>
      </c>
      <c r="G3074" s="9">
        <v>3070</v>
      </c>
      <c r="H3074" s="9">
        <f t="shared" ca="1" si="95"/>
        <v>-2.2204747358994595E-2</v>
      </c>
    </row>
    <row r="3075" spans="2:8" x14ac:dyDescent="0.25">
      <c r="B3075" s="190">
        <v>45442</v>
      </c>
      <c r="C3075" s="9">
        <v>146.55000000000001</v>
      </c>
      <c r="D3075" s="14">
        <f t="shared" si="94"/>
        <v>2.4768683274021353</v>
      </c>
      <c r="E3075" s="9">
        <v>-0.13565319964612207</v>
      </c>
      <c r="G3075" s="9">
        <v>3071</v>
      </c>
      <c r="H3075" s="9">
        <f t="shared" ca="1" si="95"/>
        <v>1.2940584397264501E-2</v>
      </c>
    </row>
    <row r="3076" spans="2:8" x14ac:dyDescent="0.25">
      <c r="B3076" s="190">
        <v>43052</v>
      </c>
      <c r="C3076" s="9">
        <v>42.15</v>
      </c>
      <c r="D3076" s="14">
        <f t="shared" si="94"/>
        <v>2.3991935483870965</v>
      </c>
      <c r="E3076" s="9">
        <v>-0.1389172625127682</v>
      </c>
      <c r="G3076" s="9">
        <v>3072</v>
      </c>
      <c r="H3076" s="9">
        <f t="shared" ca="1" si="95"/>
        <v>-1.6243187356366817E-2</v>
      </c>
    </row>
    <row r="3077" spans="2:8" x14ac:dyDescent="0.25">
      <c r="B3077" s="190">
        <v>43902</v>
      </c>
      <c r="C3077" s="9">
        <v>12.4</v>
      </c>
      <c r="D3077" s="14">
        <f t="shared" ref="D3077:D3081" si="96">(C3077-C3078)/C3078</f>
        <v>-0.41920374707259955</v>
      </c>
      <c r="E3077" s="9">
        <v>-0.14482758620689654</v>
      </c>
      <c r="G3077" s="9">
        <v>3073</v>
      </c>
      <c r="H3077" s="9">
        <f t="shared" ca="1" si="95"/>
        <v>1.0714528110675955E-2</v>
      </c>
    </row>
    <row r="3078" spans="2:8" x14ac:dyDescent="0.25">
      <c r="B3078" s="190">
        <v>41788</v>
      </c>
      <c r="C3078" s="9">
        <v>21.35</v>
      </c>
      <c r="D3078" s="14">
        <f t="shared" si="96"/>
        <v>-0.7426160337552743</v>
      </c>
      <c r="E3078" s="9">
        <v>-0.17408123791102514</v>
      </c>
      <c r="G3078" s="9">
        <v>3074</v>
      </c>
      <c r="H3078" s="9">
        <f t="shared" ref="H3078:H3081" ca="1" si="97">_xlfn.NORM.INV(RAND(),O$7,O$8)</f>
        <v>4.1041635755533767E-2</v>
      </c>
    </row>
    <row r="3079" spans="2:8" x14ac:dyDescent="0.25">
      <c r="B3079" s="190">
        <v>42240</v>
      </c>
      <c r="C3079" s="9">
        <v>82.95</v>
      </c>
      <c r="D3079" s="14">
        <f t="shared" si="96"/>
        <v>9.5772787318361946E-2</v>
      </c>
      <c r="E3079" s="9">
        <v>-0.19971056439942114</v>
      </c>
      <c r="G3079" s="9">
        <v>3075</v>
      </c>
      <c r="H3079" s="9">
        <f t="shared" ca="1" si="97"/>
        <v>7.961659818452077E-2</v>
      </c>
    </row>
    <row r="3080" spans="2:8" x14ac:dyDescent="0.25">
      <c r="B3080" s="190">
        <v>42382</v>
      </c>
      <c r="C3080" s="9">
        <v>75.7</v>
      </c>
      <c r="D3080" s="14">
        <f t="shared" si="96"/>
        <v>0.21314102564102572</v>
      </c>
      <c r="E3080" s="9">
        <v>-0.19978858350951367</v>
      </c>
      <c r="G3080" s="9">
        <v>3076</v>
      </c>
      <c r="H3080" s="9">
        <f t="shared" ca="1" si="97"/>
        <v>8.1817834523876823E-2</v>
      </c>
    </row>
    <row r="3081" spans="2:8" x14ac:dyDescent="0.25">
      <c r="B3081" s="190">
        <v>42384</v>
      </c>
      <c r="C3081" s="9">
        <v>62.4</v>
      </c>
      <c r="D3081" s="14" t="e">
        <f t="shared" si="96"/>
        <v>#DIV/0!</v>
      </c>
      <c r="E3081" s="9">
        <v>-0.2</v>
      </c>
      <c r="G3081" s="9">
        <v>3077</v>
      </c>
      <c r="H3081" s="9">
        <f t="shared" ca="1" si="97"/>
        <v>-5.2406384312697243E-2</v>
      </c>
    </row>
    <row r="3082" spans="2:8" x14ac:dyDescent="0.25">
      <c r="G3082" s="9">
        <v>3078</v>
      </c>
    </row>
    <row r="3083" spans="2:8" x14ac:dyDescent="0.25">
      <c r="G3083" s="9">
        <v>3079</v>
      </c>
    </row>
    <row r="3084" spans="2:8" x14ac:dyDescent="0.25">
      <c r="G3084" s="9">
        <v>3080</v>
      </c>
    </row>
    <row r="3085" spans="2:8" x14ac:dyDescent="0.25">
      <c r="G3085" s="9">
        <v>3081</v>
      </c>
    </row>
    <row r="3086" spans="2:8" x14ac:dyDescent="0.25">
      <c r="G3086" s="9">
        <v>3082</v>
      </c>
    </row>
    <row r="3087" spans="2:8" x14ac:dyDescent="0.25">
      <c r="G3087" s="9">
        <v>3083</v>
      </c>
    </row>
    <row r="3088" spans="2:8" x14ac:dyDescent="0.25">
      <c r="G3088" s="9">
        <v>3084</v>
      </c>
    </row>
    <row r="3089" spans="7:7" x14ac:dyDescent="0.25">
      <c r="G3089" s="9">
        <v>3085</v>
      </c>
    </row>
    <row r="3090" spans="7:7" x14ac:dyDescent="0.25">
      <c r="G3090" s="9">
        <v>3086</v>
      </c>
    </row>
    <row r="3091" spans="7:7" x14ac:dyDescent="0.25">
      <c r="G3091" s="9">
        <v>3087</v>
      </c>
    </row>
    <row r="3092" spans="7:7" x14ac:dyDescent="0.25">
      <c r="G3092" s="9">
        <v>3088</v>
      </c>
    </row>
    <row r="3093" spans="7:7" x14ac:dyDescent="0.25">
      <c r="G3093" s="9">
        <v>3089</v>
      </c>
    </row>
    <row r="3094" spans="7:7" x14ac:dyDescent="0.25">
      <c r="G3094" s="9">
        <v>3090</v>
      </c>
    </row>
    <row r="3095" spans="7:7" x14ac:dyDescent="0.25">
      <c r="G3095" s="9">
        <v>3091</v>
      </c>
    </row>
    <row r="3096" spans="7:7" x14ac:dyDescent="0.25">
      <c r="G3096" s="9">
        <v>3092</v>
      </c>
    </row>
    <row r="3097" spans="7:7" x14ac:dyDescent="0.25">
      <c r="G3097" s="9">
        <v>3093</v>
      </c>
    </row>
    <row r="3098" spans="7:7" x14ac:dyDescent="0.25">
      <c r="G3098" s="9">
        <v>3094</v>
      </c>
    </row>
    <row r="3099" spans="7:7" x14ac:dyDescent="0.25">
      <c r="G3099" s="9">
        <v>3095</v>
      </c>
    </row>
    <row r="3100" spans="7:7" x14ac:dyDescent="0.25">
      <c r="G3100" s="9">
        <v>3096</v>
      </c>
    </row>
    <row r="3101" spans="7:7" x14ac:dyDescent="0.25">
      <c r="G3101" s="9">
        <v>3097</v>
      </c>
    </row>
    <row r="3102" spans="7:7" x14ac:dyDescent="0.25">
      <c r="G3102" s="9">
        <v>3098</v>
      </c>
    </row>
    <row r="3103" spans="7:7" x14ac:dyDescent="0.25">
      <c r="G3103" s="9">
        <v>3099</v>
      </c>
    </row>
    <row r="3104" spans="7:7" x14ac:dyDescent="0.25">
      <c r="G3104" s="9">
        <v>3100</v>
      </c>
    </row>
    <row r="3105" spans="7:7" x14ac:dyDescent="0.25">
      <c r="G3105" s="9">
        <v>3101</v>
      </c>
    </row>
    <row r="3106" spans="7:7" x14ac:dyDescent="0.25">
      <c r="G3106" s="9">
        <v>3102</v>
      </c>
    </row>
    <row r="3107" spans="7:7" x14ac:dyDescent="0.25">
      <c r="G3107" s="9">
        <v>3103</v>
      </c>
    </row>
    <row r="3108" spans="7:7" x14ac:dyDescent="0.25">
      <c r="G3108" s="9">
        <v>3104</v>
      </c>
    </row>
    <row r="3109" spans="7:7" x14ac:dyDescent="0.25">
      <c r="G3109" s="9">
        <v>3105</v>
      </c>
    </row>
    <row r="3110" spans="7:7" x14ac:dyDescent="0.25">
      <c r="G3110" s="9">
        <v>3106</v>
      </c>
    </row>
    <row r="3111" spans="7:7" x14ac:dyDescent="0.25">
      <c r="G3111" s="9">
        <v>3107</v>
      </c>
    </row>
    <row r="3112" spans="7:7" x14ac:dyDescent="0.25">
      <c r="G3112" s="9">
        <v>3108</v>
      </c>
    </row>
    <row r="3113" spans="7:7" x14ac:dyDescent="0.25">
      <c r="G3113" s="9">
        <v>3109</v>
      </c>
    </row>
    <row r="3114" spans="7:7" x14ac:dyDescent="0.25">
      <c r="G3114" s="9">
        <v>3110</v>
      </c>
    </row>
    <row r="3115" spans="7:7" x14ac:dyDescent="0.25">
      <c r="G3115" s="9">
        <v>3111</v>
      </c>
    </row>
    <row r="3116" spans="7:7" x14ac:dyDescent="0.25">
      <c r="G3116" s="9">
        <v>3112</v>
      </c>
    </row>
    <row r="3117" spans="7:7" x14ac:dyDescent="0.25">
      <c r="G3117" s="9">
        <v>3113</v>
      </c>
    </row>
    <row r="3118" spans="7:7" x14ac:dyDescent="0.25">
      <c r="G3118" s="9">
        <v>3114</v>
      </c>
    </row>
    <row r="3119" spans="7:7" x14ac:dyDescent="0.25">
      <c r="G3119" s="9">
        <v>3115</v>
      </c>
    </row>
    <row r="3120" spans="7:7" x14ac:dyDescent="0.25">
      <c r="G3120" s="9">
        <v>3116</v>
      </c>
    </row>
    <row r="3121" spans="7:7" x14ac:dyDescent="0.25">
      <c r="G3121" s="9">
        <v>3117</v>
      </c>
    </row>
    <row r="3122" spans="7:7" x14ac:dyDescent="0.25">
      <c r="G3122" s="9">
        <v>3118</v>
      </c>
    </row>
    <row r="3123" spans="7:7" x14ac:dyDescent="0.25">
      <c r="G3123" s="9">
        <v>3119</v>
      </c>
    </row>
    <row r="3124" spans="7:7" x14ac:dyDescent="0.25">
      <c r="G3124" s="9">
        <v>3120</v>
      </c>
    </row>
    <row r="3125" spans="7:7" x14ac:dyDescent="0.25">
      <c r="G3125" s="9">
        <v>3121</v>
      </c>
    </row>
    <row r="3126" spans="7:7" x14ac:dyDescent="0.25">
      <c r="G3126" s="9">
        <v>3122</v>
      </c>
    </row>
    <row r="3127" spans="7:7" x14ac:dyDescent="0.25">
      <c r="G3127" s="9">
        <v>3123</v>
      </c>
    </row>
    <row r="3128" spans="7:7" x14ac:dyDescent="0.25">
      <c r="G3128" s="9">
        <v>3124</v>
      </c>
    </row>
    <row r="3129" spans="7:7" x14ac:dyDescent="0.25">
      <c r="G3129" s="9">
        <v>3125</v>
      </c>
    </row>
    <row r="3130" spans="7:7" x14ac:dyDescent="0.25">
      <c r="G3130" s="9">
        <v>3126</v>
      </c>
    </row>
    <row r="3131" spans="7:7" x14ac:dyDescent="0.25">
      <c r="G3131" s="9">
        <v>3127</v>
      </c>
    </row>
    <row r="3132" spans="7:7" x14ac:dyDescent="0.25">
      <c r="G3132" s="9">
        <v>3128</v>
      </c>
    </row>
    <row r="3133" spans="7:7" x14ac:dyDescent="0.25">
      <c r="G3133" s="9">
        <v>3129</v>
      </c>
    </row>
    <row r="3134" spans="7:7" x14ac:dyDescent="0.25">
      <c r="G3134" s="9">
        <v>3130</v>
      </c>
    </row>
    <row r="3135" spans="7:7" x14ac:dyDescent="0.25">
      <c r="G3135" s="9">
        <v>3131</v>
      </c>
    </row>
    <row r="3136" spans="7:7" x14ac:dyDescent="0.25">
      <c r="G3136" s="9">
        <v>3132</v>
      </c>
    </row>
    <row r="3137" spans="7:7" x14ac:dyDescent="0.25">
      <c r="G3137" s="9">
        <v>3133</v>
      </c>
    </row>
    <row r="3138" spans="7:7" x14ac:dyDescent="0.25">
      <c r="G3138" s="9">
        <v>3134</v>
      </c>
    </row>
    <row r="3139" spans="7:7" x14ac:dyDescent="0.25">
      <c r="G3139" s="9">
        <v>3135</v>
      </c>
    </row>
    <row r="3140" spans="7:7" x14ac:dyDescent="0.25">
      <c r="G3140" s="9">
        <v>3136</v>
      </c>
    </row>
    <row r="3141" spans="7:7" x14ac:dyDescent="0.25">
      <c r="G3141" s="9">
        <v>3137</v>
      </c>
    </row>
    <row r="3142" spans="7:7" x14ac:dyDescent="0.25">
      <c r="G3142" s="9">
        <v>3138</v>
      </c>
    </row>
    <row r="3143" spans="7:7" x14ac:dyDescent="0.25">
      <c r="G3143" s="9">
        <v>3139</v>
      </c>
    </row>
    <row r="3144" spans="7:7" x14ac:dyDescent="0.25">
      <c r="G3144" s="9">
        <v>3140</v>
      </c>
    </row>
    <row r="3145" spans="7:7" x14ac:dyDescent="0.25">
      <c r="G3145" s="9">
        <v>3141</v>
      </c>
    </row>
    <row r="3146" spans="7:7" x14ac:dyDescent="0.25">
      <c r="G3146" s="9">
        <v>3142</v>
      </c>
    </row>
    <row r="3147" spans="7:7" x14ac:dyDescent="0.25">
      <c r="G3147" s="9">
        <v>3143</v>
      </c>
    </row>
    <row r="3148" spans="7:7" x14ac:dyDescent="0.25">
      <c r="G3148" s="9">
        <v>3144</v>
      </c>
    </row>
    <row r="3149" spans="7:7" x14ac:dyDescent="0.25">
      <c r="G3149" s="9">
        <v>3145</v>
      </c>
    </row>
    <row r="3150" spans="7:7" x14ac:dyDescent="0.25">
      <c r="G3150" s="9">
        <v>3146</v>
      </c>
    </row>
    <row r="3151" spans="7:7" x14ac:dyDescent="0.25">
      <c r="G3151" s="9">
        <v>3147</v>
      </c>
    </row>
    <row r="3152" spans="7:7" x14ac:dyDescent="0.25">
      <c r="G3152" s="9">
        <v>3148</v>
      </c>
    </row>
    <row r="3153" spans="7:7" x14ac:dyDescent="0.25">
      <c r="G3153" s="9">
        <v>3149</v>
      </c>
    </row>
    <row r="3154" spans="7:7" x14ac:dyDescent="0.25">
      <c r="G3154" s="9">
        <v>3150</v>
      </c>
    </row>
    <row r="3155" spans="7:7" x14ac:dyDescent="0.25">
      <c r="G3155" s="9">
        <v>3151</v>
      </c>
    </row>
    <row r="3156" spans="7:7" x14ac:dyDescent="0.25">
      <c r="G3156" s="9">
        <v>3152</v>
      </c>
    </row>
    <row r="3157" spans="7:7" x14ac:dyDescent="0.25">
      <c r="G3157" s="9">
        <v>3153</v>
      </c>
    </row>
    <row r="3158" spans="7:7" x14ac:dyDescent="0.25">
      <c r="G3158" s="9">
        <v>3154</v>
      </c>
    </row>
    <row r="3159" spans="7:7" x14ac:dyDescent="0.25">
      <c r="G3159" s="9">
        <v>3155</v>
      </c>
    </row>
    <row r="3160" spans="7:7" x14ac:dyDescent="0.25">
      <c r="G3160" s="9">
        <v>3156</v>
      </c>
    </row>
    <row r="3161" spans="7:7" x14ac:dyDescent="0.25">
      <c r="G3161" s="9">
        <v>3157</v>
      </c>
    </row>
    <row r="3162" spans="7:7" x14ac:dyDescent="0.25">
      <c r="G3162" s="9">
        <v>3158</v>
      </c>
    </row>
    <row r="3163" spans="7:7" x14ac:dyDescent="0.25">
      <c r="G3163" s="9">
        <v>3159</v>
      </c>
    </row>
    <row r="3164" spans="7:7" x14ac:dyDescent="0.25">
      <c r="G3164" s="9">
        <v>3160</v>
      </c>
    </row>
    <row r="3165" spans="7:7" x14ac:dyDescent="0.25">
      <c r="G3165" s="9">
        <v>3161</v>
      </c>
    </row>
    <row r="3166" spans="7:7" x14ac:dyDescent="0.25">
      <c r="G3166" s="9">
        <v>3162</v>
      </c>
    </row>
    <row r="3167" spans="7:7" x14ac:dyDescent="0.25">
      <c r="G3167" s="9">
        <v>3163</v>
      </c>
    </row>
    <row r="3168" spans="7:7" x14ac:dyDescent="0.25">
      <c r="G3168" s="9">
        <v>3164</v>
      </c>
    </row>
    <row r="3169" spans="7:7" x14ac:dyDescent="0.25">
      <c r="G3169" s="9">
        <v>3165</v>
      </c>
    </row>
    <row r="3170" spans="7:7" x14ac:dyDescent="0.25">
      <c r="G3170" s="9">
        <v>3166</v>
      </c>
    </row>
    <row r="3171" spans="7:7" x14ac:dyDescent="0.25">
      <c r="G3171" s="9">
        <v>3167</v>
      </c>
    </row>
    <row r="3172" spans="7:7" x14ac:dyDescent="0.25">
      <c r="G3172" s="9">
        <v>3168</v>
      </c>
    </row>
    <row r="3173" spans="7:7" x14ac:dyDescent="0.25">
      <c r="G3173" s="9">
        <v>3169</v>
      </c>
    </row>
    <row r="3174" spans="7:7" x14ac:dyDescent="0.25">
      <c r="G3174" s="9">
        <v>3170</v>
      </c>
    </row>
    <row r="3175" spans="7:7" x14ac:dyDescent="0.25">
      <c r="G3175" s="9">
        <v>3171</v>
      </c>
    </row>
    <row r="3176" spans="7:7" x14ac:dyDescent="0.25">
      <c r="G3176" s="9">
        <v>3172</v>
      </c>
    </row>
    <row r="3177" spans="7:7" x14ac:dyDescent="0.25">
      <c r="G3177" s="9">
        <v>3173</v>
      </c>
    </row>
    <row r="3178" spans="7:7" x14ac:dyDescent="0.25">
      <c r="G3178" s="9">
        <v>3174</v>
      </c>
    </row>
    <row r="3179" spans="7:7" x14ac:dyDescent="0.25">
      <c r="G3179" s="9">
        <v>3175</v>
      </c>
    </row>
    <row r="3180" spans="7:7" x14ac:dyDescent="0.25">
      <c r="G3180" s="9">
        <v>3176</v>
      </c>
    </row>
    <row r="3181" spans="7:7" x14ac:dyDescent="0.25">
      <c r="G3181" s="9">
        <v>3177</v>
      </c>
    </row>
    <row r="3182" spans="7:7" x14ac:dyDescent="0.25">
      <c r="G3182" s="9">
        <v>3178</v>
      </c>
    </row>
    <row r="3183" spans="7:7" x14ac:dyDescent="0.25">
      <c r="G3183" s="9">
        <v>3179</v>
      </c>
    </row>
    <row r="3184" spans="7:7" x14ac:dyDescent="0.25">
      <c r="G3184" s="9">
        <v>3180</v>
      </c>
    </row>
    <row r="3185" spans="7:7" x14ac:dyDescent="0.25">
      <c r="G3185" s="9">
        <v>3181</v>
      </c>
    </row>
    <row r="3186" spans="7:7" x14ac:dyDescent="0.25">
      <c r="G3186" s="9">
        <v>3182</v>
      </c>
    </row>
    <row r="3187" spans="7:7" x14ac:dyDescent="0.25">
      <c r="G3187" s="9">
        <v>3183</v>
      </c>
    </row>
    <row r="3188" spans="7:7" x14ac:dyDescent="0.25">
      <c r="G3188" s="9">
        <v>3184</v>
      </c>
    </row>
    <row r="3189" spans="7:7" x14ac:dyDescent="0.25">
      <c r="G3189" s="9">
        <v>3185</v>
      </c>
    </row>
    <row r="3190" spans="7:7" x14ac:dyDescent="0.25">
      <c r="G3190" s="9">
        <v>3186</v>
      </c>
    </row>
    <row r="3191" spans="7:7" x14ac:dyDescent="0.25">
      <c r="G3191" s="9">
        <v>3187</v>
      </c>
    </row>
    <row r="3192" spans="7:7" x14ac:dyDescent="0.25">
      <c r="G3192" s="9">
        <v>3188</v>
      </c>
    </row>
    <row r="3193" spans="7:7" x14ac:dyDescent="0.25">
      <c r="G3193" s="9">
        <v>3189</v>
      </c>
    </row>
    <row r="3194" spans="7:7" x14ac:dyDescent="0.25">
      <c r="G3194" s="9">
        <v>3190</v>
      </c>
    </row>
    <row r="3195" spans="7:7" x14ac:dyDescent="0.25">
      <c r="G3195" s="9">
        <v>3191</v>
      </c>
    </row>
    <row r="3196" spans="7:7" x14ac:dyDescent="0.25">
      <c r="G3196" s="9">
        <v>3192</v>
      </c>
    </row>
    <row r="3197" spans="7:7" x14ac:dyDescent="0.25">
      <c r="G3197" s="9">
        <v>3193</v>
      </c>
    </row>
    <row r="3198" spans="7:7" x14ac:dyDescent="0.25">
      <c r="G3198" s="9">
        <v>3194</v>
      </c>
    </row>
    <row r="3199" spans="7:7" x14ac:dyDescent="0.25">
      <c r="G3199" s="9">
        <v>3195</v>
      </c>
    </row>
    <row r="3200" spans="7:7" x14ac:dyDescent="0.25">
      <c r="G3200" s="9">
        <v>3196</v>
      </c>
    </row>
    <row r="3201" spans="7:7" x14ac:dyDescent="0.25">
      <c r="G3201" s="9">
        <v>3197</v>
      </c>
    </row>
    <row r="3202" spans="7:7" x14ac:dyDescent="0.25">
      <c r="G3202" s="9">
        <v>3198</v>
      </c>
    </row>
    <row r="3203" spans="7:7" x14ac:dyDescent="0.25">
      <c r="G3203" s="9">
        <v>3199</v>
      </c>
    </row>
    <row r="3204" spans="7:7" x14ac:dyDescent="0.25">
      <c r="G3204" s="9">
        <v>3200</v>
      </c>
    </row>
    <row r="3205" spans="7:7" x14ac:dyDescent="0.25">
      <c r="G3205" s="9">
        <v>3201</v>
      </c>
    </row>
    <row r="3206" spans="7:7" x14ac:dyDescent="0.25">
      <c r="G3206" s="9">
        <v>3202</v>
      </c>
    </row>
    <row r="3207" spans="7:7" x14ac:dyDescent="0.25">
      <c r="G3207" s="9">
        <v>3203</v>
      </c>
    </row>
    <row r="3208" spans="7:7" x14ac:dyDescent="0.25">
      <c r="G3208" s="9">
        <v>3204</v>
      </c>
    </row>
    <row r="3209" spans="7:7" x14ac:dyDescent="0.25">
      <c r="G3209" s="9">
        <v>3205</v>
      </c>
    </row>
    <row r="3210" spans="7:7" x14ac:dyDescent="0.25">
      <c r="G3210" s="9">
        <v>3206</v>
      </c>
    </row>
    <row r="3211" spans="7:7" x14ac:dyDescent="0.25">
      <c r="G3211" s="9">
        <v>3207</v>
      </c>
    </row>
    <row r="3212" spans="7:7" x14ac:dyDescent="0.25">
      <c r="G3212" s="9">
        <v>3208</v>
      </c>
    </row>
    <row r="3213" spans="7:7" x14ac:dyDescent="0.25">
      <c r="G3213" s="9">
        <v>3209</v>
      </c>
    </row>
    <row r="3214" spans="7:7" x14ac:dyDescent="0.25">
      <c r="G3214" s="9">
        <v>3210</v>
      </c>
    </row>
    <row r="3215" spans="7:7" x14ac:dyDescent="0.25">
      <c r="G3215" s="9">
        <v>3211</v>
      </c>
    </row>
    <row r="3216" spans="7:7" x14ac:dyDescent="0.25">
      <c r="G3216" s="9">
        <v>3212</v>
      </c>
    </row>
    <row r="3217" spans="7:7" x14ac:dyDescent="0.25">
      <c r="G3217" s="9">
        <v>3213</v>
      </c>
    </row>
    <row r="3218" spans="7:7" x14ac:dyDescent="0.25">
      <c r="G3218" s="9">
        <v>3214</v>
      </c>
    </row>
    <row r="3219" spans="7:7" x14ac:dyDescent="0.25">
      <c r="G3219" s="9">
        <v>3215</v>
      </c>
    </row>
    <row r="3220" spans="7:7" x14ac:dyDescent="0.25">
      <c r="G3220" s="9">
        <v>3216</v>
      </c>
    </row>
    <row r="3221" spans="7:7" x14ac:dyDescent="0.25">
      <c r="G3221" s="9">
        <v>3217</v>
      </c>
    </row>
    <row r="3222" spans="7:7" x14ac:dyDescent="0.25">
      <c r="G3222" s="9">
        <v>3218</v>
      </c>
    </row>
    <row r="3223" spans="7:7" x14ac:dyDescent="0.25">
      <c r="G3223" s="9">
        <v>3219</v>
      </c>
    </row>
    <row r="3224" spans="7:7" x14ac:dyDescent="0.25">
      <c r="G3224" s="9">
        <v>3220</v>
      </c>
    </row>
    <row r="3225" spans="7:7" x14ac:dyDescent="0.25">
      <c r="G3225" s="9">
        <v>3221</v>
      </c>
    </row>
    <row r="3226" spans="7:7" x14ac:dyDescent="0.25">
      <c r="G3226" s="9">
        <v>3222</v>
      </c>
    </row>
    <row r="3227" spans="7:7" x14ac:dyDescent="0.25">
      <c r="G3227" s="9">
        <v>3223</v>
      </c>
    </row>
    <row r="3228" spans="7:7" x14ac:dyDescent="0.25">
      <c r="G3228" s="9">
        <v>3224</v>
      </c>
    </row>
    <row r="3229" spans="7:7" x14ac:dyDescent="0.25">
      <c r="G3229" s="9">
        <v>3225</v>
      </c>
    </row>
    <row r="3230" spans="7:7" x14ac:dyDescent="0.25">
      <c r="G3230" s="9">
        <v>3226</v>
      </c>
    </row>
    <row r="3231" spans="7:7" x14ac:dyDescent="0.25">
      <c r="G3231" s="9">
        <v>3227</v>
      </c>
    </row>
    <row r="3232" spans="7:7" x14ac:dyDescent="0.25">
      <c r="G3232" s="9">
        <v>3228</v>
      </c>
    </row>
    <row r="3233" spans="7:7" x14ac:dyDescent="0.25">
      <c r="G3233" s="9">
        <v>3229</v>
      </c>
    </row>
    <row r="3234" spans="7:7" x14ac:dyDescent="0.25">
      <c r="G3234" s="9">
        <v>3230</v>
      </c>
    </row>
    <row r="3235" spans="7:7" x14ac:dyDescent="0.25">
      <c r="G3235" s="9">
        <v>3231</v>
      </c>
    </row>
    <row r="3236" spans="7:7" x14ac:dyDescent="0.25">
      <c r="G3236" s="9">
        <v>3232</v>
      </c>
    </row>
    <row r="3237" spans="7:7" x14ac:dyDescent="0.25">
      <c r="G3237" s="9">
        <v>3233</v>
      </c>
    </row>
    <row r="3238" spans="7:7" x14ac:dyDescent="0.25">
      <c r="G3238" s="9">
        <v>3234</v>
      </c>
    </row>
    <row r="3239" spans="7:7" x14ac:dyDescent="0.25">
      <c r="G3239" s="9">
        <v>3235</v>
      </c>
    </row>
    <row r="3240" spans="7:7" x14ac:dyDescent="0.25">
      <c r="G3240" s="9">
        <v>3236</v>
      </c>
    </row>
    <row r="3241" spans="7:7" x14ac:dyDescent="0.25">
      <c r="G3241" s="9">
        <v>3237</v>
      </c>
    </row>
    <row r="3242" spans="7:7" x14ac:dyDescent="0.25">
      <c r="G3242" s="9">
        <v>3238</v>
      </c>
    </row>
    <row r="3243" spans="7:7" x14ac:dyDescent="0.25">
      <c r="G3243" s="9">
        <v>3239</v>
      </c>
    </row>
    <row r="3244" spans="7:7" x14ac:dyDescent="0.25">
      <c r="G3244" s="9">
        <v>3240</v>
      </c>
    </row>
    <row r="3245" spans="7:7" x14ac:dyDescent="0.25">
      <c r="G3245" s="9">
        <v>3241</v>
      </c>
    </row>
    <row r="3246" spans="7:7" x14ac:dyDescent="0.25">
      <c r="G3246" s="9">
        <v>3242</v>
      </c>
    </row>
    <row r="3247" spans="7:7" x14ac:dyDescent="0.25">
      <c r="G3247" s="9">
        <v>3243</v>
      </c>
    </row>
    <row r="3248" spans="7:7" x14ac:dyDescent="0.25">
      <c r="G3248" s="9">
        <v>3244</v>
      </c>
    </row>
    <row r="3249" spans="7:7" x14ac:dyDescent="0.25">
      <c r="G3249" s="9">
        <v>3245</v>
      </c>
    </row>
    <row r="3250" spans="7:7" x14ac:dyDescent="0.25">
      <c r="G3250" s="9">
        <v>3246</v>
      </c>
    </row>
    <row r="3251" spans="7:7" x14ac:dyDescent="0.25">
      <c r="G3251" s="9">
        <v>3247</v>
      </c>
    </row>
    <row r="3252" spans="7:7" x14ac:dyDescent="0.25">
      <c r="G3252" s="9">
        <v>3248</v>
      </c>
    </row>
    <row r="3253" spans="7:7" x14ac:dyDescent="0.25">
      <c r="G3253" s="9">
        <v>3249</v>
      </c>
    </row>
    <row r="3254" spans="7:7" x14ac:dyDescent="0.25">
      <c r="G3254" s="9">
        <v>3250</v>
      </c>
    </row>
    <row r="3255" spans="7:7" x14ac:dyDescent="0.25">
      <c r="G3255" s="9">
        <v>3251</v>
      </c>
    </row>
    <row r="3256" spans="7:7" x14ac:dyDescent="0.25">
      <c r="G3256" s="9">
        <v>3252</v>
      </c>
    </row>
    <row r="3257" spans="7:7" x14ac:dyDescent="0.25">
      <c r="G3257" s="9">
        <v>3253</v>
      </c>
    </row>
    <row r="3258" spans="7:7" x14ac:dyDescent="0.25">
      <c r="G3258" s="9">
        <v>3254</v>
      </c>
    </row>
    <row r="3259" spans="7:7" x14ac:dyDescent="0.25">
      <c r="G3259" s="9">
        <v>3255</v>
      </c>
    </row>
    <row r="3260" spans="7:7" x14ac:dyDescent="0.25">
      <c r="G3260" s="9">
        <v>3256</v>
      </c>
    </row>
    <row r="3261" spans="7:7" x14ac:dyDescent="0.25">
      <c r="G3261" s="9">
        <v>3257</v>
      </c>
    </row>
    <row r="3262" spans="7:7" x14ac:dyDescent="0.25">
      <c r="G3262" s="9">
        <v>3258</v>
      </c>
    </row>
    <row r="3263" spans="7:7" x14ac:dyDescent="0.25">
      <c r="G3263" s="9">
        <v>3259</v>
      </c>
    </row>
    <row r="3264" spans="7:7" x14ac:dyDescent="0.25">
      <c r="G3264" s="9">
        <v>3260</v>
      </c>
    </row>
    <row r="3265" spans="7:7" x14ac:dyDescent="0.25">
      <c r="G3265" s="9">
        <v>3261</v>
      </c>
    </row>
    <row r="3266" spans="7:7" x14ac:dyDescent="0.25">
      <c r="G3266" s="9">
        <v>3262</v>
      </c>
    </row>
    <row r="3267" spans="7:7" x14ac:dyDescent="0.25">
      <c r="G3267" s="9">
        <v>3263</v>
      </c>
    </row>
    <row r="3268" spans="7:7" x14ac:dyDescent="0.25">
      <c r="G3268" s="9">
        <v>3264</v>
      </c>
    </row>
    <row r="3269" spans="7:7" x14ac:dyDescent="0.25">
      <c r="G3269" s="9">
        <v>3265</v>
      </c>
    </row>
    <row r="3270" spans="7:7" x14ac:dyDescent="0.25">
      <c r="G3270" s="9">
        <v>3266</v>
      </c>
    </row>
    <row r="3271" spans="7:7" x14ac:dyDescent="0.25">
      <c r="G3271" s="9">
        <v>3267</v>
      </c>
    </row>
    <row r="3272" spans="7:7" x14ac:dyDescent="0.25">
      <c r="G3272" s="9">
        <v>3268</v>
      </c>
    </row>
    <row r="3273" spans="7:7" x14ac:dyDescent="0.25">
      <c r="G3273" s="9">
        <v>3269</v>
      </c>
    </row>
    <row r="3274" spans="7:7" x14ac:dyDescent="0.25">
      <c r="G3274" s="9">
        <v>3270</v>
      </c>
    </row>
    <row r="3275" spans="7:7" x14ac:dyDescent="0.25">
      <c r="G3275" s="9">
        <v>3271</v>
      </c>
    </row>
    <row r="3276" spans="7:7" x14ac:dyDescent="0.25">
      <c r="G3276" s="9">
        <v>3272</v>
      </c>
    </row>
    <row r="3277" spans="7:7" x14ac:dyDescent="0.25">
      <c r="G3277" s="9">
        <v>3273</v>
      </c>
    </row>
    <row r="3278" spans="7:7" x14ac:dyDescent="0.25">
      <c r="G3278" s="9">
        <v>3274</v>
      </c>
    </row>
    <row r="3279" spans="7:7" x14ac:dyDescent="0.25">
      <c r="G3279" s="9">
        <v>3275</v>
      </c>
    </row>
    <row r="3280" spans="7:7" x14ac:dyDescent="0.25">
      <c r="G3280" s="9">
        <v>3276</v>
      </c>
    </row>
    <row r="3281" spans="7:7" x14ac:dyDescent="0.25">
      <c r="G3281" s="9">
        <v>3277</v>
      </c>
    </row>
    <row r="3282" spans="7:7" x14ac:dyDescent="0.25">
      <c r="G3282" s="9">
        <v>3278</v>
      </c>
    </row>
    <row r="3283" spans="7:7" x14ac:dyDescent="0.25">
      <c r="G3283" s="9">
        <v>3279</v>
      </c>
    </row>
    <row r="3284" spans="7:7" x14ac:dyDescent="0.25">
      <c r="G3284" s="9">
        <v>3280</v>
      </c>
    </row>
    <row r="3285" spans="7:7" x14ac:dyDescent="0.25">
      <c r="G3285" s="9">
        <v>3281</v>
      </c>
    </row>
    <row r="3286" spans="7:7" x14ac:dyDescent="0.25">
      <c r="G3286" s="9">
        <v>3282</v>
      </c>
    </row>
    <row r="3287" spans="7:7" x14ac:dyDescent="0.25">
      <c r="G3287" s="9">
        <v>3283</v>
      </c>
    </row>
    <row r="3288" spans="7:7" x14ac:dyDescent="0.25">
      <c r="G3288" s="9">
        <v>3284</v>
      </c>
    </row>
    <row r="3289" spans="7:7" x14ac:dyDescent="0.25">
      <c r="G3289" s="9">
        <v>3285</v>
      </c>
    </row>
    <row r="3290" spans="7:7" x14ac:dyDescent="0.25">
      <c r="G3290" s="9">
        <v>3286</v>
      </c>
    </row>
    <row r="3291" spans="7:7" x14ac:dyDescent="0.25">
      <c r="G3291" s="9">
        <v>3287</v>
      </c>
    </row>
    <row r="3292" spans="7:7" x14ac:dyDescent="0.25">
      <c r="G3292" s="9">
        <v>3288</v>
      </c>
    </row>
    <row r="3293" spans="7:7" x14ac:dyDescent="0.25">
      <c r="G3293" s="9">
        <v>3289</v>
      </c>
    </row>
    <row r="3294" spans="7:7" x14ac:dyDescent="0.25">
      <c r="G3294" s="9">
        <v>3290</v>
      </c>
    </row>
    <row r="3295" spans="7:7" x14ac:dyDescent="0.25">
      <c r="G3295" s="9">
        <v>3291</v>
      </c>
    </row>
    <row r="3296" spans="7:7" x14ac:dyDescent="0.25">
      <c r="G3296" s="9">
        <v>3292</v>
      </c>
    </row>
    <row r="3297" spans="7:7" x14ac:dyDescent="0.25">
      <c r="G3297" s="9">
        <v>3293</v>
      </c>
    </row>
    <row r="3298" spans="7:7" x14ac:dyDescent="0.25">
      <c r="G3298" s="9">
        <v>3294</v>
      </c>
    </row>
    <row r="3299" spans="7:7" x14ac:dyDescent="0.25">
      <c r="G3299" s="9">
        <v>3295</v>
      </c>
    </row>
    <row r="3300" spans="7:7" x14ac:dyDescent="0.25">
      <c r="G3300" s="9">
        <v>3296</v>
      </c>
    </row>
    <row r="3301" spans="7:7" x14ac:dyDescent="0.25">
      <c r="G3301" s="9">
        <v>3297</v>
      </c>
    </row>
    <row r="3302" spans="7:7" x14ac:dyDescent="0.25">
      <c r="G3302" s="9">
        <v>3298</v>
      </c>
    </row>
    <row r="3303" spans="7:7" x14ac:dyDescent="0.25">
      <c r="G3303" s="9">
        <v>3299</v>
      </c>
    </row>
    <row r="3304" spans="7:7" x14ac:dyDescent="0.25">
      <c r="G3304" s="9">
        <v>3300</v>
      </c>
    </row>
    <row r="3305" spans="7:7" x14ac:dyDescent="0.25">
      <c r="G3305" s="9">
        <v>3301</v>
      </c>
    </row>
    <row r="3306" spans="7:7" x14ac:dyDescent="0.25">
      <c r="G3306" s="9">
        <v>3302</v>
      </c>
    </row>
    <row r="3307" spans="7:7" x14ac:dyDescent="0.25">
      <c r="G3307" s="9">
        <v>3303</v>
      </c>
    </row>
    <row r="3308" spans="7:7" x14ac:dyDescent="0.25">
      <c r="G3308" s="9">
        <v>3304</v>
      </c>
    </row>
    <row r="3309" spans="7:7" x14ac:dyDescent="0.25">
      <c r="G3309" s="9">
        <v>3305</v>
      </c>
    </row>
    <row r="3310" spans="7:7" x14ac:dyDescent="0.25">
      <c r="G3310" s="9">
        <v>3306</v>
      </c>
    </row>
    <row r="3311" spans="7:7" x14ac:dyDescent="0.25">
      <c r="G3311" s="9">
        <v>3307</v>
      </c>
    </row>
    <row r="3312" spans="7:7" x14ac:dyDescent="0.25">
      <c r="G3312" s="9">
        <v>3308</v>
      </c>
    </row>
    <row r="3313" spans="7:7" x14ac:dyDescent="0.25">
      <c r="G3313" s="9">
        <v>3309</v>
      </c>
    </row>
    <row r="3314" spans="7:7" x14ac:dyDescent="0.25">
      <c r="G3314" s="9">
        <v>3310</v>
      </c>
    </row>
    <row r="3315" spans="7:7" x14ac:dyDescent="0.25">
      <c r="G3315" s="9">
        <v>3311</v>
      </c>
    </row>
    <row r="3316" spans="7:7" x14ac:dyDescent="0.25">
      <c r="G3316" s="9">
        <v>3312</v>
      </c>
    </row>
    <row r="3317" spans="7:7" x14ac:dyDescent="0.25">
      <c r="G3317" s="9">
        <v>3313</v>
      </c>
    </row>
    <row r="3318" spans="7:7" x14ac:dyDescent="0.25">
      <c r="G3318" s="9">
        <v>3314</v>
      </c>
    </row>
    <row r="3319" spans="7:7" x14ac:dyDescent="0.25">
      <c r="G3319" s="9">
        <v>3315</v>
      </c>
    </row>
    <row r="3320" spans="7:7" x14ac:dyDescent="0.25">
      <c r="G3320" s="9">
        <v>3316</v>
      </c>
    </row>
    <row r="3321" spans="7:7" x14ac:dyDescent="0.25">
      <c r="G3321" s="9">
        <v>3317</v>
      </c>
    </row>
    <row r="3322" spans="7:7" x14ac:dyDescent="0.25">
      <c r="G3322" s="9">
        <v>3318</v>
      </c>
    </row>
    <row r="3323" spans="7:7" x14ac:dyDescent="0.25">
      <c r="G3323" s="9">
        <v>3319</v>
      </c>
    </row>
    <row r="3324" spans="7:7" x14ac:dyDescent="0.25">
      <c r="G3324" s="9">
        <v>3320</v>
      </c>
    </row>
    <row r="3325" spans="7:7" x14ac:dyDescent="0.25">
      <c r="G3325" s="9">
        <v>3321</v>
      </c>
    </row>
    <row r="3326" spans="7:7" x14ac:dyDescent="0.25">
      <c r="G3326" s="9">
        <v>3322</v>
      </c>
    </row>
    <row r="3327" spans="7:7" x14ac:dyDescent="0.25">
      <c r="G3327" s="9">
        <v>3323</v>
      </c>
    </row>
    <row r="3328" spans="7:7" x14ac:dyDescent="0.25">
      <c r="G3328" s="9">
        <v>3324</v>
      </c>
    </row>
    <row r="3329" spans="7:7" x14ac:dyDescent="0.25">
      <c r="G3329" s="9">
        <v>3325</v>
      </c>
    </row>
    <row r="3330" spans="7:7" x14ac:dyDescent="0.25">
      <c r="G3330" s="9">
        <v>3326</v>
      </c>
    </row>
    <row r="3331" spans="7:7" x14ac:dyDescent="0.25">
      <c r="G3331" s="9">
        <v>3327</v>
      </c>
    </row>
    <row r="3332" spans="7:7" x14ac:dyDescent="0.25">
      <c r="G3332" s="9">
        <v>3328</v>
      </c>
    </row>
    <row r="3333" spans="7:7" x14ac:dyDescent="0.25">
      <c r="G3333" s="9">
        <v>3329</v>
      </c>
    </row>
    <row r="3334" spans="7:7" x14ac:dyDescent="0.25">
      <c r="G3334" s="9">
        <v>3330</v>
      </c>
    </row>
    <row r="3335" spans="7:7" x14ac:dyDescent="0.25">
      <c r="G3335" s="9">
        <v>3331</v>
      </c>
    </row>
    <row r="3336" spans="7:7" x14ac:dyDescent="0.25">
      <c r="G3336" s="9">
        <v>3332</v>
      </c>
    </row>
    <row r="3337" spans="7:7" x14ac:dyDescent="0.25">
      <c r="G3337" s="9">
        <v>3333</v>
      </c>
    </row>
    <row r="3338" spans="7:7" x14ac:dyDescent="0.25">
      <c r="G3338" s="9">
        <v>3334</v>
      </c>
    </row>
    <row r="3339" spans="7:7" x14ac:dyDescent="0.25">
      <c r="G3339" s="9">
        <v>3335</v>
      </c>
    </row>
    <row r="3340" spans="7:7" x14ac:dyDescent="0.25">
      <c r="G3340" s="9">
        <v>3336</v>
      </c>
    </row>
    <row r="3341" spans="7:7" x14ac:dyDescent="0.25">
      <c r="G3341" s="9">
        <v>3337</v>
      </c>
    </row>
    <row r="3342" spans="7:7" x14ac:dyDescent="0.25">
      <c r="G3342" s="9">
        <v>3338</v>
      </c>
    </row>
    <row r="3343" spans="7:7" x14ac:dyDescent="0.25">
      <c r="G3343" s="9">
        <v>3339</v>
      </c>
    </row>
    <row r="3344" spans="7:7" x14ac:dyDescent="0.25">
      <c r="G3344" s="9">
        <v>3340</v>
      </c>
    </row>
    <row r="3345" spans="7:7" x14ac:dyDescent="0.25">
      <c r="G3345" s="9">
        <v>3341</v>
      </c>
    </row>
    <row r="3346" spans="7:7" x14ac:dyDescent="0.25">
      <c r="G3346" s="9">
        <v>3342</v>
      </c>
    </row>
    <row r="3347" spans="7:7" x14ac:dyDescent="0.25">
      <c r="G3347" s="9">
        <v>3343</v>
      </c>
    </row>
    <row r="3348" spans="7:7" x14ac:dyDescent="0.25">
      <c r="G3348" s="9">
        <v>3344</v>
      </c>
    </row>
    <row r="3349" spans="7:7" x14ac:dyDescent="0.25">
      <c r="G3349" s="9">
        <v>3345</v>
      </c>
    </row>
    <row r="3350" spans="7:7" x14ac:dyDescent="0.25">
      <c r="G3350" s="9">
        <v>3346</v>
      </c>
    </row>
    <row r="3351" spans="7:7" x14ac:dyDescent="0.25">
      <c r="G3351" s="9">
        <v>3347</v>
      </c>
    </row>
    <row r="3352" spans="7:7" x14ac:dyDescent="0.25">
      <c r="G3352" s="9">
        <v>3348</v>
      </c>
    </row>
    <row r="3353" spans="7:7" x14ac:dyDescent="0.25">
      <c r="G3353" s="9">
        <v>3349</v>
      </c>
    </row>
    <row r="3354" spans="7:7" x14ac:dyDescent="0.25">
      <c r="G3354" s="9">
        <v>3350</v>
      </c>
    </row>
    <row r="3355" spans="7:7" x14ac:dyDescent="0.25">
      <c r="G3355" s="9">
        <v>3351</v>
      </c>
    </row>
    <row r="3356" spans="7:7" x14ac:dyDescent="0.25">
      <c r="G3356" s="9">
        <v>3352</v>
      </c>
    </row>
    <row r="3357" spans="7:7" x14ac:dyDescent="0.25">
      <c r="G3357" s="9">
        <v>3353</v>
      </c>
    </row>
    <row r="3358" spans="7:7" x14ac:dyDescent="0.25">
      <c r="G3358" s="9">
        <v>3354</v>
      </c>
    </row>
    <row r="3359" spans="7:7" x14ac:dyDescent="0.25">
      <c r="G3359" s="9">
        <v>3355</v>
      </c>
    </row>
    <row r="3360" spans="7:7" x14ac:dyDescent="0.25">
      <c r="G3360" s="9">
        <v>3356</v>
      </c>
    </row>
    <row r="3361" spans="7:7" x14ac:dyDescent="0.25">
      <c r="G3361" s="9">
        <v>3357</v>
      </c>
    </row>
    <row r="3362" spans="7:7" x14ac:dyDescent="0.25">
      <c r="G3362" s="9">
        <v>3358</v>
      </c>
    </row>
    <row r="3363" spans="7:7" x14ac:dyDescent="0.25">
      <c r="G3363" s="9">
        <v>3359</v>
      </c>
    </row>
    <row r="3364" spans="7:7" x14ac:dyDescent="0.25">
      <c r="G3364" s="9">
        <v>3360</v>
      </c>
    </row>
    <row r="3365" spans="7:7" x14ac:dyDescent="0.25">
      <c r="G3365" s="9">
        <v>3361</v>
      </c>
    </row>
    <row r="3366" spans="7:7" x14ac:dyDescent="0.25">
      <c r="G3366" s="9">
        <v>3362</v>
      </c>
    </row>
    <row r="3367" spans="7:7" x14ac:dyDescent="0.25">
      <c r="G3367" s="9">
        <v>3363</v>
      </c>
    </row>
    <row r="3368" spans="7:7" x14ac:dyDescent="0.25">
      <c r="G3368" s="9">
        <v>3364</v>
      </c>
    </row>
    <row r="3369" spans="7:7" x14ac:dyDescent="0.25">
      <c r="G3369" s="9">
        <v>3365</v>
      </c>
    </row>
    <row r="3370" spans="7:7" x14ac:dyDescent="0.25">
      <c r="G3370" s="9">
        <v>3366</v>
      </c>
    </row>
    <row r="3371" spans="7:7" x14ac:dyDescent="0.25">
      <c r="G3371" s="9">
        <v>3367</v>
      </c>
    </row>
    <row r="3372" spans="7:7" x14ac:dyDescent="0.25">
      <c r="G3372" s="9">
        <v>3368</v>
      </c>
    </row>
    <row r="3373" spans="7:7" x14ac:dyDescent="0.25">
      <c r="G3373" s="9">
        <v>3369</v>
      </c>
    </row>
    <row r="3374" spans="7:7" x14ac:dyDescent="0.25">
      <c r="G3374" s="9">
        <v>3370</v>
      </c>
    </row>
    <row r="3375" spans="7:7" x14ac:dyDescent="0.25">
      <c r="G3375" s="9">
        <v>3371</v>
      </c>
    </row>
    <row r="3376" spans="7:7" x14ac:dyDescent="0.25">
      <c r="G3376" s="9">
        <v>3372</v>
      </c>
    </row>
    <row r="3377" spans="7:7" x14ac:dyDescent="0.25">
      <c r="G3377" s="9">
        <v>3373</v>
      </c>
    </row>
    <row r="3378" spans="7:7" x14ac:dyDescent="0.25">
      <c r="G3378" s="9">
        <v>3374</v>
      </c>
    </row>
    <row r="3379" spans="7:7" x14ac:dyDescent="0.25">
      <c r="G3379" s="9">
        <v>3375</v>
      </c>
    </row>
    <row r="3380" spans="7:7" x14ac:dyDescent="0.25">
      <c r="G3380" s="9">
        <v>3376</v>
      </c>
    </row>
    <row r="3381" spans="7:7" x14ac:dyDescent="0.25">
      <c r="G3381" s="9">
        <v>3377</v>
      </c>
    </row>
    <row r="3382" spans="7:7" x14ac:dyDescent="0.25">
      <c r="G3382" s="9">
        <v>3378</v>
      </c>
    </row>
    <row r="3383" spans="7:7" x14ac:dyDescent="0.25">
      <c r="G3383" s="9">
        <v>3379</v>
      </c>
    </row>
    <row r="3384" spans="7:7" x14ac:dyDescent="0.25">
      <c r="G3384" s="9">
        <v>3380</v>
      </c>
    </row>
    <row r="3385" spans="7:7" x14ac:dyDescent="0.25">
      <c r="G3385" s="9">
        <v>3381</v>
      </c>
    </row>
    <row r="3386" spans="7:7" x14ac:dyDescent="0.25">
      <c r="G3386" s="9">
        <v>3382</v>
      </c>
    </row>
    <row r="3387" spans="7:7" x14ac:dyDescent="0.25">
      <c r="G3387" s="9">
        <v>3383</v>
      </c>
    </row>
    <row r="3388" spans="7:7" x14ac:dyDescent="0.25">
      <c r="G3388" s="9">
        <v>3384</v>
      </c>
    </row>
    <row r="3389" spans="7:7" x14ac:dyDescent="0.25">
      <c r="G3389" s="9">
        <v>3385</v>
      </c>
    </row>
    <row r="3390" spans="7:7" x14ac:dyDescent="0.25">
      <c r="G3390" s="9">
        <v>3386</v>
      </c>
    </row>
    <row r="3391" spans="7:7" x14ac:dyDescent="0.25">
      <c r="G3391" s="9">
        <v>3387</v>
      </c>
    </row>
    <row r="3392" spans="7:7" x14ac:dyDescent="0.25">
      <c r="G3392" s="9">
        <v>3388</v>
      </c>
    </row>
    <row r="3393" spans="7:7" x14ac:dyDescent="0.25">
      <c r="G3393" s="9">
        <v>3389</v>
      </c>
    </row>
    <row r="3394" spans="7:7" x14ac:dyDescent="0.25">
      <c r="G3394" s="9">
        <v>3390</v>
      </c>
    </row>
    <row r="3395" spans="7:7" x14ac:dyDescent="0.25">
      <c r="G3395" s="9">
        <v>3391</v>
      </c>
    </row>
    <row r="3396" spans="7:7" x14ac:dyDescent="0.25">
      <c r="G3396" s="9">
        <v>3392</v>
      </c>
    </row>
    <row r="3397" spans="7:7" x14ac:dyDescent="0.25">
      <c r="G3397" s="9">
        <v>3393</v>
      </c>
    </row>
    <row r="3398" spans="7:7" x14ac:dyDescent="0.25">
      <c r="G3398" s="9">
        <v>3394</v>
      </c>
    </row>
    <row r="3399" spans="7:7" x14ac:dyDescent="0.25">
      <c r="G3399" s="9">
        <v>3395</v>
      </c>
    </row>
    <row r="3400" spans="7:7" x14ac:dyDescent="0.25">
      <c r="G3400" s="9">
        <v>3396</v>
      </c>
    </row>
    <row r="3401" spans="7:7" x14ac:dyDescent="0.25">
      <c r="G3401" s="9">
        <v>3397</v>
      </c>
    </row>
    <row r="3402" spans="7:7" x14ac:dyDescent="0.25">
      <c r="G3402" s="9">
        <v>3398</v>
      </c>
    </row>
    <row r="3403" spans="7:7" x14ac:dyDescent="0.25">
      <c r="G3403" s="9">
        <v>3399</v>
      </c>
    </row>
    <row r="3404" spans="7:7" x14ac:dyDescent="0.25">
      <c r="G3404" s="9">
        <v>3400</v>
      </c>
    </row>
    <row r="3405" spans="7:7" x14ac:dyDescent="0.25">
      <c r="G3405" s="9">
        <v>3401</v>
      </c>
    </row>
    <row r="3406" spans="7:7" x14ac:dyDescent="0.25">
      <c r="G3406" s="9">
        <v>3402</v>
      </c>
    </row>
    <row r="3407" spans="7:7" x14ac:dyDescent="0.25">
      <c r="G3407" s="9">
        <v>3403</v>
      </c>
    </row>
    <row r="3408" spans="7:7" x14ac:dyDescent="0.25">
      <c r="G3408" s="9">
        <v>3404</v>
      </c>
    </row>
    <row r="3409" spans="7:7" x14ac:dyDescent="0.25">
      <c r="G3409" s="9">
        <v>3405</v>
      </c>
    </row>
    <row r="3410" spans="7:7" x14ac:dyDescent="0.25">
      <c r="G3410" s="9">
        <v>3406</v>
      </c>
    </row>
    <row r="3411" spans="7:7" x14ac:dyDescent="0.25">
      <c r="G3411" s="9">
        <v>3407</v>
      </c>
    </row>
    <row r="3412" spans="7:7" x14ac:dyDescent="0.25">
      <c r="G3412" s="9">
        <v>3408</v>
      </c>
    </row>
    <row r="3413" spans="7:7" x14ac:dyDescent="0.25">
      <c r="G3413" s="9">
        <v>3409</v>
      </c>
    </row>
    <row r="3414" spans="7:7" x14ac:dyDescent="0.25">
      <c r="G3414" s="9">
        <v>3410</v>
      </c>
    </row>
    <row r="3415" spans="7:7" x14ac:dyDescent="0.25">
      <c r="G3415" s="9">
        <v>3411</v>
      </c>
    </row>
    <row r="3416" spans="7:7" x14ac:dyDescent="0.25">
      <c r="G3416" s="9">
        <v>3412</v>
      </c>
    </row>
    <row r="3417" spans="7:7" x14ac:dyDescent="0.25">
      <c r="G3417" s="9">
        <v>3413</v>
      </c>
    </row>
    <row r="3418" spans="7:7" x14ac:dyDescent="0.25">
      <c r="G3418" s="9">
        <v>3414</v>
      </c>
    </row>
    <row r="3419" spans="7:7" x14ac:dyDescent="0.25">
      <c r="G3419" s="9">
        <v>3415</v>
      </c>
    </row>
    <row r="3420" spans="7:7" x14ac:dyDescent="0.25">
      <c r="G3420" s="9">
        <v>3416</v>
      </c>
    </row>
    <row r="3421" spans="7:7" x14ac:dyDescent="0.25">
      <c r="G3421" s="9">
        <v>3417</v>
      </c>
    </row>
    <row r="3422" spans="7:7" x14ac:dyDescent="0.25">
      <c r="G3422" s="9">
        <v>3418</v>
      </c>
    </row>
    <row r="3423" spans="7:7" x14ac:dyDescent="0.25">
      <c r="G3423" s="9">
        <v>3419</v>
      </c>
    </row>
    <row r="3424" spans="7:7" x14ac:dyDescent="0.25">
      <c r="G3424" s="9">
        <v>3420</v>
      </c>
    </row>
    <row r="3425" spans="7:7" x14ac:dyDescent="0.25">
      <c r="G3425" s="9">
        <v>3421</v>
      </c>
    </row>
    <row r="3426" spans="7:7" x14ac:dyDescent="0.25">
      <c r="G3426" s="9">
        <v>3422</v>
      </c>
    </row>
    <row r="3427" spans="7:7" x14ac:dyDescent="0.25">
      <c r="G3427" s="9">
        <v>3423</v>
      </c>
    </row>
    <row r="3428" spans="7:7" x14ac:dyDescent="0.25">
      <c r="G3428" s="9">
        <v>3424</v>
      </c>
    </row>
    <row r="3429" spans="7:7" x14ac:dyDescent="0.25">
      <c r="G3429" s="9">
        <v>3425</v>
      </c>
    </row>
    <row r="3430" spans="7:7" x14ac:dyDescent="0.25">
      <c r="G3430" s="9">
        <v>3426</v>
      </c>
    </row>
    <row r="3431" spans="7:7" x14ac:dyDescent="0.25">
      <c r="G3431" s="9">
        <v>3427</v>
      </c>
    </row>
    <row r="3432" spans="7:7" x14ac:dyDescent="0.25">
      <c r="G3432" s="9">
        <v>3428</v>
      </c>
    </row>
    <row r="3433" spans="7:7" x14ac:dyDescent="0.25">
      <c r="G3433" s="9">
        <v>3429</v>
      </c>
    </row>
    <row r="3434" spans="7:7" x14ac:dyDescent="0.25">
      <c r="G3434" s="9">
        <v>3430</v>
      </c>
    </row>
    <row r="3435" spans="7:7" x14ac:dyDescent="0.25">
      <c r="G3435" s="9">
        <v>3431</v>
      </c>
    </row>
    <row r="3436" spans="7:7" x14ac:dyDescent="0.25">
      <c r="G3436" s="9">
        <v>3432</v>
      </c>
    </row>
    <row r="3437" spans="7:7" x14ac:dyDescent="0.25">
      <c r="G3437" s="9">
        <v>3433</v>
      </c>
    </row>
    <row r="3438" spans="7:7" x14ac:dyDescent="0.25">
      <c r="G3438" s="9">
        <v>3434</v>
      </c>
    </row>
    <row r="3439" spans="7:7" x14ac:dyDescent="0.25">
      <c r="G3439" s="9">
        <v>3435</v>
      </c>
    </row>
    <row r="3440" spans="7:7" x14ac:dyDescent="0.25">
      <c r="G3440" s="9">
        <v>3436</v>
      </c>
    </row>
    <row r="3441" spans="7:7" x14ac:dyDescent="0.25">
      <c r="G3441" s="9">
        <v>3437</v>
      </c>
    </row>
    <row r="3442" spans="7:7" x14ac:dyDescent="0.25">
      <c r="G3442" s="9">
        <v>3438</v>
      </c>
    </row>
    <row r="3443" spans="7:7" x14ac:dyDescent="0.25">
      <c r="G3443" s="9">
        <v>3439</v>
      </c>
    </row>
    <row r="3444" spans="7:7" x14ac:dyDescent="0.25">
      <c r="G3444" s="9">
        <v>3440</v>
      </c>
    </row>
    <row r="3445" spans="7:7" x14ac:dyDescent="0.25">
      <c r="G3445" s="9">
        <v>3441</v>
      </c>
    </row>
    <row r="3446" spans="7:7" x14ac:dyDescent="0.25">
      <c r="G3446" s="9">
        <v>3442</v>
      </c>
    </row>
    <row r="3447" spans="7:7" x14ac:dyDescent="0.25">
      <c r="G3447" s="9">
        <v>3443</v>
      </c>
    </row>
    <row r="3448" spans="7:7" x14ac:dyDescent="0.25">
      <c r="G3448" s="9">
        <v>3444</v>
      </c>
    </row>
    <row r="3449" spans="7:7" x14ac:dyDescent="0.25">
      <c r="G3449" s="9">
        <v>3445</v>
      </c>
    </row>
    <row r="3450" spans="7:7" x14ac:dyDescent="0.25">
      <c r="G3450" s="9">
        <v>3446</v>
      </c>
    </row>
    <row r="3451" spans="7:7" x14ac:dyDescent="0.25">
      <c r="G3451" s="9">
        <v>3447</v>
      </c>
    </row>
    <row r="3452" spans="7:7" x14ac:dyDescent="0.25">
      <c r="G3452" s="9">
        <v>3448</v>
      </c>
    </row>
    <row r="3453" spans="7:7" x14ac:dyDescent="0.25">
      <c r="G3453" s="9">
        <v>3449</v>
      </c>
    </row>
    <row r="3454" spans="7:7" x14ac:dyDescent="0.25">
      <c r="G3454" s="9">
        <v>3450</v>
      </c>
    </row>
    <row r="3455" spans="7:7" x14ac:dyDescent="0.25">
      <c r="G3455" s="9">
        <v>3451</v>
      </c>
    </row>
    <row r="3456" spans="7:7" x14ac:dyDescent="0.25">
      <c r="G3456" s="9">
        <v>3452</v>
      </c>
    </row>
    <row r="3457" spans="7:7" x14ac:dyDescent="0.25">
      <c r="G3457" s="9">
        <v>3453</v>
      </c>
    </row>
    <row r="3458" spans="7:7" x14ac:dyDescent="0.25">
      <c r="G3458" s="9">
        <v>3454</v>
      </c>
    </row>
    <row r="3459" spans="7:7" x14ac:dyDescent="0.25">
      <c r="G3459" s="9">
        <v>3455</v>
      </c>
    </row>
    <row r="3460" spans="7:7" x14ac:dyDescent="0.25">
      <c r="G3460" s="9">
        <v>3456</v>
      </c>
    </row>
    <row r="3461" spans="7:7" x14ac:dyDescent="0.25">
      <c r="G3461" s="9">
        <v>3457</v>
      </c>
    </row>
    <row r="3462" spans="7:7" x14ac:dyDescent="0.25">
      <c r="G3462" s="9">
        <v>3458</v>
      </c>
    </row>
    <row r="3463" spans="7:7" x14ac:dyDescent="0.25">
      <c r="G3463" s="9">
        <v>3459</v>
      </c>
    </row>
    <row r="3464" spans="7:7" x14ac:dyDescent="0.25">
      <c r="G3464" s="9">
        <v>3460</v>
      </c>
    </row>
    <row r="3465" spans="7:7" x14ac:dyDescent="0.25">
      <c r="G3465" s="9">
        <v>3461</v>
      </c>
    </row>
    <row r="3466" spans="7:7" x14ac:dyDescent="0.25">
      <c r="G3466" s="9">
        <v>3462</v>
      </c>
    </row>
    <row r="3467" spans="7:7" x14ac:dyDescent="0.25">
      <c r="G3467" s="9">
        <v>3463</v>
      </c>
    </row>
    <row r="3468" spans="7:7" x14ac:dyDescent="0.25">
      <c r="G3468" s="9">
        <v>3464</v>
      </c>
    </row>
    <row r="3469" spans="7:7" x14ac:dyDescent="0.25">
      <c r="G3469" s="9">
        <v>3465</v>
      </c>
    </row>
    <row r="3470" spans="7:7" x14ac:dyDescent="0.25">
      <c r="G3470" s="9">
        <v>3466</v>
      </c>
    </row>
    <row r="3471" spans="7:7" x14ac:dyDescent="0.25">
      <c r="G3471" s="9">
        <v>3467</v>
      </c>
    </row>
    <row r="3472" spans="7:7" x14ac:dyDescent="0.25">
      <c r="G3472" s="9">
        <v>3468</v>
      </c>
    </row>
    <row r="3473" spans="7:7" x14ac:dyDescent="0.25">
      <c r="G3473" s="9">
        <v>3469</v>
      </c>
    </row>
    <row r="3474" spans="7:7" x14ac:dyDescent="0.25">
      <c r="G3474" s="9">
        <v>3470</v>
      </c>
    </row>
    <row r="3475" spans="7:7" x14ac:dyDescent="0.25">
      <c r="G3475" s="9">
        <v>3471</v>
      </c>
    </row>
    <row r="3476" spans="7:7" x14ac:dyDescent="0.25">
      <c r="G3476" s="9">
        <v>3472</v>
      </c>
    </row>
    <row r="3477" spans="7:7" x14ac:dyDescent="0.25">
      <c r="G3477" s="9">
        <v>3473</v>
      </c>
    </row>
    <row r="3478" spans="7:7" x14ac:dyDescent="0.25">
      <c r="G3478" s="9">
        <v>3474</v>
      </c>
    </row>
    <row r="3479" spans="7:7" x14ac:dyDescent="0.25">
      <c r="G3479" s="9">
        <v>3475</v>
      </c>
    </row>
    <row r="3480" spans="7:7" x14ac:dyDescent="0.25">
      <c r="G3480" s="9">
        <v>3476</v>
      </c>
    </row>
    <row r="3481" spans="7:7" x14ac:dyDescent="0.25">
      <c r="G3481" s="9">
        <v>3477</v>
      </c>
    </row>
    <row r="3482" spans="7:7" x14ac:dyDescent="0.25">
      <c r="G3482" s="9">
        <v>3478</v>
      </c>
    </row>
    <row r="3483" spans="7:7" x14ac:dyDescent="0.25">
      <c r="G3483" s="9">
        <v>3479</v>
      </c>
    </row>
    <row r="3484" spans="7:7" x14ac:dyDescent="0.25">
      <c r="G3484" s="9">
        <v>3480</v>
      </c>
    </row>
    <row r="3485" spans="7:7" x14ac:dyDescent="0.25">
      <c r="G3485" s="9">
        <v>3481</v>
      </c>
    </row>
    <row r="3486" spans="7:7" x14ac:dyDescent="0.25">
      <c r="G3486" s="9">
        <v>3482</v>
      </c>
    </row>
    <row r="3487" spans="7:7" x14ac:dyDescent="0.25">
      <c r="G3487" s="9">
        <v>3483</v>
      </c>
    </row>
    <row r="3488" spans="7:7" x14ac:dyDescent="0.25">
      <c r="G3488" s="9">
        <v>3484</v>
      </c>
    </row>
    <row r="3489" spans="7:7" x14ac:dyDescent="0.25">
      <c r="G3489" s="9">
        <v>3485</v>
      </c>
    </row>
    <row r="3490" spans="7:7" x14ac:dyDescent="0.25">
      <c r="G3490" s="9">
        <v>3486</v>
      </c>
    </row>
    <row r="3491" spans="7:7" x14ac:dyDescent="0.25">
      <c r="G3491" s="9">
        <v>3487</v>
      </c>
    </row>
    <row r="3492" spans="7:7" x14ac:dyDescent="0.25">
      <c r="G3492" s="9">
        <v>3488</v>
      </c>
    </row>
    <row r="3493" spans="7:7" x14ac:dyDescent="0.25">
      <c r="G3493" s="9">
        <v>3489</v>
      </c>
    </row>
    <row r="3494" spans="7:7" x14ac:dyDescent="0.25">
      <c r="G3494" s="9">
        <v>3490</v>
      </c>
    </row>
    <row r="3495" spans="7:7" x14ac:dyDescent="0.25">
      <c r="G3495" s="9">
        <v>3491</v>
      </c>
    </row>
    <row r="3496" spans="7:7" x14ac:dyDescent="0.25">
      <c r="G3496" s="9">
        <v>3492</v>
      </c>
    </row>
    <row r="3497" spans="7:7" x14ac:dyDescent="0.25">
      <c r="G3497" s="9">
        <v>3493</v>
      </c>
    </row>
    <row r="3498" spans="7:7" x14ac:dyDescent="0.25">
      <c r="G3498" s="9">
        <v>3494</v>
      </c>
    </row>
    <row r="3499" spans="7:7" x14ac:dyDescent="0.25">
      <c r="G3499" s="9">
        <v>3495</v>
      </c>
    </row>
    <row r="3500" spans="7:7" x14ac:dyDescent="0.25">
      <c r="G3500" s="9">
        <v>3496</v>
      </c>
    </row>
    <row r="3501" spans="7:7" x14ac:dyDescent="0.25">
      <c r="G3501" s="9">
        <v>3497</v>
      </c>
    </row>
    <row r="3502" spans="7:7" x14ac:dyDescent="0.25">
      <c r="G3502" s="9">
        <v>3498</v>
      </c>
    </row>
    <row r="3503" spans="7:7" x14ac:dyDescent="0.25">
      <c r="G3503" s="9">
        <v>3499</v>
      </c>
    </row>
    <row r="3504" spans="7:7" x14ac:dyDescent="0.25">
      <c r="G3504" s="9">
        <v>3500</v>
      </c>
    </row>
    <row r="3505" spans="7:7" x14ac:dyDescent="0.25">
      <c r="G3505" s="9">
        <v>3501</v>
      </c>
    </row>
    <row r="3506" spans="7:7" x14ac:dyDescent="0.25">
      <c r="G3506" s="9">
        <v>3502</v>
      </c>
    </row>
    <row r="3507" spans="7:7" x14ac:dyDescent="0.25">
      <c r="G3507" s="9">
        <v>3503</v>
      </c>
    </row>
    <row r="3508" spans="7:7" x14ac:dyDescent="0.25">
      <c r="G3508" s="9">
        <v>3504</v>
      </c>
    </row>
    <row r="3509" spans="7:7" x14ac:dyDescent="0.25">
      <c r="G3509" s="9">
        <v>3505</v>
      </c>
    </row>
    <row r="3510" spans="7:7" x14ac:dyDescent="0.25">
      <c r="G3510" s="9">
        <v>3506</v>
      </c>
    </row>
    <row r="3511" spans="7:7" x14ac:dyDescent="0.25">
      <c r="G3511" s="9">
        <v>3507</v>
      </c>
    </row>
    <row r="3512" spans="7:7" x14ac:dyDescent="0.25">
      <c r="G3512" s="9">
        <v>3508</v>
      </c>
    </row>
    <row r="3513" spans="7:7" x14ac:dyDescent="0.25">
      <c r="G3513" s="9">
        <v>3509</v>
      </c>
    </row>
    <row r="3514" spans="7:7" x14ac:dyDescent="0.25">
      <c r="G3514" s="9">
        <v>3510</v>
      </c>
    </row>
    <row r="3515" spans="7:7" x14ac:dyDescent="0.25">
      <c r="G3515" s="9">
        <v>3511</v>
      </c>
    </row>
    <row r="3516" spans="7:7" x14ac:dyDescent="0.25">
      <c r="G3516" s="9">
        <v>3512</v>
      </c>
    </row>
    <row r="3517" spans="7:7" x14ac:dyDescent="0.25">
      <c r="G3517" s="9">
        <v>3513</v>
      </c>
    </row>
    <row r="3518" spans="7:7" x14ac:dyDescent="0.25">
      <c r="G3518" s="9">
        <v>3514</v>
      </c>
    </row>
    <row r="3519" spans="7:7" x14ac:dyDescent="0.25">
      <c r="G3519" s="9">
        <v>3515</v>
      </c>
    </row>
    <row r="3520" spans="7:7" x14ac:dyDescent="0.25">
      <c r="G3520" s="9">
        <v>3516</v>
      </c>
    </row>
    <row r="3521" spans="7:7" x14ac:dyDescent="0.25">
      <c r="G3521" s="9">
        <v>3517</v>
      </c>
    </row>
    <row r="3522" spans="7:7" x14ac:dyDescent="0.25">
      <c r="G3522" s="9">
        <v>3518</v>
      </c>
    </row>
    <row r="3523" spans="7:7" x14ac:dyDescent="0.25">
      <c r="G3523" s="9">
        <v>3519</v>
      </c>
    </row>
    <row r="3524" spans="7:7" x14ac:dyDescent="0.25">
      <c r="G3524" s="9">
        <v>3520</v>
      </c>
    </row>
    <row r="3525" spans="7:7" x14ac:dyDescent="0.25">
      <c r="G3525" s="9">
        <v>3521</v>
      </c>
    </row>
    <row r="3526" spans="7:7" x14ac:dyDescent="0.25">
      <c r="G3526" s="9">
        <v>3522</v>
      </c>
    </row>
    <row r="3527" spans="7:7" x14ac:dyDescent="0.25">
      <c r="G3527" s="9">
        <v>3523</v>
      </c>
    </row>
    <row r="3528" spans="7:7" x14ac:dyDescent="0.25">
      <c r="G3528" s="9">
        <v>3524</v>
      </c>
    </row>
    <row r="3529" spans="7:7" x14ac:dyDescent="0.25">
      <c r="G3529" s="9">
        <v>3525</v>
      </c>
    </row>
    <row r="3530" spans="7:7" x14ac:dyDescent="0.25">
      <c r="G3530" s="9">
        <v>3526</v>
      </c>
    </row>
    <row r="3531" spans="7:7" x14ac:dyDescent="0.25">
      <c r="G3531" s="9">
        <v>3527</v>
      </c>
    </row>
    <row r="3532" spans="7:7" x14ac:dyDescent="0.25">
      <c r="G3532" s="9">
        <v>3528</v>
      </c>
    </row>
    <row r="3533" spans="7:7" x14ac:dyDescent="0.25">
      <c r="G3533" s="9">
        <v>3529</v>
      </c>
    </row>
    <row r="3534" spans="7:7" x14ac:dyDescent="0.25">
      <c r="G3534" s="9">
        <v>3530</v>
      </c>
    </row>
    <row r="3535" spans="7:7" x14ac:dyDescent="0.25">
      <c r="G3535" s="9">
        <v>3531</v>
      </c>
    </row>
    <row r="3536" spans="7:7" x14ac:dyDescent="0.25">
      <c r="G3536" s="9">
        <v>3532</v>
      </c>
    </row>
    <row r="3537" spans="7:7" x14ac:dyDescent="0.25">
      <c r="G3537" s="9">
        <v>3533</v>
      </c>
    </row>
    <row r="3538" spans="7:7" x14ac:dyDescent="0.25">
      <c r="G3538" s="9">
        <v>3534</v>
      </c>
    </row>
    <row r="3539" spans="7:7" x14ac:dyDescent="0.25">
      <c r="G3539" s="9">
        <v>3535</v>
      </c>
    </row>
    <row r="3540" spans="7:7" x14ac:dyDescent="0.25">
      <c r="G3540" s="9">
        <v>3536</v>
      </c>
    </row>
    <row r="3541" spans="7:7" x14ac:dyDescent="0.25">
      <c r="G3541" s="9">
        <v>3537</v>
      </c>
    </row>
    <row r="3542" spans="7:7" x14ac:dyDescent="0.25">
      <c r="G3542" s="9">
        <v>3538</v>
      </c>
    </row>
    <row r="3543" spans="7:7" x14ac:dyDescent="0.25">
      <c r="G3543" s="9">
        <v>3539</v>
      </c>
    </row>
    <row r="3544" spans="7:7" x14ac:dyDescent="0.25">
      <c r="G3544" s="9">
        <v>3540</v>
      </c>
    </row>
    <row r="3545" spans="7:7" x14ac:dyDescent="0.25">
      <c r="G3545" s="9">
        <v>3541</v>
      </c>
    </row>
    <row r="3546" spans="7:7" x14ac:dyDescent="0.25">
      <c r="G3546" s="9">
        <v>3542</v>
      </c>
    </row>
    <row r="3547" spans="7:7" x14ac:dyDescent="0.25">
      <c r="G3547" s="9">
        <v>3543</v>
      </c>
    </row>
    <row r="3548" spans="7:7" x14ac:dyDescent="0.25">
      <c r="G3548" s="9">
        <v>3544</v>
      </c>
    </row>
    <row r="3549" spans="7:7" x14ac:dyDescent="0.25">
      <c r="G3549" s="9">
        <v>3545</v>
      </c>
    </row>
    <row r="3550" spans="7:7" x14ac:dyDescent="0.25">
      <c r="G3550" s="9">
        <v>3546</v>
      </c>
    </row>
    <row r="3551" spans="7:7" x14ac:dyDescent="0.25">
      <c r="G3551" s="9">
        <v>3547</v>
      </c>
    </row>
    <row r="3552" spans="7:7" x14ac:dyDescent="0.25">
      <c r="G3552" s="9">
        <v>3548</v>
      </c>
    </row>
    <row r="3553" spans="7:7" x14ac:dyDescent="0.25">
      <c r="G3553" s="9">
        <v>3549</v>
      </c>
    </row>
    <row r="3554" spans="7:7" x14ac:dyDescent="0.25">
      <c r="G3554" s="9">
        <v>3550</v>
      </c>
    </row>
    <row r="3555" spans="7:7" x14ac:dyDescent="0.25">
      <c r="G3555" s="9">
        <v>3551</v>
      </c>
    </row>
    <row r="3556" spans="7:7" x14ac:dyDescent="0.25">
      <c r="G3556" s="9">
        <v>3552</v>
      </c>
    </row>
    <row r="3557" spans="7:7" x14ac:dyDescent="0.25">
      <c r="G3557" s="9">
        <v>3553</v>
      </c>
    </row>
    <row r="3558" spans="7:7" x14ac:dyDescent="0.25">
      <c r="G3558" s="9">
        <v>3554</v>
      </c>
    </row>
    <row r="3559" spans="7:7" x14ac:dyDescent="0.25">
      <c r="G3559" s="9">
        <v>3555</v>
      </c>
    </row>
    <row r="3560" spans="7:7" x14ac:dyDescent="0.25">
      <c r="G3560" s="9">
        <v>3556</v>
      </c>
    </row>
    <row r="3561" spans="7:7" x14ac:dyDescent="0.25">
      <c r="G3561" s="9">
        <v>3557</v>
      </c>
    </row>
    <row r="3562" spans="7:7" x14ac:dyDescent="0.25">
      <c r="G3562" s="9">
        <v>3558</v>
      </c>
    </row>
    <row r="3563" spans="7:7" x14ac:dyDescent="0.25">
      <c r="G3563" s="9">
        <v>3559</v>
      </c>
    </row>
    <row r="3564" spans="7:7" x14ac:dyDescent="0.25">
      <c r="G3564" s="9">
        <v>3560</v>
      </c>
    </row>
    <row r="3565" spans="7:7" x14ac:dyDescent="0.25">
      <c r="G3565" s="9">
        <v>3561</v>
      </c>
    </row>
    <row r="3566" spans="7:7" x14ac:dyDescent="0.25">
      <c r="G3566" s="9">
        <v>3562</v>
      </c>
    </row>
    <row r="3567" spans="7:7" x14ac:dyDescent="0.25">
      <c r="G3567" s="9">
        <v>3563</v>
      </c>
    </row>
    <row r="3568" spans="7:7" x14ac:dyDescent="0.25">
      <c r="G3568" s="9">
        <v>3564</v>
      </c>
    </row>
    <row r="3569" spans="7:7" x14ac:dyDescent="0.25">
      <c r="G3569" s="9">
        <v>3565</v>
      </c>
    </row>
    <row r="3570" spans="7:7" x14ac:dyDescent="0.25">
      <c r="G3570" s="9">
        <v>3566</v>
      </c>
    </row>
    <row r="3571" spans="7:7" x14ac:dyDescent="0.25">
      <c r="G3571" s="9">
        <v>3567</v>
      </c>
    </row>
    <row r="3572" spans="7:7" x14ac:dyDescent="0.25">
      <c r="G3572" s="9">
        <v>3568</v>
      </c>
    </row>
    <row r="3573" spans="7:7" x14ac:dyDescent="0.25">
      <c r="G3573" s="9">
        <v>3569</v>
      </c>
    </row>
    <row r="3574" spans="7:7" x14ac:dyDescent="0.25">
      <c r="G3574" s="9">
        <v>3570</v>
      </c>
    </row>
    <row r="3575" spans="7:7" x14ac:dyDescent="0.25">
      <c r="G3575" s="9">
        <v>3571</v>
      </c>
    </row>
    <row r="3576" spans="7:7" x14ac:dyDescent="0.25">
      <c r="G3576" s="9">
        <v>3572</v>
      </c>
    </row>
    <row r="3577" spans="7:7" x14ac:dyDescent="0.25">
      <c r="G3577" s="9">
        <v>3573</v>
      </c>
    </row>
    <row r="3578" spans="7:7" x14ac:dyDescent="0.25">
      <c r="G3578" s="9">
        <v>3574</v>
      </c>
    </row>
    <row r="3579" spans="7:7" x14ac:dyDescent="0.25">
      <c r="G3579" s="9">
        <v>3575</v>
      </c>
    </row>
    <row r="3580" spans="7:7" x14ac:dyDescent="0.25">
      <c r="G3580" s="9">
        <v>3576</v>
      </c>
    </row>
    <row r="3581" spans="7:7" x14ac:dyDescent="0.25">
      <c r="G3581" s="9">
        <v>3577</v>
      </c>
    </row>
    <row r="3582" spans="7:7" x14ac:dyDescent="0.25">
      <c r="G3582" s="9">
        <v>3578</v>
      </c>
    </row>
    <row r="3583" spans="7:7" x14ac:dyDescent="0.25">
      <c r="G3583" s="9">
        <v>3579</v>
      </c>
    </row>
    <row r="3584" spans="7:7" x14ac:dyDescent="0.25">
      <c r="G3584" s="9">
        <v>3580</v>
      </c>
    </row>
    <row r="3585" spans="7:7" x14ac:dyDescent="0.25">
      <c r="G3585" s="9">
        <v>3581</v>
      </c>
    </row>
    <row r="3586" spans="7:7" x14ac:dyDescent="0.25">
      <c r="G3586" s="9">
        <v>3582</v>
      </c>
    </row>
    <row r="3587" spans="7:7" x14ac:dyDescent="0.25">
      <c r="G3587" s="9">
        <v>3583</v>
      </c>
    </row>
    <row r="3588" spans="7:7" x14ac:dyDescent="0.25">
      <c r="G3588" s="9">
        <v>3584</v>
      </c>
    </row>
    <row r="3589" spans="7:7" x14ac:dyDescent="0.25">
      <c r="G3589" s="9">
        <v>3585</v>
      </c>
    </row>
    <row r="3590" spans="7:7" x14ac:dyDescent="0.25">
      <c r="G3590" s="9">
        <v>3586</v>
      </c>
    </row>
    <row r="3591" spans="7:7" x14ac:dyDescent="0.25">
      <c r="G3591" s="9">
        <v>3587</v>
      </c>
    </row>
    <row r="3592" spans="7:7" x14ac:dyDescent="0.25">
      <c r="G3592" s="9">
        <v>3588</v>
      </c>
    </row>
    <row r="3593" spans="7:7" x14ac:dyDescent="0.25">
      <c r="G3593" s="9">
        <v>3589</v>
      </c>
    </row>
    <row r="3594" spans="7:7" x14ac:dyDescent="0.25">
      <c r="G3594" s="9">
        <v>3590</v>
      </c>
    </row>
    <row r="3595" spans="7:7" x14ac:dyDescent="0.25">
      <c r="G3595" s="9">
        <v>3591</v>
      </c>
    </row>
    <row r="3596" spans="7:7" x14ac:dyDescent="0.25">
      <c r="G3596" s="9">
        <v>3592</v>
      </c>
    </row>
    <row r="3597" spans="7:7" x14ac:dyDescent="0.25">
      <c r="G3597" s="9">
        <v>3593</v>
      </c>
    </row>
    <row r="3598" spans="7:7" x14ac:dyDescent="0.25">
      <c r="G3598" s="9">
        <v>3594</v>
      </c>
    </row>
    <row r="3599" spans="7:7" x14ac:dyDescent="0.25">
      <c r="G3599" s="9">
        <v>3595</v>
      </c>
    </row>
    <row r="3600" spans="7:7" x14ac:dyDescent="0.25">
      <c r="G3600" s="9">
        <v>3596</v>
      </c>
    </row>
    <row r="3601" spans="7:7" x14ac:dyDescent="0.25">
      <c r="G3601" s="9">
        <v>3597</v>
      </c>
    </row>
    <row r="3602" spans="7:7" x14ac:dyDescent="0.25">
      <c r="G3602" s="9">
        <v>3598</v>
      </c>
    </row>
    <row r="3603" spans="7:7" x14ac:dyDescent="0.25">
      <c r="G3603" s="9">
        <v>3599</v>
      </c>
    </row>
    <row r="3604" spans="7:7" x14ac:dyDescent="0.25">
      <c r="G3604" s="9">
        <v>3600</v>
      </c>
    </row>
    <row r="3605" spans="7:7" x14ac:dyDescent="0.25">
      <c r="G3605" s="9">
        <v>3601</v>
      </c>
    </row>
    <row r="3606" spans="7:7" x14ac:dyDescent="0.25">
      <c r="G3606" s="9">
        <v>3602</v>
      </c>
    </row>
    <row r="3607" spans="7:7" x14ac:dyDescent="0.25">
      <c r="G3607" s="9">
        <v>3603</v>
      </c>
    </row>
    <row r="3608" spans="7:7" x14ac:dyDescent="0.25">
      <c r="G3608" s="9">
        <v>3604</v>
      </c>
    </row>
    <row r="3609" spans="7:7" x14ac:dyDescent="0.25">
      <c r="G3609" s="9">
        <v>3605</v>
      </c>
    </row>
    <row r="3610" spans="7:7" x14ac:dyDescent="0.25">
      <c r="G3610" s="9">
        <v>3606</v>
      </c>
    </row>
    <row r="3611" spans="7:7" x14ac:dyDescent="0.25">
      <c r="G3611" s="9">
        <v>3607</v>
      </c>
    </row>
    <row r="3612" spans="7:7" x14ac:dyDescent="0.25">
      <c r="G3612" s="9">
        <v>3608</v>
      </c>
    </row>
    <row r="3613" spans="7:7" x14ac:dyDescent="0.25">
      <c r="G3613" s="9">
        <v>3609</v>
      </c>
    </row>
    <row r="3614" spans="7:7" x14ac:dyDescent="0.25">
      <c r="G3614" s="9">
        <v>3610</v>
      </c>
    </row>
    <row r="3615" spans="7:7" x14ac:dyDescent="0.25">
      <c r="G3615" s="9">
        <v>3611</v>
      </c>
    </row>
    <row r="3616" spans="7:7" x14ac:dyDescent="0.25">
      <c r="G3616" s="9">
        <v>3612</v>
      </c>
    </row>
    <row r="3617" spans="7:7" x14ac:dyDescent="0.25">
      <c r="G3617" s="9">
        <v>3613</v>
      </c>
    </row>
    <row r="3618" spans="7:7" x14ac:dyDescent="0.25">
      <c r="G3618" s="9">
        <v>3614</v>
      </c>
    </row>
    <row r="3619" spans="7:7" x14ac:dyDescent="0.25">
      <c r="G3619" s="9">
        <v>3615</v>
      </c>
    </row>
    <row r="3620" spans="7:7" x14ac:dyDescent="0.25">
      <c r="G3620" s="9">
        <v>3616</v>
      </c>
    </row>
    <row r="3621" spans="7:7" x14ac:dyDescent="0.25">
      <c r="G3621" s="9">
        <v>3617</v>
      </c>
    </row>
    <row r="3622" spans="7:7" x14ac:dyDescent="0.25">
      <c r="G3622" s="9">
        <v>3618</v>
      </c>
    </row>
    <row r="3623" spans="7:7" x14ac:dyDescent="0.25">
      <c r="G3623" s="9">
        <v>3619</v>
      </c>
    </row>
    <row r="3624" spans="7:7" x14ac:dyDescent="0.25">
      <c r="G3624" s="9">
        <v>3620</v>
      </c>
    </row>
    <row r="3625" spans="7:7" x14ac:dyDescent="0.25">
      <c r="G3625" s="9">
        <v>3621</v>
      </c>
    </row>
    <row r="3626" spans="7:7" x14ac:dyDescent="0.25">
      <c r="G3626" s="9">
        <v>3622</v>
      </c>
    </row>
    <row r="3627" spans="7:7" x14ac:dyDescent="0.25">
      <c r="G3627" s="9">
        <v>3623</v>
      </c>
    </row>
    <row r="3628" spans="7:7" x14ac:dyDescent="0.25">
      <c r="G3628" s="9">
        <v>3624</v>
      </c>
    </row>
    <row r="3629" spans="7:7" x14ac:dyDescent="0.25">
      <c r="G3629" s="9">
        <v>3625</v>
      </c>
    </row>
    <row r="3630" spans="7:7" x14ac:dyDescent="0.25">
      <c r="G3630" s="9">
        <v>3626</v>
      </c>
    </row>
    <row r="3631" spans="7:7" x14ac:dyDescent="0.25">
      <c r="G3631" s="9">
        <v>3627</v>
      </c>
    </row>
    <row r="3632" spans="7:7" x14ac:dyDescent="0.25">
      <c r="G3632" s="9">
        <v>3628</v>
      </c>
    </row>
    <row r="3633" spans="7:7" x14ac:dyDescent="0.25">
      <c r="G3633" s="9">
        <v>3629</v>
      </c>
    </row>
    <row r="3634" spans="7:7" x14ac:dyDescent="0.25">
      <c r="G3634" s="9">
        <v>3630</v>
      </c>
    </row>
    <row r="3635" spans="7:7" x14ac:dyDescent="0.25">
      <c r="G3635" s="9">
        <v>3631</v>
      </c>
    </row>
    <row r="3636" spans="7:7" x14ac:dyDescent="0.25">
      <c r="G3636" s="9">
        <v>3632</v>
      </c>
    </row>
    <row r="3637" spans="7:7" x14ac:dyDescent="0.25">
      <c r="G3637" s="9">
        <v>3633</v>
      </c>
    </row>
    <row r="3638" spans="7:7" x14ac:dyDescent="0.25">
      <c r="G3638" s="9">
        <v>3634</v>
      </c>
    </row>
    <row r="3639" spans="7:7" x14ac:dyDescent="0.25">
      <c r="G3639" s="9">
        <v>3635</v>
      </c>
    </row>
    <row r="3640" spans="7:7" x14ac:dyDescent="0.25">
      <c r="G3640" s="9">
        <v>3636</v>
      </c>
    </row>
    <row r="3641" spans="7:7" x14ac:dyDescent="0.25">
      <c r="G3641" s="9">
        <v>3637</v>
      </c>
    </row>
    <row r="3642" spans="7:7" x14ac:dyDescent="0.25">
      <c r="G3642" s="9">
        <v>3638</v>
      </c>
    </row>
    <row r="3643" spans="7:7" x14ac:dyDescent="0.25">
      <c r="G3643" s="9">
        <v>3639</v>
      </c>
    </row>
    <row r="3644" spans="7:7" x14ac:dyDescent="0.25">
      <c r="G3644" s="9">
        <v>3640</v>
      </c>
    </row>
    <row r="3645" spans="7:7" x14ac:dyDescent="0.25">
      <c r="G3645" s="9">
        <v>3641</v>
      </c>
    </row>
    <row r="3646" spans="7:7" x14ac:dyDescent="0.25">
      <c r="G3646" s="9">
        <v>3642</v>
      </c>
    </row>
    <row r="3647" spans="7:7" x14ac:dyDescent="0.25">
      <c r="G3647" s="9">
        <v>3643</v>
      </c>
    </row>
    <row r="3648" spans="7:7" x14ac:dyDescent="0.25">
      <c r="G3648" s="9">
        <v>3644</v>
      </c>
    </row>
    <row r="3649" spans="7:7" x14ac:dyDescent="0.25">
      <c r="G3649" s="9">
        <v>3645</v>
      </c>
    </row>
    <row r="3650" spans="7:7" x14ac:dyDescent="0.25">
      <c r="G3650" s="9">
        <v>3646</v>
      </c>
    </row>
    <row r="3651" spans="7:7" x14ac:dyDescent="0.25">
      <c r="G3651" s="9">
        <v>3647</v>
      </c>
    </row>
    <row r="3652" spans="7:7" x14ac:dyDescent="0.25">
      <c r="G3652" s="9">
        <v>3648</v>
      </c>
    </row>
    <row r="3653" spans="7:7" x14ac:dyDescent="0.25">
      <c r="G3653" s="9">
        <v>3649</v>
      </c>
    </row>
    <row r="3654" spans="7:7" x14ac:dyDescent="0.25">
      <c r="G3654" s="9">
        <v>3650</v>
      </c>
    </row>
    <row r="3655" spans="7:7" x14ac:dyDescent="0.25">
      <c r="G3655" s="9">
        <v>3651</v>
      </c>
    </row>
    <row r="3656" spans="7:7" x14ac:dyDescent="0.25">
      <c r="G3656" s="9">
        <v>3652</v>
      </c>
    </row>
    <row r="3657" spans="7:7" x14ac:dyDescent="0.25">
      <c r="G3657" s="9">
        <v>3653</v>
      </c>
    </row>
    <row r="3658" spans="7:7" x14ac:dyDescent="0.25">
      <c r="G3658" s="9">
        <v>3654</v>
      </c>
    </row>
    <row r="3659" spans="7:7" x14ac:dyDescent="0.25">
      <c r="G3659" s="9">
        <v>3655</v>
      </c>
    </row>
    <row r="3660" spans="7:7" x14ac:dyDescent="0.25">
      <c r="G3660" s="9">
        <v>3656</v>
      </c>
    </row>
    <row r="3661" spans="7:7" x14ac:dyDescent="0.25">
      <c r="G3661" s="9">
        <v>3657</v>
      </c>
    </row>
    <row r="3662" spans="7:7" x14ac:dyDescent="0.25">
      <c r="G3662" s="9">
        <v>3658</v>
      </c>
    </row>
    <row r="3663" spans="7:7" x14ac:dyDescent="0.25">
      <c r="G3663" s="9">
        <v>3659</v>
      </c>
    </row>
    <row r="3664" spans="7:7" x14ac:dyDescent="0.25">
      <c r="G3664" s="9">
        <v>3660</v>
      </c>
    </row>
    <row r="3665" spans="7:7" x14ac:dyDescent="0.25">
      <c r="G3665" s="9">
        <v>3661</v>
      </c>
    </row>
    <row r="3666" spans="7:7" x14ac:dyDescent="0.25">
      <c r="G3666" s="9">
        <v>3662</v>
      </c>
    </row>
    <row r="3667" spans="7:7" x14ac:dyDescent="0.25">
      <c r="G3667" s="9">
        <v>3663</v>
      </c>
    </row>
    <row r="3668" spans="7:7" x14ac:dyDescent="0.25">
      <c r="G3668" s="9">
        <v>3664</v>
      </c>
    </row>
    <row r="3669" spans="7:7" x14ac:dyDescent="0.25">
      <c r="G3669" s="9">
        <v>3665</v>
      </c>
    </row>
    <row r="3670" spans="7:7" x14ac:dyDescent="0.25">
      <c r="G3670" s="9">
        <v>3666</v>
      </c>
    </row>
    <row r="3671" spans="7:7" x14ac:dyDescent="0.25">
      <c r="G3671" s="9">
        <v>3667</v>
      </c>
    </row>
    <row r="3672" spans="7:7" x14ac:dyDescent="0.25">
      <c r="G3672" s="9">
        <v>3668</v>
      </c>
    </row>
    <row r="3673" spans="7:7" x14ac:dyDescent="0.25">
      <c r="G3673" s="9">
        <v>3669</v>
      </c>
    </row>
    <row r="3674" spans="7:7" x14ac:dyDescent="0.25">
      <c r="G3674" s="9">
        <v>3670</v>
      </c>
    </row>
    <row r="3675" spans="7:7" x14ac:dyDescent="0.25">
      <c r="G3675" s="9">
        <v>3671</v>
      </c>
    </row>
    <row r="3676" spans="7:7" x14ac:dyDescent="0.25">
      <c r="G3676" s="9">
        <v>3672</v>
      </c>
    </row>
    <row r="3677" spans="7:7" x14ac:dyDescent="0.25">
      <c r="G3677" s="9">
        <v>3673</v>
      </c>
    </row>
    <row r="3678" spans="7:7" x14ac:dyDescent="0.25">
      <c r="G3678" s="9">
        <v>3674</v>
      </c>
    </row>
    <row r="3679" spans="7:7" x14ac:dyDescent="0.25">
      <c r="G3679" s="9">
        <v>3675</v>
      </c>
    </row>
    <row r="3680" spans="7:7" x14ac:dyDescent="0.25">
      <c r="G3680" s="9">
        <v>3676</v>
      </c>
    </row>
    <row r="3681" spans="7:7" x14ac:dyDescent="0.25">
      <c r="G3681" s="9">
        <v>3677</v>
      </c>
    </row>
    <row r="3682" spans="7:7" x14ac:dyDescent="0.25">
      <c r="G3682" s="9">
        <v>3678</v>
      </c>
    </row>
    <row r="3683" spans="7:7" x14ac:dyDescent="0.25">
      <c r="G3683" s="9">
        <v>3679</v>
      </c>
    </row>
    <row r="3684" spans="7:7" x14ac:dyDescent="0.25">
      <c r="G3684" s="9">
        <v>3680</v>
      </c>
    </row>
    <row r="3685" spans="7:7" x14ac:dyDescent="0.25">
      <c r="G3685" s="9">
        <v>3681</v>
      </c>
    </row>
    <row r="3686" spans="7:7" x14ac:dyDescent="0.25">
      <c r="G3686" s="9">
        <v>3682</v>
      </c>
    </row>
    <row r="3687" spans="7:7" x14ac:dyDescent="0.25">
      <c r="G3687" s="9">
        <v>3683</v>
      </c>
    </row>
    <row r="3688" spans="7:7" x14ac:dyDescent="0.25">
      <c r="G3688" s="9">
        <v>3684</v>
      </c>
    </row>
    <row r="3689" spans="7:7" x14ac:dyDescent="0.25">
      <c r="G3689" s="9">
        <v>3685</v>
      </c>
    </row>
    <row r="3690" spans="7:7" x14ac:dyDescent="0.25">
      <c r="G3690" s="9">
        <v>3686</v>
      </c>
    </row>
    <row r="3691" spans="7:7" x14ac:dyDescent="0.25">
      <c r="G3691" s="9">
        <v>3687</v>
      </c>
    </row>
    <row r="3692" spans="7:7" x14ac:dyDescent="0.25">
      <c r="G3692" s="9">
        <v>3688</v>
      </c>
    </row>
    <row r="3693" spans="7:7" x14ac:dyDescent="0.25">
      <c r="G3693" s="9">
        <v>3689</v>
      </c>
    </row>
    <row r="3694" spans="7:7" x14ac:dyDescent="0.25">
      <c r="G3694" s="9">
        <v>3690</v>
      </c>
    </row>
    <row r="3695" spans="7:7" x14ac:dyDescent="0.25">
      <c r="G3695" s="9">
        <v>3691</v>
      </c>
    </row>
    <row r="3696" spans="7:7" x14ac:dyDescent="0.25">
      <c r="G3696" s="9">
        <v>3692</v>
      </c>
    </row>
    <row r="3697" spans="7:7" x14ac:dyDescent="0.25">
      <c r="G3697" s="9">
        <v>3693</v>
      </c>
    </row>
    <row r="3698" spans="7:7" x14ac:dyDescent="0.25">
      <c r="G3698" s="9">
        <v>3694</v>
      </c>
    </row>
    <row r="3699" spans="7:7" x14ac:dyDescent="0.25">
      <c r="G3699" s="9">
        <v>3695</v>
      </c>
    </row>
    <row r="3700" spans="7:7" x14ac:dyDescent="0.25">
      <c r="G3700" s="9">
        <v>3696</v>
      </c>
    </row>
    <row r="3701" spans="7:7" x14ac:dyDescent="0.25">
      <c r="G3701" s="9">
        <v>3697</v>
      </c>
    </row>
    <row r="3702" spans="7:7" x14ac:dyDescent="0.25">
      <c r="G3702" s="9">
        <v>3698</v>
      </c>
    </row>
    <row r="3703" spans="7:7" x14ac:dyDescent="0.25">
      <c r="G3703" s="9">
        <v>3699</v>
      </c>
    </row>
    <row r="3704" spans="7:7" x14ac:dyDescent="0.25">
      <c r="G3704" s="9">
        <v>3700</v>
      </c>
    </row>
    <row r="3705" spans="7:7" x14ac:dyDescent="0.25">
      <c r="G3705" s="9">
        <v>3701</v>
      </c>
    </row>
    <row r="3706" spans="7:7" x14ac:dyDescent="0.25">
      <c r="G3706" s="9">
        <v>3702</v>
      </c>
    </row>
    <row r="3707" spans="7:7" x14ac:dyDescent="0.25">
      <c r="G3707" s="9">
        <v>3703</v>
      </c>
    </row>
    <row r="3708" spans="7:7" x14ac:dyDescent="0.25">
      <c r="G3708" s="9">
        <v>3704</v>
      </c>
    </row>
    <row r="3709" spans="7:7" x14ac:dyDescent="0.25">
      <c r="G3709" s="9">
        <v>3705</v>
      </c>
    </row>
    <row r="3710" spans="7:7" x14ac:dyDescent="0.25">
      <c r="G3710" s="9">
        <v>3706</v>
      </c>
    </row>
    <row r="3711" spans="7:7" x14ac:dyDescent="0.25">
      <c r="G3711" s="9">
        <v>3707</v>
      </c>
    </row>
    <row r="3712" spans="7:7" x14ac:dyDescent="0.25">
      <c r="G3712" s="9">
        <v>3708</v>
      </c>
    </row>
    <row r="3713" spans="7:7" x14ac:dyDescent="0.25">
      <c r="G3713" s="9">
        <v>3709</v>
      </c>
    </row>
    <row r="3714" spans="7:7" x14ac:dyDescent="0.25">
      <c r="G3714" s="9">
        <v>3710</v>
      </c>
    </row>
    <row r="3715" spans="7:7" x14ac:dyDescent="0.25">
      <c r="G3715" s="9">
        <v>3711</v>
      </c>
    </row>
    <row r="3716" spans="7:7" x14ac:dyDescent="0.25">
      <c r="G3716" s="9">
        <v>3712</v>
      </c>
    </row>
    <row r="3717" spans="7:7" x14ac:dyDescent="0.25">
      <c r="G3717" s="9">
        <v>3713</v>
      </c>
    </row>
    <row r="3718" spans="7:7" x14ac:dyDescent="0.25">
      <c r="G3718" s="9">
        <v>3714</v>
      </c>
    </row>
    <row r="3719" spans="7:7" x14ac:dyDescent="0.25">
      <c r="G3719" s="9">
        <v>3715</v>
      </c>
    </row>
    <row r="3720" spans="7:7" x14ac:dyDescent="0.25">
      <c r="G3720" s="9">
        <v>3716</v>
      </c>
    </row>
    <row r="3721" spans="7:7" x14ac:dyDescent="0.25">
      <c r="G3721" s="9">
        <v>3717</v>
      </c>
    </row>
    <row r="3722" spans="7:7" x14ac:dyDescent="0.25">
      <c r="G3722" s="9">
        <v>3718</v>
      </c>
    </row>
    <row r="3723" spans="7:7" x14ac:dyDescent="0.25">
      <c r="G3723" s="9">
        <v>3719</v>
      </c>
    </row>
    <row r="3724" spans="7:7" x14ac:dyDescent="0.25">
      <c r="G3724" s="9">
        <v>3720</v>
      </c>
    </row>
    <row r="3725" spans="7:7" x14ac:dyDescent="0.25">
      <c r="G3725" s="9">
        <v>3721</v>
      </c>
    </row>
    <row r="3726" spans="7:7" x14ac:dyDescent="0.25">
      <c r="G3726" s="9">
        <v>3722</v>
      </c>
    </row>
    <row r="3727" spans="7:7" x14ac:dyDescent="0.25">
      <c r="G3727" s="9">
        <v>3723</v>
      </c>
    </row>
    <row r="3728" spans="7:7" x14ac:dyDescent="0.25">
      <c r="G3728" s="9">
        <v>3724</v>
      </c>
    </row>
    <row r="3729" spans="7:7" x14ac:dyDescent="0.25">
      <c r="G3729" s="9">
        <v>3725</v>
      </c>
    </row>
    <row r="3730" spans="7:7" x14ac:dyDescent="0.25">
      <c r="G3730" s="9">
        <v>3726</v>
      </c>
    </row>
    <row r="3731" spans="7:7" x14ac:dyDescent="0.25">
      <c r="G3731" s="9">
        <v>3727</v>
      </c>
    </row>
    <row r="3732" spans="7:7" x14ac:dyDescent="0.25">
      <c r="G3732" s="9">
        <v>3728</v>
      </c>
    </row>
    <row r="3733" spans="7:7" x14ac:dyDescent="0.25">
      <c r="G3733" s="9">
        <v>3729</v>
      </c>
    </row>
    <row r="3734" spans="7:7" x14ac:dyDescent="0.25">
      <c r="G3734" s="9">
        <v>3730</v>
      </c>
    </row>
    <row r="3735" spans="7:7" x14ac:dyDescent="0.25">
      <c r="G3735" s="9">
        <v>3731</v>
      </c>
    </row>
    <row r="3736" spans="7:7" x14ac:dyDescent="0.25">
      <c r="G3736" s="9">
        <v>3732</v>
      </c>
    </row>
    <row r="3737" spans="7:7" x14ac:dyDescent="0.25">
      <c r="G3737" s="9">
        <v>3733</v>
      </c>
    </row>
    <row r="3738" spans="7:7" x14ac:dyDescent="0.25">
      <c r="G3738" s="9">
        <v>3734</v>
      </c>
    </row>
    <row r="3739" spans="7:7" x14ac:dyDescent="0.25">
      <c r="G3739" s="9">
        <v>3735</v>
      </c>
    </row>
    <row r="3740" spans="7:7" x14ac:dyDescent="0.25">
      <c r="G3740" s="9">
        <v>3736</v>
      </c>
    </row>
    <row r="3741" spans="7:7" x14ac:dyDescent="0.25">
      <c r="G3741" s="9">
        <v>3737</v>
      </c>
    </row>
    <row r="3742" spans="7:7" x14ac:dyDescent="0.25">
      <c r="G3742" s="9">
        <v>3738</v>
      </c>
    </row>
    <row r="3743" spans="7:7" x14ac:dyDescent="0.25">
      <c r="G3743" s="9">
        <v>3739</v>
      </c>
    </row>
    <row r="3744" spans="7:7" x14ac:dyDescent="0.25">
      <c r="G3744" s="9">
        <v>3740</v>
      </c>
    </row>
    <row r="3745" spans="7:7" x14ac:dyDescent="0.25">
      <c r="G3745" s="9">
        <v>3741</v>
      </c>
    </row>
    <row r="3746" spans="7:7" x14ac:dyDescent="0.25">
      <c r="G3746" s="9">
        <v>3742</v>
      </c>
    </row>
    <row r="3747" spans="7:7" x14ac:dyDescent="0.25">
      <c r="G3747" s="9">
        <v>3743</v>
      </c>
    </row>
    <row r="3748" spans="7:7" x14ac:dyDescent="0.25">
      <c r="G3748" s="9">
        <v>3744</v>
      </c>
    </row>
    <row r="3749" spans="7:7" x14ac:dyDescent="0.25">
      <c r="G3749" s="9">
        <v>3745</v>
      </c>
    </row>
    <row r="3750" spans="7:7" x14ac:dyDescent="0.25">
      <c r="G3750" s="9">
        <v>3746</v>
      </c>
    </row>
    <row r="3751" spans="7:7" x14ac:dyDescent="0.25">
      <c r="G3751" s="9">
        <v>3747</v>
      </c>
    </row>
    <row r="3752" spans="7:7" x14ac:dyDescent="0.25">
      <c r="G3752" s="9">
        <v>3748</v>
      </c>
    </row>
    <row r="3753" spans="7:7" x14ac:dyDescent="0.25">
      <c r="G3753" s="9">
        <v>3749</v>
      </c>
    </row>
    <row r="3754" spans="7:7" x14ac:dyDescent="0.25">
      <c r="G3754" s="9">
        <v>3750</v>
      </c>
    </row>
    <row r="3755" spans="7:7" x14ac:dyDescent="0.25">
      <c r="G3755" s="9">
        <v>3751</v>
      </c>
    </row>
    <row r="3756" spans="7:7" x14ac:dyDescent="0.25">
      <c r="G3756" s="9">
        <v>3752</v>
      </c>
    </row>
    <row r="3757" spans="7:7" x14ac:dyDescent="0.25">
      <c r="G3757" s="9">
        <v>3753</v>
      </c>
    </row>
    <row r="3758" spans="7:7" x14ac:dyDescent="0.25">
      <c r="G3758" s="9">
        <v>3754</v>
      </c>
    </row>
    <row r="3759" spans="7:7" x14ac:dyDescent="0.25">
      <c r="G3759" s="9">
        <v>3755</v>
      </c>
    </row>
    <row r="3760" spans="7:7" x14ac:dyDescent="0.25">
      <c r="G3760" s="9">
        <v>3756</v>
      </c>
    </row>
    <row r="3761" spans="7:7" x14ac:dyDescent="0.25">
      <c r="G3761" s="9">
        <v>3757</v>
      </c>
    </row>
    <row r="3762" spans="7:7" x14ac:dyDescent="0.25">
      <c r="G3762" s="9">
        <v>3758</v>
      </c>
    </row>
    <row r="3763" spans="7:7" x14ac:dyDescent="0.25">
      <c r="G3763" s="9">
        <v>3759</v>
      </c>
    </row>
    <row r="3764" spans="7:7" x14ac:dyDescent="0.25">
      <c r="G3764" s="9">
        <v>3760</v>
      </c>
    </row>
    <row r="3765" spans="7:7" x14ac:dyDescent="0.25">
      <c r="G3765" s="9">
        <v>3761</v>
      </c>
    </row>
    <row r="3766" spans="7:7" x14ac:dyDescent="0.25">
      <c r="G3766" s="9">
        <v>3762</v>
      </c>
    </row>
    <row r="3767" spans="7:7" x14ac:dyDescent="0.25">
      <c r="G3767" s="9">
        <v>3763</v>
      </c>
    </row>
    <row r="3768" spans="7:7" x14ac:dyDescent="0.25">
      <c r="G3768" s="9">
        <v>3764</v>
      </c>
    </row>
    <row r="3769" spans="7:7" x14ac:dyDescent="0.25">
      <c r="G3769" s="9">
        <v>3765</v>
      </c>
    </row>
    <row r="3770" spans="7:7" x14ac:dyDescent="0.25">
      <c r="G3770" s="9">
        <v>3766</v>
      </c>
    </row>
    <row r="3771" spans="7:7" x14ac:dyDescent="0.25">
      <c r="G3771" s="9">
        <v>3767</v>
      </c>
    </row>
    <row r="3772" spans="7:7" x14ac:dyDescent="0.25">
      <c r="G3772" s="9">
        <v>3768</v>
      </c>
    </row>
    <row r="3773" spans="7:7" x14ac:dyDescent="0.25">
      <c r="G3773" s="9">
        <v>3769</v>
      </c>
    </row>
    <row r="3774" spans="7:7" x14ac:dyDescent="0.25">
      <c r="G3774" s="9">
        <v>3770</v>
      </c>
    </row>
    <row r="3775" spans="7:7" x14ac:dyDescent="0.25">
      <c r="G3775" s="9">
        <v>3771</v>
      </c>
    </row>
    <row r="3776" spans="7:7" x14ac:dyDescent="0.25">
      <c r="G3776" s="9">
        <v>3772</v>
      </c>
    </row>
    <row r="3777" spans="7:7" x14ac:dyDescent="0.25">
      <c r="G3777" s="9">
        <v>3773</v>
      </c>
    </row>
    <row r="3778" spans="7:7" x14ac:dyDescent="0.25">
      <c r="G3778" s="9">
        <v>3774</v>
      </c>
    </row>
    <row r="3779" spans="7:7" x14ac:dyDescent="0.25">
      <c r="G3779" s="9">
        <v>3775</v>
      </c>
    </row>
    <row r="3780" spans="7:7" x14ac:dyDescent="0.25">
      <c r="G3780" s="9">
        <v>3776</v>
      </c>
    </row>
    <row r="3781" spans="7:7" x14ac:dyDescent="0.25">
      <c r="G3781" s="9">
        <v>3777</v>
      </c>
    </row>
    <row r="3782" spans="7:7" x14ac:dyDescent="0.25">
      <c r="G3782" s="9">
        <v>3778</v>
      </c>
    </row>
    <row r="3783" spans="7:7" x14ac:dyDescent="0.25">
      <c r="G3783" s="9">
        <v>3779</v>
      </c>
    </row>
    <row r="3784" spans="7:7" x14ac:dyDescent="0.25">
      <c r="G3784" s="9">
        <v>3780</v>
      </c>
    </row>
    <row r="3785" spans="7:7" x14ac:dyDescent="0.25">
      <c r="G3785" s="9">
        <v>3781</v>
      </c>
    </row>
    <row r="3786" spans="7:7" x14ac:dyDescent="0.25">
      <c r="G3786" s="9">
        <v>3782</v>
      </c>
    </row>
    <row r="3787" spans="7:7" x14ac:dyDescent="0.25">
      <c r="G3787" s="9">
        <v>3783</v>
      </c>
    </row>
    <row r="3788" spans="7:7" x14ac:dyDescent="0.25">
      <c r="G3788" s="9">
        <v>3784</v>
      </c>
    </row>
    <row r="3789" spans="7:7" x14ac:dyDescent="0.25">
      <c r="G3789" s="9">
        <v>3785</v>
      </c>
    </row>
    <row r="3790" spans="7:7" x14ac:dyDescent="0.25">
      <c r="G3790" s="9">
        <v>3786</v>
      </c>
    </row>
    <row r="3791" spans="7:7" x14ac:dyDescent="0.25">
      <c r="G3791" s="9">
        <v>3787</v>
      </c>
    </row>
    <row r="3792" spans="7:7" x14ac:dyDescent="0.25">
      <c r="G3792" s="9">
        <v>3788</v>
      </c>
    </row>
    <row r="3793" spans="7:7" x14ac:dyDescent="0.25">
      <c r="G3793" s="9">
        <v>3789</v>
      </c>
    </row>
    <row r="3794" spans="7:7" x14ac:dyDescent="0.25">
      <c r="G3794" s="9">
        <v>3790</v>
      </c>
    </row>
    <row r="3795" spans="7:7" x14ac:dyDescent="0.25">
      <c r="G3795" s="9">
        <v>3791</v>
      </c>
    </row>
    <row r="3796" spans="7:7" x14ac:dyDescent="0.25">
      <c r="G3796" s="9">
        <v>3792</v>
      </c>
    </row>
    <row r="3797" spans="7:7" x14ac:dyDescent="0.25">
      <c r="G3797" s="9">
        <v>3793</v>
      </c>
    </row>
    <row r="3798" spans="7:7" x14ac:dyDescent="0.25">
      <c r="G3798" s="9">
        <v>3794</v>
      </c>
    </row>
    <row r="3799" spans="7:7" x14ac:dyDescent="0.25">
      <c r="G3799" s="9">
        <v>3795</v>
      </c>
    </row>
    <row r="3800" spans="7:7" x14ac:dyDescent="0.25">
      <c r="G3800" s="9">
        <v>3796</v>
      </c>
    </row>
    <row r="3801" spans="7:7" x14ac:dyDescent="0.25">
      <c r="G3801" s="9">
        <v>3797</v>
      </c>
    </row>
    <row r="3802" spans="7:7" x14ac:dyDescent="0.25">
      <c r="G3802" s="9">
        <v>3798</v>
      </c>
    </row>
    <row r="3803" spans="7:7" x14ac:dyDescent="0.25">
      <c r="G3803" s="9">
        <v>3799</v>
      </c>
    </row>
    <row r="3804" spans="7:7" x14ac:dyDescent="0.25">
      <c r="G3804" s="9">
        <v>3800</v>
      </c>
    </row>
    <row r="3805" spans="7:7" x14ac:dyDescent="0.25">
      <c r="G3805" s="9">
        <v>3801</v>
      </c>
    </row>
    <row r="3806" spans="7:7" x14ac:dyDescent="0.25">
      <c r="G3806" s="9">
        <v>3802</v>
      </c>
    </row>
    <row r="3807" spans="7:7" x14ac:dyDescent="0.25">
      <c r="G3807" s="9">
        <v>3803</v>
      </c>
    </row>
    <row r="3808" spans="7:7" x14ac:dyDescent="0.25">
      <c r="G3808" s="9">
        <v>3804</v>
      </c>
    </row>
    <row r="3809" spans="7:7" x14ac:dyDescent="0.25">
      <c r="G3809" s="9">
        <v>3805</v>
      </c>
    </row>
    <row r="3810" spans="7:7" x14ac:dyDescent="0.25">
      <c r="G3810" s="9">
        <v>3806</v>
      </c>
    </row>
    <row r="3811" spans="7:7" x14ac:dyDescent="0.25">
      <c r="G3811" s="9">
        <v>3807</v>
      </c>
    </row>
    <row r="3812" spans="7:7" x14ac:dyDescent="0.25">
      <c r="G3812" s="9">
        <v>3808</v>
      </c>
    </row>
    <row r="3813" spans="7:7" x14ac:dyDescent="0.25">
      <c r="G3813" s="9">
        <v>3809</v>
      </c>
    </row>
    <row r="3814" spans="7:7" x14ac:dyDescent="0.25">
      <c r="G3814" s="9">
        <v>3810</v>
      </c>
    </row>
    <row r="3815" spans="7:7" x14ac:dyDescent="0.25">
      <c r="G3815" s="9">
        <v>3811</v>
      </c>
    </row>
    <row r="3816" spans="7:7" x14ac:dyDescent="0.25">
      <c r="G3816" s="9">
        <v>3812</v>
      </c>
    </row>
    <row r="3817" spans="7:7" x14ac:dyDescent="0.25">
      <c r="G3817" s="9">
        <v>3813</v>
      </c>
    </row>
    <row r="3818" spans="7:7" x14ac:dyDescent="0.25">
      <c r="G3818" s="9">
        <v>3814</v>
      </c>
    </row>
    <row r="3819" spans="7:7" x14ac:dyDescent="0.25">
      <c r="G3819" s="9">
        <v>3815</v>
      </c>
    </row>
    <row r="3820" spans="7:7" x14ac:dyDescent="0.25">
      <c r="G3820" s="9">
        <v>3816</v>
      </c>
    </row>
    <row r="3821" spans="7:7" x14ac:dyDescent="0.25">
      <c r="G3821" s="9">
        <v>3817</v>
      </c>
    </row>
    <row r="3822" spans="7:7" x14ac:dyDescent="0.25">
      <c r="G3822" s="9">
        <v>3818</v>
      </c>
    </row>
    <row r="3823" spans="7:7" x14ac:dyDescent="0.25">
      <c r="G3823" s="9">
        <v>3819</v>
      </c>
    </row>
    <row r="3824" spans="7:7" x14ac:dyDescent="0.25">
      <c r="G3824" s="9">
        <v>3820</v>
      </c>
    </row>
    <row r="3825" spans="7:7" x14ac:dyDescent="0.25">
      <c r="G3825" s="9">
        <v>3821</v>
      </c>
    </row>
    <row r="3826" spans="7:7" x14ac:dyDescent="0.25">
      <c r="G3826" s="9">
        <v>3822</v>
      </c>
    </row>
    <row r="3827" spans="7:7" x14ac:dyDescent="0.25">
      <c r="G3827" s="9">
        <v>3823</v>
      </c>
    </row>
    <row r="3828" spans="7:7" x14ac:dyDescent="0.25">
      <c r="G3828" s="9">
        <v>3824</v>
      </c>
    </row>
    <row r="3829" spans="7:7" x14ac:dyDescent="0.25">
      <c r="G3829" s="9">
        <v>3825</v>
      </c>
    </row>
    <row r="3830" spans="7:7" x14ac:dyDescent="0.25">
      <c r="G3830" s="9">
        <v>3826</v>
      </c>
    </row>
    <row r="3831" spans="7:7" x14ac:dyDescent="0.25">
      <c r="G3831" s="9">
        <v>3827</v>
      </c>
    </row>
    <row r="3832" spans="7:7" x14ac:dyDescent="0.25">
      <c r="G3832" s="9">
        <v>3828</v>
      </c>
    </row>
    <row r="3833" spans="7:7" x14ac:dyDescent="0.25">
      <c r="G3833" s="9">
        <v>3829</v>
      </c>
    </row>
    <row r="3834" spans="7:7" x14ac:dyDescent="0.25">
      <c r="G3834" s="9">
        <v>3830</v>
      </c>
    </row>
    <row r="3835" spans="7:7" x14ac:dyDescent="0.25">
      <c r="G3835" s="9">
        <v>3831</v>
      </c>
    </row>
    <row r="3836" spans="7:7" x14ac:dyDescent="0.25">
      <c r="G3836" s="9">
        <v>3832</v>
      </c>
    </row>
    <row r="3837" spans="7:7" x14ac:dyDescent="0.25">
      <c r="G3837" s="9">
        <v>3833</v>
      </c>
    </row>
    <row r="3838" spans="7:7" x14ac:dyDescent="0.25">
      <c r="G3838" s="9">
        <v>3834</v>
      </c>
    </row>
    <row r="3839" spans="7:7" x14ac:dyDescent="0.25">
      <c r="G3839" s="9">
        <v>3835</v>
      </c>
    </row>
    <row r="3840" spans="7:7" x14ac:dyDescent="0.25">
      <c r="G3840" s="9">
        <v>3836</v>
      </c>
    </row>
    <row r="3841" spans="7:7" x14ac:dyDescent="0.25">
      <c r="G3841" s="9">
        <v>3837</v>
      </c>
    </row>
    <row r="3842" spans="7:7" x14ac:dyDescent="0.25">
      <c r="G3842" s="9">
        <v>3838</v>
      </c>
    </row>
    <row r="3843" spans="7:7" x14ac:dyDescent="0.25">
      <c r="G3843" s="9">
        <v>3839</v>
      </c>
    </row>
    <row r="3844" spans="7:7" x14ac:dyDescent="0.25">
      <c r="G3844" s="9">
        <v>3840</v>
      </c>
    </row>
    <row r="3845" spans="7:7" x14ac:dyDescent="0.25">
      <c r="G3845" s="9">
        <v>3841</v>
      </c>
    </row>
    <row r="3846" spans="7:7" x14ac:dyDescent="0.25">
      <c r="G3846" s="9">
        <v>3842</v>
      </c>
    </row>
    <row r="3847" spans="7:7" x14ac:dyDescent="0.25">
      <c r="G3847" s="9">
        <v>3843</v>
      </c>
    </row>
    <row r="3848" spans="7:7" x14ac:dyDescent="0.25">
      <c r="G3848" s="9">
        <v>3844</v>
      </c>
    </row>
    <row r="3849" spans="7:7" x14ac:dyDescent="0.25">
      <c r="G3849" s="9">
        <v>3845</v>
      </c>
    </row>
    <row r="3850" spans="7:7" x14ac:dyDescent="0.25">
      <c r="G3850" s="9">
        <v>3846</v>
      </c>
    </row>
    <row r="3851" spans="7:7" x14ac:dyDescent="0.25">
      <c r="G3851" s="9">
        <v>3847</v>
      </c>
    </row>
    <row r="3852" spans="7:7" x14ac:dyDescent="0.25">
      <c r="G3852" s="9">
        <v>3848</v>
      </c>
    </row>
    <row r="3853" spans="7:7" x14ac:dyDescent="0.25">
      <c r="G3853" s="9">
        <v>3849</v>
      </c>
    </row>
    <row r="3854" spans="7:7" x14ac:dyDescent="0.25">
      <c r="G3854" s="9">
        <v>3850</v>
      </c>
    </row>
    <row r="3855" spans="7:7" x14ac:dyDescent="0.25">
      <c r="G3855" s="9">
        <v>3851</v>
      </c>
    </row>
    <row r="3856" spans="7:7" x14ac:dyDescent="0.25">
      <c r="G3856" s="9">
        <v>3852</v>
      </c>
    </row>
    <row r="3857" spans="7:7" x14ac:dyDescent="0.25">
      <c r="G3857" s="9">
        <v>3853</v>
      </c>
    </row>
    <row r="3858" spans="7:7" x14ac:dyDescent="0.25">
      <c r="G3858" s="9">
        <v>3854</v>
      </c>
    </row>
    <row r="3859" spans="7:7" x14ac:dyDescent="0.25">
      <c r="G3859" s="9">
        <v>3855</v>
      </c>
    </row>
    <row r="3860" spans="7:7" x14ac:dyDescent="0.25">
      <c r="G3860" s="9">
        <v>3856</v>
      </c>
    </row>
    <row r="3861" spans="7:7" x14ac:dyDescent="0.25">
      <c r="G3861" s="9">
        <v>3857</v>
      </c>
    </row>
    <row r="3862" spans="7:7" x14ac:dyDescent="0.25">
      <c r="G3862" s="9">
        <v>3858</v>
      </c>
    </row>
    <row r="3863" spans="7:7" x14ac:dyDescent="0.25">
      <c r="G3863" s="9">
        <v>3859</v>
      </c>
    </row>
    <row r="3864" spans="7:7" x14ac:dyDescent="0.25">
      <c r="G3864" s="9">
        <v>3860</v>
      </c>
    </row>
    <row r="3865" spans="7:7" x14ac:dyDescent="0.25">
      <c r="G3865" s="9">
        <v>3861</v>
      </c>
    </row>
    <row r="3866" spans="7:7" x14ac:dyDescent="0.25">
      <c r="G3866" s="9">
        <v>3862</v>
      </c>
    </row>
    <row r="3867" spans="7:7" x14ac:dyDescent="0.25">
      <c r="G3867" s="9">
        <v>3863</v>
      </c>
    </row>
    <row r="3868" spans="7:7" x14ac:dyDescent="0.25">
      <c r="G3868" s="9">
        <v>3864</v>
      </c>
    </row>
    <row r="3869" spans="7:7" x14ac:dyDescent="0.25">
      <c r="G3869" s="9">
        <v>3865</v>
      </c>
    </row>
    <row r="3870" spans="7:7" x14ac:dyDescent="0.25">
      <c r="G3870" s="9">
        <v>3866</v>
      </c>
    </row>
    <row r="3871" spans="7:7" x14ac:dyDescent="0.25">
      <c r="G3871" s="9">
        <v>3867</v>
      </c>
    </row>
    <row r="3872" spans="7:7" x14ac:dyDescent="0.25">
      <c r="G3872" s="9">
        <v>3868</v>
      </c>
    </row>
    <row r="3873" spans="7:7" x14ac:dyDescent="0.25">
      <c r="G3873" s="9">
        <v>3869</v>
      </c>
    </row>
    <row r="3874" spans="7:7" x14ac:dyDescent="0.25">
      <c r="G3874" s="9">
        <v>3870</v>
      </c>
    </row>
    <row r="3875" spans="7:7" x14ac:dyDescent="0.25">
      <c r="G3875" s="9">
        <v>3871</v>
      </c>
    </row>
    <row r="3876" spans="7:7" x14ac:dyDescent="0.25">
      <c r="G3876" s="9">
        <v>3872</v>
      </c>
    </row>
    <row r="3877" spans="7:7" x14ac:dyDescent="0.25">
      <c r="G3877" s="9">
        <v>3873</v>
      </c>
    </row>
    <row r="3878" spans="7:7" x14ac:dyDescent="0.25">
      <c r="G3878" s="9">
        <v>3874</v>
      </c>
    </row>
    <row r="3879" spans="7:7" x14ac:dyDescent="0.25">
      <c r="G3879" s="9">
        <v>3875</v>
      </c>
    </row>
    <row r="3880" spans="7:7" x14ac:dyDescent="0.25">
      <c r="G3880" s="9">
        <v>3876</v>
      </c>
    </row>
    <row r="3881" spans="7:7" x14ac:dyDescent="0.25">
      <c r="G3881" s="9">
        <v>3877</v>
      </c>
    </row>
    <row r="3882" spans="7:7" x14ac:dyDescent="0.25">
      <c r="G3882" s="9">
        <v>3878</v>
      </c>
    </row>
    <row r="3883" spans="7:7" x14ac:dyDescent="0.25">
      <c r="G3883" s="9">
        <v>3879</v>
      </c>
    </row>
    <row r="3884" spans="7:7" x14ac:dyDescent="0.25">
      <c r="G3884" s="9">
        <v>3880</v>
      </c>
    </row>
    <row r="3885" spans="7:7" x14ac:dyDescent="0.25">
      <c r="G3885" s="9">
        <v>3881</v>
      </c>
    </row>
    <row r="3886" spans="7:7" x14ac:dyDescent="0.25">
      <c r="G3886" s="9">
        <v>3882</v>
      </c>
    </row>
    <row r="3887" spans="7:7" x14ac:dyDescent="0.25">
      <c r="G3887" s="9">
        <v>3883</v>
      </c>
    </row>
    <row r="3888" spans="7:7" x14ac:dyDescent="0.25">
      <c r="G3888" s="9">
        <v>3884</v>
      </c>
    </row>
    <row r="3889" spans="7:7" x14ac:dyDescent="0.25">
      <c r="G3889" s="9">
        <v>3885</v>
      </c>
    </row>
    <row r="3890" spans="7:7" x14ac:dyDescent="0.25">
      <c r="G3890" s="9">
        <v>3886</v>
      </c>
    </row>
    <row r="3891" spans="7:7" x14ac:dyDescent="0.25">
      <c r="G3891" s="9">
        <v>3887</v>
      </c>
    </row>
    <row r="3892" spans="7:7" x14ac:dyDescent="0.25">
      <c r="G3892" s="9">
        <v>3888</v>
      </c>
    </row>
    <row r="3893" spans="7:7" x14ac:dyDescent="0.25">
      <c r="G3893" s="9">
        <v>3889</v>
      </c>
    </row>
    <row r="3894" spans="7:7" x14ac:dyDescent="0.25">
      <c r="G3894" s="9">
        <v>3890</v>
      </c>
    </row>
    <row r="3895" spans="7:7" x14ac:dyDescent="0.25">
      <c r="G3895" s="9">
        <v>3891</v>
      </c>
    </row>
    <row r="3896" spans="7:7" x14ac:dyDescent="0.25">
      <c r="G3896" s="9">
        <v>3892</v>
      </c>
    </row>
    <row r="3897" spans="7:7" x14ac:dyDescent="0.25">
      <c r="G3897" s="9">
        <v>3893</v>
      </c>
    </row>
    <row r="3898" spans="7:7" x14ac:dyDescent="0.25">
      <c r="G3898" s="9">
        <v>3894</v>
      </c>
    </row>
    <row r="3899" spans="7:7" x14ac:dyDescent="0.25">
      <c r="G3899" s="9">
        <v>3895</v>
      </c>
    </row>
    <row r="3900" spans="7:7" x14ac:dyDescent="0.25">
      <c r="G3900" s="9">
        <v>3896</v>
      </c>
    </row>
    <row r="3901" spans="7:7" x14ac:dyDescent="0.25">
      <c r="G3901" s="9">
        <v>3897</v>
      </c>
    </row>
    <row r="3902" spans="7:7" x14ac:dyDescent="0.25">
      <c r="G3902" s="9">
        <v>3898</v>
      </c>
    </row>
    <row r="3903" spans="7:7" x14ac:dyDescent="0.25">
      <c r="G3903" s="9">
        <v>3899</v>
      </c>
    </row>
    <row r="3904" spans="7:7" x14ac:dyDescent="0.25">
      <c r="G3904" s="9">
        <v>3900</v>
      </c>
    </row>
    <row r="3905" spans="7:7" x14ac:dyDescent="0.25">
      <c r="G3905" s="9">
        <v>3901</v>
      </c>
    </row>
    <row r="3906" spans="7:7" x14ac:dyDescent="0.25">
      <c r="G3906" s="9">
        <v>3902</v>
      </c>
    </row>
    <row r="3907" spans="7:7" x14ac:dyDescent="0.25">
      <c r="G3907" s="9">
        <v>3903</v>
      </c>
    </row>
    <row r="3908" spans="7:7" x14ac:dyDescent="0.25">
      <c r="G3908" s="9">
        <v>3904</v>
      </c>
    </row>
    <row r="3909" spans="7:7" x14ac:dyDescent="0.25">
      <c r="G3909" s="9">
        <v>3905</v>
      </c>
    </row>
    <row r="3910" spans="7:7" x14ac:dyDescent="0.25">
      <c r="G3910" s="9">
        <v>3906</v>
      </c>
    </row>
    <row r="3911" spans="7:7" x14ac:dyDescent="0.25">
      <c r="G3911" s="9">
        <v>3907</v>
      </c>
    </row>
    <row r="3912" spans="7:7" x14ac:dyDescent="0.25">
      <c r="G3912" s="9">
        <v>3908</v>
      </c>
    </row>
    <row r="3913" spans="7:7" x14ac:dyDescent="0.25">
      <c r="G3913" s="9">
        <v>3909</v>
      </c>
    </row>
    <row r="3914" spans="7:7" x14ac:dyDescent="0.25">
      <c r="G3914" s="9">
        <v>3910</v>
      </c>
    </row>
    <row r="3915" spans="7:7" x14ac:dyDescent="0.25">
      <c r="G3915" s="9">
        <v>3911</v>
      </c>
    </row>
    <row r="3916" spans="7:7" x14ac:dyDescent="0.25">
      <c r="G3916" s="9">
        <v>3912</v>
      </c>
    </row>
    <row r="3917" spans="7:7" x14ac:dyDescent="0.25">
      <c r="G3917" s="9">
        <v>3913</v>
      </c>
    </row>
    <row r="3918" spans="7:7" x14ac:dyDescent="0.25">
      <c r="G3918" s="9">
        <v>3914</v>
      </c>
    </row>
    <row r="3919" spans="7:7" x14ac:dyDescent="0.25">
      <c r="G3919" s="9">
        <v>3915</v>
      </c>
    </row>
    <row r="3920" spans="7:7" x14ac:dyDescent="0.25">
      <c r="G3920" s="9">
        <v>3916</v>
      </c>
    </row>
    <row r="3921" spans="7:7" x14ac:dyDescent="0.25">
      <c r="G3921" s="9">
        <v>3917</v>
      </c>
    </row>
    <row r="3922" spans="7:7" x14ac:dyDescent="0.25">
      <c r="G3922" s="9">
        <v>3918</v>
      </c>
    </row>
    <row r="3923" spans="7:7" x14ac:dyDescent="0.25">
      <c r="G3923" s="9">
        <v>3919</v>
      </c>
    </row>
    <row r="3924" spans="7:7" x14ac:dyDescent="0.25">
      <c r="G3924" s="9">
        <v>3920</v>
      </c>
    </row>
    <row r="3925" spans="7:7" x14ac:dyDescent="0.25">
      <c r="G3925" s="9">
        <v>3921</v>
      </c>
    </row>
    <row r="3926" spans="7:7" x14ac:dyDescent="0.25">
      <c r="G3926" s="9">
        <v>3922</v>
      </c>
    </row>
    <row r="3927" spans="7:7" x14ac:dyDescent="0.25">
      <c r="G3927" s="9">
        <v>3923</v>
      </c>
    </row>
    <row r="3928" spans="7:7" x14ac:dyDescent="0.25">
      <c r="G3928" s="9">
        <v>3924</v>
      </c>
    </row>
    <row r="3929" spans="7:7" x14ac:dyDescent="0.25">
      <c r="G3929" s="9">
        <v>3925</v>
      </c>
    </row>
    <row r="3930" spans="7:7" x14ac:dyDescent="0.25">
      <c r="G3930" s="9">
        <v>3926</v>
      </c>
    </row>
    <row r="3931" spans="7:7" x14ac:dyDescent="0.25">
      <c r="G3931" s="9">
        <v>3927</v>
      </c>
    </row>
    <row r="3932" spans="7:7" x14ac:dyDescent="0.25">
      <c r="G3932" s="9">
        <v>3928</v>
      </c>
    </row>
    <row r="3933" spans="7:7" x14ac:dyDescent="0.25">
      <c r="G3933" s="9">
        <v>3929</v>
      </c>
    </row>
    <row r="3934" spans="7:7" x14ac:dyDescent="0.25">
      <c r="G3934" s="9">
        <v>3930</v>
      </c>
    </row>
    <row r="3935" spans="7:7" x14ac:dyDescent="0.25">
      <c r="G3935" s="9">
        <v>3931</v>
      </c>
    </row>
    <row r="3936" spans="7:7" x14ac:dyDescent="0.25">
      <c r="G3936" s="9">
        <v>3932</v>
      </c>
    </row>
    <row r="3937" spans="7:7" x14ac:dyDescent="0.25">
      <c r="G3937" s="9">
        <v>3933</v>
      </c>
    </row>
    <row r="3938" spans="7:7" x14ac:dyDescent="0.25">
      <c r="G3938" s="9">
        <v>3934</v>
      </c>
    </row>
    <row r="3939" spans="7:7" x14ac:dyDescent="0.25">
      <c r="G3939" s="9">
        <v>3935</v>
      </c>
    </row>
    <row r="3940" spans="7:7" x14ac:dyDescent="0.25">
      <c r="G3940" s="9">
        <v>3936</v>
      </c>
    </row>
    <row r="3941" spans="7:7" x14ac:dyDescent="0.25">
      <c r="G3941" s="9">
        <v>3937</v>
      </c>
    </row>
    <row r="3942" spans="7:7" x14ac:dyDescent="0.25">
      <c r="G3942" s="9">
        <v>3938</v>
      </c>
    </row>
    <row r="3943" spans="7:7" x14ac:dyDescent="0.25">
      <c r="G3943" s="9">
        <v>3939</v>
      </c>
    </row>
    <row r="3944" spans="7:7" x14ac:dyDescent="0.25">
      <c r="G3944" s="9">
        <v>3940</v>
      </c>
    </row>
    <row r="3945" spans="7:7" x14ac:dyDescent="0.25">
      <c r="G3945" s="9">
        <v>3941</v>
      </c>
    </row>
    <row r="3946" spans="7:7" x14ac:dyDescent="0.25">
      <c r="G3946" s="9">
        <v>3942</v>
      </c>
    </row>
    <row r="3947" spans="7:7" x14ac:dyDescent="0.25">
      <c r="G3947" s="9">
        <v>3943</v>
      </c>
    </row>
    <row r="3948" spans="7:7" x14ac:dyDescent="0.25">
      <c r="G3948" s="9">
        <v>3944</v>
      </c>
    </row>
    <row r="3949" spans="7:7" x14ac:dyDescent="0.25">
      <c r="G3949" s="9">
        <v>3945</v>
      </c>
    </row>
    <row r="3950" spans="7:7" x14ac:dyDescent="0.25">
      <c r="G3950" s="9">
        <v>3946</v>
      </c>
    </row>
    <row r="3951" spans="7:7" x14ac:dyDescent="0.25">
      <c r="G3951" s="9">
        <v>3947</v>
      </c>
    </row>
    <row r="3952" spans="7:7" x14ac:dyDescent="0.25">
      <c r="G3952" s="9">
        <v>3948</v>
      </c>
    </row>
    <row r="3953" spans="7:7" x14ac:dyDescent="0.25">
      <c r="G3953" s="9">
        <v>3949</v>
      </c>
    </row>
    <row r="3954" spans="7:7" x14ac:dyDescent="0.25">
      <c r="G3954" s="9">
        <v>3950</v>
      </c>
    </row>
    <row r="3955" spans="7:7" x14ac:dyDescent="0.25">
      <c r="G3955" s="9">
        <v>3951</v>
      </c>
    </row>
    <row r="3956" spans="7:7" x14ac:dyDescent="0.25">
      <c r="G3956" s="9">
        <v>3952</v>
      </c>
    </row>
    <row r="3957" spans="7:7" x14ac:dyDescent="0.25">
      <c r="G3957" s="9">
        <v>3953</v>
      </c>
    </row>
    <row r="3958" spans="7:7" x14ac:dyDescent="0.25">
      <c r="G3958" s="9">
        <v>3954</v>
      </c>
    </row>
    <row r="3959" spans="7:7" x14ac:dyDescent="0.25">
      <c r="G3959" s="9">
        <v>3955</v>
      </c>
    </row>
    <row r="3960" spans="7:7" x14ac:dyDescent="0.25">
      <c r="G3960" s="9">
        <v>3956</v>
      </c>
    </row>
    <row r="3961" spans="7:7" x14ac:dyDescent="0.25">
      <c r="G3961" s="9">
        <v>3957</v>
      </c>
    </row>
    <row r="3962" spans="7:7" x14ac:dyDescent="0.25">
      <c r="G3962" s="9">
        <v>3958</v>
      </c>
    </row>
    <row r="3963" spans="7:7" x14ac:dyDescent="0.25">
      <c r="G3963" s="9">
        <v>3959</v>
      </c>
    </row>
    <row r="3964" spans="7:7" x14ac:dyDescent="0.25">
      <c r="G3964" s="9">
        <v>3960</v>
      </c>
    </row>
    <row r="3965" spans="7:7" x14ac:dyDescent="0.25">
      <c r="G3965" s="9">
        <v>3961</v>
      </c>
    </row>
    <row r="3966" spans="7:7" x14ac:dyDescent="0.25">
      <c r="G3966" s="9">
        <v>3962</v>
      </c>
    </row>
    <row r="3967" spans="7:7" x14ac:dyDescent="0.25">
      <c r="G3967" s="9">
        <v>3963</v>
      </c>
    </row>
    <row r="3968" spans="7:7" x14ac:dyDescent="0.25">
      <c r="G3968" s="9">
        <v>3964</v>
      </c>
    </row>
    <row r="3969" spans="7:7" x14ac:dyDescent="0.25">
      <c r="G3969" s="9">
        <v>3965</v>
      </c>
    </row>
    <row r="3970" spans="7:7" x14ac:dyDescent="0.25">
      <c r="G3970" s="9">
        <v>3966</v>
      </c>
    </row>
    <row r="3971" spans="7:7" x14ac:dyDescent="0.25">
      <c r="G3971" s="9">
        <v>3967</v>
      </c>
    </row>
    <row r="3972" spans="7:7" x14ac:dyDescent="0.25">
      <c r="G3972" s="9">
        <v>3968</v>
      </c>
    </row>
    <row r="3973" spans="7:7" x14ac:dyDescent="0.25">
      <c r="G3973" s="9">
        <v>3969</v>
      </c>
    </row>
    <row r="3974" spans="7:7" x14ac:dyDescent="0.25">
      <c r="G3974" s="9">
        <v>3970</v>
      </c>
    </row>
    <row r="3975" spans="7:7" x14ac:dyDescent="0.25">
      <c r="G3975" s="9">
        <v>3971</v>
      </c>
    </row>
    <row r="3976" spans="7:7" x14ac:dyDescent="0.25">
      <c r="G3976" s="9">
        <v>3972</v>
      </c>
    </row>
    <row r="3977" spans="7:7" x14ac:dyDescent="0.25">
      <c r="G3977" s="9">
        <v>3973</v>
      </c>
    </row>
    <row r="3978" spans="7:7" x14ac:dyDescent="0.25">
      <c r="G3978" s="9">
        <v>3974</v>
      </c>
    </row>
    <row r="3979" spans="7:7" x14ac:dyDescent="0.25">
      <c r="G3979" s="9">
        <v>3975</v>
      </c>
    </row>
    <row r="3980" spans="7:7" x14ac:dyDescent="0.25">
      <c r="G3980" s="9">
        <v>3976</v>
      </c>
    </row>
    <row r="3981" spans="7:7" x14ac:dyDescent="0.25">
      <c r="G3981" s="9">
        <v>3977</v>
      </c>
    </row>
    <row r="3982" spans="7:7" x14ac:dyDescent="0.25">
      <c r="G3982" s="9">
        <v>3978</v>
      </c>
    </row>
    <row r="3983" spans="7:7" x14ac:dyDescent="0.25">
      <c r="G3983" s="9">
        <v>3979</v>
      </c>
    </row>
    <row r="3984" spans="7:7" x14ac:dyDescent="0.25">
      <c r="G3984" s="9">
        <v>3980</v>
      </c>
    </row>
    <row r="3985" spans="7:7" x14ac:dyDescent="0.25">
      <c r="G3985" s="9">
        <v>3981</v>
      </c>
    </row>
    <row r="3986" spans="7:7" x14ac:dyDescent="0.25">
      <c r="G3986" s="9">
        <v>3982</v>
      </c>
    </row>
    <row r="3987" spans="7:7" x14ac:dyDescent="0.25">
      <c r="G3987" s="9">
        <v>3983</v>
      </c>
    </row>
    <row r="3988" spans="7:7" x14ac:dyDescent="0.25">
      <c r="G3988" s="9">
        <v>3984</v>
      </c>
    </row>
    <row r="3989" spans="7:7" x14ac:dyDescent="0.25">
      <c r="G3989" s="9">
        <v>3985</v>
      </c>
    </row>
    <row r="3990" spans="7:7" x14ac:dyDescent="0.25">
      <c r="G3990" s="9">
        <v>3986</v>
      </c>
    </row>
    <row r="3991" spans="7:7" x14ac:dyDescent="0.25">
      <c r="G3991" s="9">
        <v>3987</v>
      </c>
    </row>
    <row r="3992" spans="7:7" x14ac:dyDescent="0.25">
      <c r="G3992" s="9">
        <v>3988</v>
      </c>
    </row>
    <row r="3993" spans="7:7" x14ac:dyDescent="0.25">
      <c r="G3993" s="9">
        <v>3989</v>
      </c>
    </row>
    <row r="3994" spans="7:7" x14ac:dyDescent="0.25">
      <c r="G3994" s="9">
        <v>3990</v>
      </c>
    </row>
    <row r="3995" spans="7:7" x14ac:dyDescent="0.25">
      <c r="G3995" s="9">
        <v>3991</v>
      </c>
    </row>
    <row r="3996" spans="7:7" x14ac:dyDescent="0.25">
      <c r="G3996" s="9">
        <v>3992</v>
      </c>
    </row>
    <row r="3997" spans="7:7" x14ac:dyDescent="0.25">
      <c r="G3997" s="9">
        <v>3993</v>
      </c>
    </row>
    <row r="3998" spans="7:7" x14ac:dyDescent="0.25">
      <c r="G3998" s="9">
        <v>3994</v>
      </c>
    </row>
    <row r="3999" spans="7:7" x14ac:dyDescent="0.25">
      <c r="G3999" s="9">
        <v>3995</v>
      </c>
    </row>
    <row r="4000" spans="7:7" x14ac:dyDescent="0.25">
      <c r="G4000" s="9">
        <v>3996</v>
      </c>
    </row>
    <row r="4001" spans="7:7" x14ac:dyDescent="0.25">
      <c r="G4001" s="9">
        <v>3997</v>
      </c>
    </row>
    <row r="4002" spans="7:7" x14ac:dyDescent="0.25">
      <c r="G4002" s="9">
        <v>3998</v>
      </c>
    </row>
    <row r="4003" spans="7:7" x14ac:dyDescent="0.25">
      <c r="G4003" s="9">
        <v>3999</v>
      </c>
    </row>
    <row r="4004" spans="7:7" x14ac:dyDescent="0.25">
      <c r="G4004" s="9">
        <v>4000</v>
      </c>
    </row>
    <row r="4005" spans="7:7" x14ac:dyDescent="0.25">
      <c r="G4005" s="9">
        <v>4001</v>
      </c>
    </row>
    <row r="4006" spans="7:7" x14ac:dyDescent="0.25">
      <c r="G4006" s="9">
        <v>4002</v>
      </c>
    </row>
    <row r="4007" spans="7:7" x14ac:dyDescent="0.25">
      <c r="G4007" s="9">
        <v>4003</v>
      </c>
    </row>
    <row r="4008" spans="7:7" x14ac:dyDescent="0.25">
      <c r="G4008" s="9">
        <v>4004</v>
      </c>
    </row>
    <row r="4009" spans="7:7" x14ac:dyDescent="0.25">
      <c r="G4009" s="9">
        <v>4005</v>
      </c>
    </row>
    <row r="4010" spans="7:7" x14ac:dyDescent="0.25">
      <c r="G4010" s="9">
        <v>4006</v>
      </c>
    </row>
    <row r="4011" spans="7:7" x14ac:dyDescent="0.25">
      <c r="G4011" s="9">
        <v>4007</v>
      </c>
    </row>
    <row r="4012" spans="7:7" x14ac:dyDescent="0.25">
      <c r="G4012" s="9">
        <v>4008</v>
      </c>
    </row>
    <row r="4013" spans="7:7" x14ac:dyDescent="0.25">
      <c r="G4013" s="9">
        <v>4009</v>
      </c>
    </row>
    <row r="4014" spans="7:7" x14ac:dyDescent="0.25">
      <c r="G4014" s="9">
        <v>4010</v>
      </c>
    </row>
    <row r="4015" spans="7:7" x14ac:dyDescent="0.25">
      <c r="G4015" s="9">
        <v>4011</v>
      </c>
    </row>
    <row r="4016" spans="7:7" x14ac:dyDescent="0.25">
      <c r="G4016" s="9">
        <v>4012</v>
      </c>
    </row>
    <row r="4017" spans="7:7" x14ac:dyDescent="0.25">
      <c r="G4017" s="9">
        <v>4013</v>
      </c>
    </row>
    <row r="4018" spans="7:7" x14ac:dyDescent="0.25">
      <c r="G4018" s="9">
        <v>4014</v>
      </c>
    </row>
    <row r="4019" spans="7:7" x14ac:dyDescent="0.25">
      <c r="G4019" s="9">
        <v>4015</v>
      </c>
    </row>
    <row r="4020" spans="7:7" x14ac:dyDescent="0.25">
      <c r="G4020" s="9">
        <v>4016</v>
      </c>
    </row>
    <row r="4021" spans="7:7" x14ac:dyDescent="0.25">
      <c r="G4021" s="9">
        <v>4017</v>
      </c>
    </row>
    <row r="4022" spans="7:7" x14ac:dyDescent="0.25">
      <c r="G4022" s="9">
        <v>4018</v>
      </c>
    </row>
    <row r="4023" spans="7:7" x14ac:dyDescent="0.25">
      <c r="G4023" s="9">
        <v>4019</v>
      </c>
    </row>
    <row r="4024" spans="7:7" x14ac:dyDescent="0.25">
      <c r="G4024" s="9">
        <v>4020</v>
      </c>
    </row>
    <row r="4025" spans="7:7" x14ac:dyDescent="0.25">
      <c r="G4025" s="9">
        <v>4021</v>
      </c>
    </row>
    <row r="4026" spans="7:7" x14ac:dyDescent="0.25">
      <c r="G4026" s="9">
        <v>4022</v>
      </c>
    </row>
    <row r="4027" spans="7:7" x14ac:dyDescent="0.25">
      <c r="G4027" s="9">
        <v>4023</v>
      </c>
    </row>
    <row r="4028" spans="7:7" x14ac:dyDescent="0.25">
      <c r="G4028" s="9">
        <v>4024</v>
      </c>
    </row>
    <row r="4029" spans="7:7" x14ac:dyDescent="0.25">
      <c r="G4029" s="9">
        <v>4025</v>
      </c>
    </row>
    <row r="4030" spans="7:7" x14ac:dyDescent="0.25">
      <c r="G4030" s="9">
        <v>4026</v>
      </c>
    </row>
    <row r="4031" spans="7:7" x14ac:dyDescent="0.25">
      <c r="G4031" s="9">
        <v>4027</v>
      </c>
    </row>
    <row r="4032" spans="7:7" x14ac:dyDescent="0.25">
      <c r="G4032" s="9">
        <v>4028</v>
      </c>
    </row>
    <row r="4033" spans="7:7" x14ac:dyDescent="0.25">
      <c r="G4033" s="9">
        <v>4029</v>
      </c>
    </row>
    <row r="4034" spans="7:7" x14ac:dyDescent="0.25">
      <c r="G4034" s="9">
        <v>4030</v>
      </c>
    </row>
    <row r="4035" spans="7:7" x14ac:dyDescent="0.25">
      <c r="G4035" s="9">
        <v>4031</v>
      </c>
    </row>
    <row r="4036" spans="7:7" x14ac:dyDescent="0.25">
      <c r="G4036" s="9">
        <v>4032</v>
      </c>
    </row>
    <row r="4037" spans="7:7" x14ac:dyDescent="0.25">
      <c r="G4037" s="9">
        <v>4033</v>
      </c>
    </row>
    <row r="4038" spans="7:7" x14ac:dyDescent="0.25">
      <c r="G4038" s="9">
        <v>4034</v>
      </c>
    </row>
    <row r="4039" spans="7:7" x14ac:dyDescent="0.25">
      <c r="G4039" s="9">
        <v>4035</v>
      </c>
    </row>
    <row r="4040" spans="7:7" x14ac:dyDescent="0.25">
      <c r="G4040" s="9">
        <v>4036</v>
      </c>
    </row>
    <row r="4041" spans="7:7" x14ac:dyDescent="0.25">
      <c r="G4041" s="9">
        <v>4037</v>
      </c>
    </row>
    <row r="4042" spans="7:7" x14ac:dyDescent="0.25">
      <c r="G4042" s="9">
        <v>4038</v>
      </c>
    </row>
    <row r="4043" spans="7:7" x14ac:dyDescent="0.25">
      <c r="G4043" s="9">
        <v>4039</v>
      </c>
    </row>
    <row r="4044" spans="7:7" x14ac:dyDescent="0.25">
      <c r="G4044" s="9">
        <v>4040</v>
      </c>
    </row>
    <row r="4045" spans="7:7" x14ac:dyDescent="0.25">
      <c r="G4045" s="9">
        <v>4041</v>
      </c>
    </row>
    <row r="4046" spans="7:7" x14ac:dyDescent="0.25">
      <c r="G4046" s="9">
        <v>4042</v>
      </c>
    </row>
    <row r="4047" spans="7:7" x14ac:dyDescent="0.25">
      <c r="G4047" s="9">
        <v>4043</v>
      </c>
    </row>
    <row r="4048" spans="7:7" x14ac:dyDescent="0.25">
      <c r="G4048" s="9">
        <v>4044</v>
      </c>
    </row>
    <row r="4049" spans="7:7" x14ac:dyDescent="0.25">
      <c r="G4049" s="9">
        <v>4045</v>
      </c>
    </row>
    <row r="4050" spans="7:7" x14ac:dyDescent="0.25">
      <c r="G4050" s="9">
        <v>4046</v>
      </c>
    </row>
    <row r="4051" spans="7:7" x14ac:dyDescent="0.25">
      <c r="G4051" s="9">
        <v>4047</v>
      </c>
    </row>
    <row r="4052" spans="7:7" x14ac:dyDescent="0.25">
      <c r="G4052" s="9">
        <v>4048</v>
      </c>
    </row>
    <row r="4053" spans="7:7" x14ac:dyDescent="0.25">
      <c r="G4053" s="9">
        <v>4049</v>
      </c>
    </row>
    <row r="4054" spans="7:7" x14ac:dyDescent="0.25">
      <c r="G4054" s="9">
        <v>4050</v>
      </c>
    </row>
    <row r="4055" spans="7:7" x14ac:dyDescent="0.25">
      <c r="G4055" s="9">
        <v>4051</v>
      </c>
    </row>
    <row r="4056" spans="7:7" x14ac:dyDescent="0.25">
      <c r="G4056" s="9">
        <v>4052</v>
      </c>
    </row>
    <row r="4057" spans="7:7" x14ac:dyDescent="0.25">
      <c r="G4057" s="9">
        <v>4053</v>
      </c>
    </row>
    <row r="4058" spans="7:7" x14ac:dyDescent="0.25">
      <c r="G4058" s="9">
        <v>4054</v>
      </c>
    </row>
    <row r="4059" spans="7:7" x14ac:dyDescent="0.25">
      <c r="G4059" s="9">
        <v>4055</v>
      </c>
    </row>
    <row r="4060" spans="7:7" x14ac:dyDescent="0.25">
      <c r="G4060" s="9">
        <v>4056</v>
      </c>
    </row>
    <row r="4061" spans="7:7" x14ac:dyDescent="0.25">
      <c r="G4061" s="9">
        <v>4057</v>
      </c>
    </row>
    <row r="4062" spans="7:7" x14ac:dyDescent="0.25">
      <c r="G4062" s="9">
        <v>4058</v>
      </c>
    </row>
    <row r="4063" spans="7:7" x14ac:dyDescent="0.25">
      <c r="G4063" s="9">
        <v>4059</v>
      </c>
    </row>
    <row r="4064" spans="7:7" x14ac:dyDescent="0.25">
      <c r="G4064" s="9">
        <v>4060</v>
      </c>
    </row>
    <row r="4065" spans="7:7" x14ac:dyDescent="0.25">
      <c r="G4065" s="9">
        <v>4061</v>
      </c>
    </row>
    <row r="4066" spans="7:7" x14ac:dyDescent="0.25">
      <c r="G4066" s="9">
        <v>4062</v>
      </c>
    </row>
    <row r="4067" spans="7:7" x14ac:dyDescent="0.25">
      <c r="G4067" s="9">
        <v>4063</v>
      </c>
    </row>
    <row r="4068" spans="7:7" x14ac:dyDescent="0.25">
      <c r="G4068" s="9">
        <v>4064</v>
      </c>
    </row>
    <row r="4069" spans="7:7" x14ac:dyDescent="0.25">
      <c r="G4069" s="9">
        <v>4065</v>
      </c>
    </row>
    <row r="4070" spans="7:7" x14ac:dyDescent="0.25">
      <c r="G4070" s="9">
        <v>4066</v>
      </c>
    </row>
    <row r="4071" spans="7:7" x14ac:dyDescent="0.25">
      <c r="G4071" s="9">
        <v>4067</v>
      </c>
    </row>
    <row r="4072" spans="7:7" x14ac:dyDescent="0.25">
      <c r="G4072" s="9">
        <v>4068</v>
      </c>
    </row>
    <row r="4073" spans="7:7" x14ac:dyDescent="0.25">
      <c r="G4073" s="9">
        <v>4069</v>
      </c>
    </row>
    <row r="4074" spans="7:7" x14ac:dyDescent="0.25">
      <c r="G4074" s="9">
        <v>4070</v>
      </c>
    </row>
    <row r="4075" spans="7:7" x14ac:dyDescent="0.25">
      <c r="G4075" s="9">
        <v>4071</v>
      </c>
    </row>
    <row r="4076" spans="7:7" x14ac:dyDescent="0.25">
      <c r="G4076" s="9">
        <v>4072</v>
      </c>
    </row>
    <row r="4077" spans="7:7" x14ac:dyDescent="0.25">
      <c r="G4077" s="9">
        <v>4073</v>
      </c>
    </row>
    <row r="4078" spans="7:7" x14ac:dyDescent="0.25">
      <c r="G4078" s="9">
        <v>4074</v>
      </c>
    </row>
    <row r="4079" spans="7:7" x14ac:dyDescent="0.25">
      <c r="G4079" s="9">
        <v>4075</v>
      </c>
    </row>
    <row r="4080" spans="7:7" x14ac:dyDescent="0.25">
      <c r="G4080" s="9">
        <v>4076</v>
      </c>
    </row>
    <row r="4081" spans="7:7" x14ac:dyDescent="0.25">
      <c r="G4081" s="9">
        <v>4077</v>
      </c>
    </row>
    <row r="4082" spans="7:7" x14ac:dyDescent="0.25">
      <c r="G4082" s="9">
        <v>4078</v>
      </c>
    </row>
    <row r="4083" spans="7:7" x14ac:dyDescent="0.25">
      <c r="G4083" s="9">
        <v>4079</v>
      </c>
    </row>
    <row r="4084" spans="7:7" x14ac:dyDescent="0.25">
      <c r="G4084" s="9">
        <v>4080</v>
      </c>
    </row>
    <row r="4085" spans="7:7" x14ac:dyDescent="0.25">
      <c r="G4085" s="9">
        <v>4081</v>
      </c>
    </row>
    <row r="4086" spans="7:7" x14ac:dyDescent="0.25">
      <c r="G4086" s="9">
        <v>4082</v>
      </c>
    </row>
    <row r="4087" spans="7:7" x14ac:dyDescent="0.25">
      <c r="G4087" s="9">
        <v>4083</v>
      </c>
    </row>
    <row r="4088" spans="7:7" x14ac:dyDescent="0.25">
      <c r="G4088" s="9">
        <v>4084</v>
      </c>
    </row>
    <row r="4089" spans="7:7" x14ac:dyDescent="0.25">
      <c r="G4089" s="9">
        <v>4085</v>
      </c>
    </row>
    <row r="4090" spans="7:7" x14ac:dyDescent="0.25">
      <c r="G4090" s="9">
        <v>4086</v>
      </c>
    </row>
    <row r="4091" spans="7:7" x14ac:dyDescent="0.25">
      <c r="G4091" s="9">
        <v>4087</v>
      </c>
    </row>
    <row r="4092" spans="7:7" x14ac:dyDescent="0.25">
      <c r="G4092" s="9">
        <v>4088</v>
      </c>
    </row>
    <row r="4093" spans="7:7" x14ac:dyDescent="0.25">
      <c r="G4093" s="9">
        <v>4089</v>
      </c>
    </row>
    <row r="4094" spans="7:7" x14ac:dyDescent="0.25">
      <c r="G4094" s="9">
        <v>4090</v>
      </c>
    </row>
    <row r="4095" spans="7:7" x14ac:dyDescent="0.25">
      <c r="G4095" s="9">
        <v>4091</v>
      </c>
    </row>
    <row r="4096" spans="7:7" x14ac:dyDescent="0.25">
      <c r="G4096" s="9">
        <v>4092</v>
      </c>
    </row>
    <row r="4097" spans="7:7" x14ac:dyDescent="0.25">
      <c r="G4097" s="9">
        <v>4093</v>
      </c>
    </row>
    <row r="4098" spans="7:7" x14ac:dyDescent="0.25">
      <c r="G4098" s="9">
        <v>4094</v>
      </c>
    </row>
    <row r="4099" spans="7:7" x14ac:dyDescent="0.25">
      <c r="G4099" s="9">
        <v>4095</v>
      </c>
    </row>
    <row r="4100" spans="7:7" x14ac:dyDescent="0.25">
      <c r="G4100" s="9">
        <v>4096</v>
      </c>
    </row>
    <row r="4101" spans="7:7" x14ac:dyDescent="0.25">
      <c r="G4101" s="9">
        <v>4097</v>
      </c>
    </row>
    <row r="4102" spans="7:7" x14ac:dyDescent="0.25">
      <c r="G4102" s="9">
        <v>4098</v>
      </c>
    </row>
    <row r="4103" spans="7:7" x14ac:dyDescent="0.25">
      <c r="G4103" s="9">
        <v>4099</v>
      </c>
    </row>
    <row r="4104" spans="7:7" x14ac:dyDescent="0.25">
      <c r="G4104" s="9">
        <v>4100</v>
      </c>
    </row>
    <row r="4105" spans="7:7" x14ac:dyDescent="0.25">
      <c r="G4105" s="9">
        <v>4101</v>
      </c>
    </row>
    <row r="4106" spans="7:7" x14ac:dyDescent="0.25">
      <c r="G4106" s="9">
        <v>4102</v>
      </c>
    </row>
    <row r="4107" spans="7:7" x14ac:dyDescent="0.25">
      <c r="G4107" s="9">
        <v>4103</v>
      </c>
    </row>
    <row r="4108" spans="7:7" x14ac:dyDescent="0.25">
      <c r="G4108" s="9">
        <v>4104</v>
      </c>
    </row>
    <row r="4109" spans="7:7" x14ac:dyDescent="0.25">
      <c r="G4109" s="9">
        <v>4105</v>
      </c>
    </row>
    <row r="4110" spans="7:7" x14ac:dyDescent="0.25">
      <c r="G4110" s="9">
        <v>4106</v>
      </c>
    </row>
    <row r="4111" spans="7:7" x14ac:dyDescent="0.25">
      <c r="G4111" s="9">
        <v>4107</v>
      </c>
    </row>
    <row r="4112" spans="7:7" x14ac:dyDescent="0.25">
      <c r="G4112" s="9">
        <v>4108</v>
      </c>
    </row>
    <row r="4113" spans="7:7" x14ac:dyDescent="0.25">
      <c r="G4113" s="9">
        <v>4109</v>
      </c>
    </row>
    <row r="4114" spans="7:7" x14ac:dyDescent="0.25">
      <c r="G4114" s="9">
        <v>4110</v>
      </c>
    </row>
    <row r="4115" spans="7:7" x14ac:dyDescent="0.25">
      <c r="G4115" s="9">
        <v>4111</v>
      </c>
    </row>
    <row r="4116" spans="7:7" x14ac:dyDescent="0.25">
      <c r="G4116" s="9">
        <v>4112</v>
      </c>
    </row>
    <row r="4117" spans="7:7" x14ac:dyDescent="0.25">
      <c r="G4117" s="9">
        <v>4113</v>
      </c>
    </row>
    <row r="4118" spans="7:7" x14ac:dyDescent="0.25">
      <c r="G4118" s="9">
        <v>4114</v>
      </c>
    </row>
    <row r="4119" spans="7:7" x14ac:dyDescent="0.25">
      <c r="G4119" s="9">
        <v>4115</v>
      </c>
    </row>
    <row r="4120" spans="7:7" x14ac:dyDescent="0.25">
      <c r="G4120" s="9">
        <v>4116</v>
      </c>
    </row>
    <row r="4121" spans="7:7" x14ac:dyDescent="0.25">
      <c r="G4121" s="9">
        <v>4117</v>
      </c>
    </row>
    <row r="4122" spans="7:7" x14ac:dyDescent="0.25">
      <c r="G4122" s="9">
        <v>4118</v>
      </c>
    </row>
    <row r="4123" spans="7:7" x14ac:dyDescent="0.25">
      <c r="G4123" s="9">
        <v>4119</v>
      </c>
    </row>
    <row r="4124" spans="7:7" x14ac:dyDescent="0.25">
      <c r="G4124" s="9">
        <v>4120</v>
      </c>
    </row>
    <row r="4125" spans="7:7" x14ac:dyDescent="0.25">
      <c r="G4125" s="9">
        <v>4121</v>
      </c>
    </row>
    <row r="4126" spans="7:7" x14ac:dyDescent="0.25">
      <c r="G4126" s="9">
        <v>4122</v>
      </c>
    </row>
    <row r="4127" spans="7:7" x14ac:dyDescent="0.25">
      <c r="G4127" s="9">
        <v>4123</v>
      </c>
    </row>
    <row r="4128" spans="7:7" x14ac:dyDescent="0.25">
      <c r="G4128" s="9">
        <v>4124</v>
      </c>
    </row>
    <row r="4129" spans="7:7" x14ac:dyDescent="0.25">
      <c r="G4129" s="9">
        <v>4125</v>
      </c>
    </row>
    <row r="4130" spans="7:7" x14ac:dyDescent="0.25">
      <c r="G4130" s="9">
        <v>4126</v>
      </c>
    </row>
    <row r="4131" spans="7:7" x14ac:dyDescent="0.25">
      <c r="G4131" s="9">
        <v>4127</v>
      </c>
    </row>
    <row r="4132" spans="7:7" x14ac:dyDescent="0.25">
      <c r="G4132" s="9">
        <v>4128</v>
      </c>
    </row>
    <row r="4133" spans="7:7" x14ac:dyDescent="0.25">
      <c r="G4133" s="9">
        <v>4129</v>
      </c>
    </row>
    <row r="4134" spans="7:7" x14ac:dyDescent="0.25">
      <c r="G4134" s="9">
        <v>4130</v>
      </c>
    </row>
    <row r="4135" spans="7:7" x14ac:dyDescent="0.25">
      <c r="G4135" s="9">
        <v>4131</v>
      </c>
    </row>
    <row r="4136" spans="7:7" x14ac:dyDescent="0.25">
      <c r="G4136" s="9">
        <v>4132</v>
      </c>
    </row>
    <row r="4137" spans="7:7" x14ac:dyDescent="0.25">
      <c r="G4137" s="9">
        <v>4133</v>
      </c>
    </row>
    <row r="4138" spans="7:7" x14ac:dyDescent="0.25">
      <c r="G4138" s="9">
        <v>4134</v>
      </c>
    </row>
    <row r="4139" spans="7:7" x14ac:dyDescent="0.25">
      <c r="G4139" s="9">
        <v>4135</v>
      </c>
    </row>
    <row r="4140" spans="7:7" x14ac:dyDescent="0.25">
      <c r="G4140" s="9">
        <v>4136</v>
      </c>
    </row>
    <row r="4141" spans="7:7" x14ac:dyDescent="0.25">
      <c r="G4141" s="9">
        <v>4137</v>
      </c>
    </row>
    <row r="4142" spans="7:7" x14ac:dyDescent="0.25">
      <c r="G4142" s="9">
        <v>4138</v>
      </c>
    </row>
    <row r="4143" spans="7:7" x14ac:dyDescent="0.25">
      <c r="G4143" s="9">
        <v>4139</v>
      </c>
    </row>
    <row r="4144" spans="7:7" x14ac:dyDescent="0.25">
      <c r="G4144" s="9">
        <v>4140</v>
      </c>
    </row>
    <row r="4145" spans="7:7" x14ac:dyDescent="0.25">
      <c r="G4145" s="9">
        <v>4141</v>
      </c>
    </row>
    <row r="4146" spans="7:7" x14ac:dyDescent="0.25">
      <c r="G4146" s="9">
        <v>4142</v>
      </c>
    </row>
    <row r="4147" spans="7:7" x14ac:dyDescent="0.25">
      <c r="G4147" s="9">
        <v>4143</v>
      </c>
    </row>
    <row r="4148" spans="7:7" x14ac:dyDescent="0.25">
      <c r="G4148" s="9">
        <v>4144</v>
      </c>
    </row>
    <row r="4149" spans="7:7" x14ac:dyDescent="0.25">
      <c r="G4149" s="9">
        <v>4145</v>
      </c>
    </row>
    <row r="4150" spans="7:7" x14ac:dyDescent="0.25">
      <c r="G4150" s="9">
        <v>4146</v>
      </c>
    </row>
    <row r="4151" spans="7:7" x14ac:dyDescent="0.25">
      <c r="G4151" s="9">
        <v>4147</v>
      </c>
    </row>
    <row r="4152" spans="7:7" x14ac:dyDescent="0.25">
      <c r="G4152" s="9">
        <v>4148</v>
      </c>
    </row>
    <row r="4153" spans="7:7" x14ac:dyDescent="0.25">
      <c r="G4153" s="9">
        <v>4149</v>
      </c>
    </row>
    <row r="4154" spans="7:7" x14ac:dyDescent="0.25">
      <c r="G4154" s="9">
        <v>4150</v>
      </c>
    </row>
    <row r="4155" spans="7:7" x14ac:dyDescent="0.25">
      <c r="G4155" s="9">
        <v>4151</v>
      </c>
    </row>
    <row r="4156" spans="7:7" x14ac:dyDescent="0.25">
      <c r="G4156" s="9">
        <v>4152</v>
      </c>
    </row>
    <row r="4157" spans="7:7" x14ac:dyDescent="0.25">
      <c r="G4157" s="9">
        <v>4153</v>
      </c>
    </row>
    <row r="4158" spans="7:7" x14ac:dyDescent="0.25">
      <c r="G4158" s="9">
        <v>4154</v>
      </c>
    </row>
    <row r="4159" spans="7:7" x14ac:dyDescent="0.25">
      <c r="G4159" s="9">
        <v>4155</v>
      </c>
    </row>
    <row r="4160" spans="7:7" x14ac:dyDescent="0.25">
      <c r="G4160" s="9">
        <v>4156</v>
      </c>
    </row>
    <row r="4161" spans="7:7" x14ac:dyDescent="0.25">
      <c r="G4161" s="9">
        <v>4157</v>
      </c>
    </row>
    <row r="4162" spans="7:7" x14ac:dyDescent="0.25">
      <c r="G4162" s="9">
        <v>4158</v>
      </c>
    </row>
    <row r="4163" spans="7:7" x14ac:dyDescent="0.25">
      <c r="G4163" s="9">
        <v>4159</v>
      </c>
    </row>
    <row r="4164" spans="7:7" x14ac:dyDescent="0.25">
      <c r="G4164" s="9">
        <v>4160</v>
      </c>
    </row>
    <row r="4165" spans="7:7" x14ac:dyDescent="0.25">
      <c r="G4165" s="9">
        <v>4161</v>
      </c>
    </row>
    <row r="4166" spans="7:7" x14ac:dyDescent="0.25">
      <c r="G4166" s="9">
        <v>4162</v>
      </c>
    </row>
    <row r="4167" spans="7:7" x14ac:dyDescent="0.25">
      <c r="G4167" s="9">
        <v>4163</v>
      </c>
    </row>
    <row r="4168" spans="7:7" x14ac:dyDescent="0.25">
      <c r="G4168" s="9">
        <v>4164</v>
      </c>
    </row>
    <row r="4169" spans="7:7" x14ac:dyDescent="0.25">
      <c r="G4169" s="9">
        <v>4165</v>
      </c>
    </row>
    <row r="4170" spans="7:7" x14ac:dyDescent="0.25">
      <c r="G4170" s="9">
        <v>4166</v>
      </c>
    </row>
    <row r="4171" spans="7:7" x14ac:dyDescent="0.25">
      <c r="G4171" s="9">
        <v>4167</v>
      </c>
    </row>
    <row r="4172" spans="7:7" x14ac:dyDescent="0.25">
      <c r="G4172" s="9">
        <v>4168</v>
      </c>
    </row>
    <row r="4173" spans="7:7" x14ac:dyDescent="0.25">
      <c r="G4173" s="9">
        <v>4169</v>
      </c>
    </row>
    <row r="4174" spans="7:7" x14ac:dyDescent="0.25">
      <c r="G4174" s="9">
        <v>4170</v>
      </c>
    </row>
    <row r="4175" spans="7:7" x14ac:dyDescent="0.25">
      <c r="G4175" s="9">
        <v>4171</v>
      </c>
    </row>
    <row r="4176" spans="7:7" x14ac:dyDescent="0.25">
      <c r="G4176" s="9">
        <v>4172</v>
      </c>
    </row>
    <row r="4177" spans="7:7" x14ac:dyDescent="0.25">
      <c r="G4177" s="9">
        <v>4173</v>
      </c>
    </row>
    <row r="4178" spans="7:7" x14ac:dyDescent="0.25">
      <c r="G4178" s="9">
        <v>4174</v>
      </c>
    </row>
    <row r="4179" spans="7:7" x14ac:dyDescent="0.25">
      <c r="G4179" s="9">
        <v>4175</v>
      </c>
    </row>
    <row r="4180" spans="7:7" x14ac:dyDescent="0.25">
      <c r="G4180" s="9">
        <v>4176</v>
      </c>
    </row>
    <row r="4181" spans="7:7" x14ac:dyDescent="0.25">
      <c r="G4181" s="9">
        <v>4177</v>
      </c>
    </row>
    <row r="4182" spans="7:7" x14ac:dyDescent="0.25">
      <c r="G4182" s="9">
        <v>4178</v>
      </c>
    </row>
    <row r="4183" spans="7:7" x14ac:dyDescent="0.25">
      <c r="G4183" s="9">
        <v>4179</v>
      </c>
    </row>
    <row r="4184" spans="7:7" x14ac:dyDescent="0.25">
      <c r="G4184" s="9">
        <v>4180</v>
      </c>
    </row>
    <row r="4185" spans="7:7" x14ac:dyDescent="0.25">
      <c r="G4185" s="9">
        <v>4181</v>
      </c>
    </row>
    <row r="4186" spans="7:7" x14ac:dyDescent="0.25">
      <c r="G4186" s="9">
        <v>4182</v>
      </c>
    </row>
    <row r="4187" spans="7:7" x14ac:dyDescent="0.25">
      <c r="G4187" s="9">
        <v>4183</v>
      </c>
    </row>
    <row r="4188" spans="7:7" x14ac:dyDescent="0.25">
      <c r="G4188" s="9">
        <v>4184</v>
      </c>
    </row>
    <row r="4189" spans="7:7" x14ac:dyDescent="0.25">
      <c r="G4189" s="9">
        <v>4185</v>
      </c>
    </row>
    <row r="4190" spans="7:7" x14ac:dyDescent="0.25">
      <c r="G4190" s="9">
        <v>4186</v>
      </c>
    </row>
    <row r="4191" spans="7:7" x14ac:dyDescent="0.25">
      <c r="G4191" s="9">
        <v>4187</v>
      </c>
    </row>
    <row r="4192" spans="7:7" x14ac:dyDescent="0.25">
      <c r="G4192" s="9">
        <v>4188</v>
      </c>
    </row>
    <row r="4193" spans="7:7" x14ac:dyDescent="0.25">
      <c r="G4193" s="9">
        <v>4189</v>
      </c>
    </row>
    <row r="4194" spans="7:7" x14ac:dyDescent="0.25">
      <c r="G4194" s="9">
        <v>4190</v>
      </c>
    </row>
    <row r="4195" spans="7:7" x14ac:dyDescent="0.25">
      <c r="G4195" s="9">
        <v>4191</v>
      </c>
    </row>
    <row r="4196" spans="7:7" x14ac:dyDescent="0.25">
      <c r="G4196" s="9">
        <v>4192</v>
      </c>
    </row>
    <row r="4197" spans="7:7" x14ac:dyDescent="0.25">
      <c r="G4197" s="9">
        <v>4193</v>
      </c>
    </row>
    <row r="4198" spans="7:7" x14ac:dyDescent="0.25">
      <c r="G4198" s="9">
        <v>4194</v>
      </c>
    </row>
    <row r="4199" spans="7:7" x14ac:dyDescent="0.25">
      <c r="G4199" s="9">
        <v>4195</v>
      </c>
    </row>
    <row r="4200" spans="7:7" x14ac:dyDescent="0.25">
      <c r="G4200" s="9">
        <v>4196</v>
      </c>
    </row>
    <row r="4201" spans="7:7" x14ac:dyDescent="0.25">
      <c r="G4201" s="9">
        <v>4197</v>
      </c>
    </row>
    <row r="4202" spans="7:7" x14ac:dyDescent="0.25">
      <c r="G4202" s="9">
        <v>4198</v>
      </c>
    </row>
    <row r="4203" spans="7:7" x14ac:dyDescent="0.25">
      <c r="G4203" s="9">
        <v>4199</v>
      </c>
    </row>
    <row r="4204" spans="7:7" x14ac:dyDescent="0.25">
      <c r="G4204" s="9">
        <v>4200</v>
      </c>
    </row>
    <row r="4205" spans="7:7" x14ac:dyDescent="0.25">
      <c r="G4205" s="9">
        <v>4201</v>
      </c>
    </row>
    <row r="4206" spans="7:7" x14ac:dyDescent="0.25">
      <c r="G4206" s="9">
        <v>4202</v>
      </c>
    </row>
    <row r="4207" spans="7:7" x14ac:dyDescent="0.25">
      <c r="G4207" s="9">
        <v>4203</v>
      </c>
    </row>
    <row r="4208" spans="7:7" x14ac:dyDescent="0.25">
      <c r="G4208" s="9">
        <v>4204</v>
      </c>
    </row>
    <row r="4209" spans="7:7" x14ac:dyDescent="0.25">
      <c r="G4209" s="9">
        <v>4205</v>
      </c>
    </row>
    <row r="4210" spans="7:7" x14ac:dyDescent="0.25">
      <c r="G4210" s="9">
        <v>4206</v>
      </c>
    </row>
    <row r="4211" spans="7:7" x14ac:dyDescent="0.25">
      <c r="G4211" s="9">
        <v>4207</v>
      </c>
    </row>
    <row r="4212" spans="7:7" x14ac:dyDescent="0.25">
      <c r="G4212" s="9">
        <v>4208</v>
      </c>
    </row>
    <row r="4213" spans="7:7" x14ac:dyDescent="0.25">
      <c r="G4213" s="9">
        <v>4209</v>
      </c>
    </row>
    <row r="4214" spans="7:7" x14ac:dyDescent="0.25">
      <c r="G4214" s="9">
        <v>4210</v>
      </c>
    </row>
    <row r="4215" spans="7:7" x14ac:dyDescent="0.25">
      <c r="G4215" s="9">
        <v>4211</v>
      </c>
    </row>
    <row r="4216" spans="7:7" x14ac:dyDescent="0.25">
      <c r="G4216" s="9">
        <v>4212</v>
      </c>
    </row>
    <row r="4217" spans="7:7" x14ac:dyDescent="0.25">
      <c r="G4217" s="9">
        <v>4213</v>
      </c>
    </row>
    <row r="4218" spans="7:7" x14ac:dyDescent="0.25">
      <c r="G4218" s="9">
        <v>4214</v>
      </c>
    </row>
    <row r="4219" spans="7:7" x14ac:dyDescent="0.25">
      <c r="G4219" s="9">
        <v>4215</v>
      </c>
    </row>
    <row r="4220" spans="7:7" x14ac:dyDescent="0.25">
      <c r="G4220" s="9">
        <v>4216</v>
      </c>
    </row>
    <row r="4221" spans="7:7" x14ac:dyDescent="0.25">
      <c r="G4221" s="9">
        <v>4217</v>
      </c>
    </row>
    <row r="4222" spans="7:7" x14ac:dyDescent="0.25">
      <c r="G4222" s="9">
        <v>4218</v>
      </c>
    </row>
    <row r="4223" spans="7:7" x14ac:dyDescent="0.25">
      <c r="G4223" s="9">
        <v>4219</v>
      </c>
    </row>
    <row r="4224" spans="7:7" x14ac:dyDescent="0.25">
      <c r="G4224" s="9">
        <v>4220</v>
      </c>
    </row>
    <row r="4225" spans="7:7" x14ac:dyDescent="0.25">
      <c r="G4225" s="9">
        <v>4221</v>
      </c>
    </row>
    <row r="4226" spans="7:7" x14ac:dyDescent="0.25">
      <c r="G4226" s="9">
        <v>4222</v>
      </c>
    </row>
    <row r="4227" spans="7:7" x14ac:dyDescent="0.25">
      <c r="G4227" s="9">
        <v>4223</v>
      </c>
    </row>
    <row r="4228" spans="7:7" x14ac:dyDescent="0.25">
      <c r="G4228" s="9">
        <v>4224</v>
      </c>
    </row>
    <row r="4229" spans="7:7" x14ac:dyDescent="0.25">
      <c r="G4229" s="9">
        <v>4225</v>
      </c>
    </row>
    <row r="4230" spans="7:7" x14ac:dyDescent="0.25">
      <c r="G4230" s="9">
        <v>4226</v>
      </c>
    </row>
    <row r="4231" spans="7:7" x14ac:dyDescent="0.25">
      <c r="G4231" s="9">
        <v>4227</v>
      </c>
    </row>
    <row r="4232" spans="7:7" x14ac:dyDescent="0.25">
      <c r="G4232" s="9">
        <v>4228</v>
      </c>
    </row>
    <row r="4233" spans="7:7" x14ac:dyDescent="0.25">
      <c r="G4233" s="9">
        <v>4229</v>
      </c>
    </row>
    <row r="4234" spans="7:7" x14ac:dyDescent="0.25">
      <c r="G4234" s="9">
        <v>4230</v>
      </c>
    </row>
    <row r="4235" spans="7:7" x14ac:dyDescent="0.25">
      <c r="G4235" s="9">
        <v>4231</v>
      </c>
    </row>
    <row r="4236" spans="7:7" x14ac:dyDescent="0.25">
      <c r="G4236" s="9">
        <v>4232</v>
      </c>
    </row>
    <row r="4237" spans="7:7" x14ac:dyDescent="0.25">
      <c r="G4237" s="9">
        <v>4233</v>
      </c>
    </row>
    <row r="4238" spans="7:7" x14ac:dyDescent="0.25">
      <c r="G4238" s="9">
        <v>4234</v>
      </c>
    </row>
    <row r="4239" spans="7:7" x14ac:dyDescent="0.25">
      <c r="G4239" s="9">
        <v>4235</v>
      </c>
    </row>
    <row r="4240" spans="7:7" x14ac:dyDescent="0.25">
      <c r="G4240" s="9">
        <v>4236</v>
      </c>
    </row>
    <row r="4241" spans="7:7" x14ac:dyDescent="0.25">
      <c r="G4241" s="9">
        <v>4237</v>
      </c>
    </row>
    <row r="4242" spans="7:7" x14ac:dyDescent="0.25">
      <c r="G4242" s="9">
        <v>4238</v>
      </c>
    </row>
    <row r="4243" spans="7:7" x14ac:dyDescent="0.25">
      <c r="G4243" s="9">
        <v>4239</v>
      </c>
    </row>
    <row r="4244" spans="7:7" x14ac:dyDescent="0.25">
      <c r="G4244" s="9">
        <v>4240</v>
      </c>
    </row>
    <row r="4245" spans="7:7" x14ac:dyDescent="0.25">
      <c r="G4245" s="9">
        <v>4241</v>
      </c>
    </row>
    <row r="4246" spans="7:7" x14ac:dyDescent="0.25">
      <c r="G4246" s="9">
        <v>4242</v>
      </c>
    </row>
    <row r="4247" spans="7:7" x14ac:dyDescent="0.25">
      <c r="G4247" s="9">
        <v>4243</v>
      </c>
    </row>
    <row r="4248" spans="7:7" x14ac:dyDescent="0.25">
      <c r="G4248" s="9">
        <v>4244</v>
      </c>
    </row>
    <row r="4249" spans="7:7" x14ac:dyDescent="0.25">
      <c r="G4249" s="9">
        <v>4245</v>
      </c>
    </row>
    <row r="4250" spans="7:7" x14ac:dyDescent="0.25">
      <c r="G4250" s="9">
        <v>4246</v>
      </c>
    </row>
    <row r="4251" spans="7:7" x14ac:dyDescent="0.25">
      <c r="G4251" s="9">
        <v>4247</v>
      </c>
    </row>
    <row r="4252" spans="7:7" x14ac:dyDescent="0.25">
      <c r="G4252" s="9">
        <v>4248</v>
      </c>
    </row>
    <row r="4253" spans="7:7" x14ac:dyDescent="0.25">
      <c r="G4253" s="9">
        <v>4249</v>
      </c>
    </row>
    <row r="4254" spans="7:7" x14ac:dyDescent="0.25">
      <c r="G4254" s="9">
        <v>4250</v>
      </c>
    </row>
    <row r="4255" spans="7:7" x14ac:dyDescent="0.25">
      <c r="G4255" s="9">
        <v>4251</v>
      </c>
    </row>
    <row r="4256" spans="7:7" x14ac:dyDescent="0.25">
      <c r="G4256" s="9">
        <v>4252</v>
      </c>
    </row>
    <row r="4257" spans="7:7" x14ac:dyDescent="0.25">
      <c r="G4257" s="9">
        <v>4253</v>
      </c>
    </row>
    <row r="4258" spans="7:7" x14ac:dyDescent="0.25">
      <c r="G4258" s="9">
        <v>4254</v>
      </c>
    </row>
    <row r="4259" spans="7:7" x14ac:dyDescent="0.25">
      <c r="G4259" s="9">
        <v>4255</v>
      </c>
    </row>
    <row r="4260" spans="7:7" x14ac:dyDescent="0.25">
      <c r="G4260" s="9">
        <v>4256</v>
      </c>
    </row>
    <row r="4261" spans="7:7" x14ac:dyDescent="0.25">
      <c r="G4261" s="9">
        <v>4257</v>
      </c>
    </row>
    <row r="4262" spans="7:7" x14ac:dyDescent="0.25">
      <c r="G4262" s="9">
        <v>4258</v>
      </c>
    </row>
    <row r="4263" spans="7:7" x14ac:dyDescent="0.25">
      <c r="G4263" s="9">
        <v>4259</v>
      </c>
    </row>
    <row r="4264" spans="7:7" x14ac:dyDescent="0.25">
      <c r="G4264" s="9">
        <v>4260</v>
      </c>
    </row>
    <row r="4265" spans="7:7" x14ac:dyDescent="0.25">
      <c r="G4265" s="9">
        <v>4261</v>
      </c>
    </row>
    <row r="4266" spans="7:7" x14ac:dyDescent="0.25">
      <c r="G4266" s="9">
        <v>4262</v>
      </c>
    </row>
    <row r="4267" spans="7:7" x14ac:dyDescent="0.25">
      <c r="G4267" s="9">
        <v>4263</v>
      </c>
    </row>
    <row r="4268" spans="7:7" x14ac:dyDescent="0.25">
      <c r="G4268" s="9">
        <v>4264</v>
      </c>
    </row>
    <row r="4269" spans="7:7" x14ac:dyDescent="0.25">
      <c r="G4269" s="9">
        <v>4265</v>
      </c>
    </row>
    <row r="4270" spans="7:7" x14ac:dyDescent="0.25">
      <c r="G4270" s="9">
        <v>4266</v>
      </c>
    </row>
    <row r="4271" spans="7:7" x14ac:dyDescent="0.25">
      <c r="G4271" s="9">
        <v>4267</v>
      </c>
    </row>
    <row r="4272" spans="7:7" x14ac:dyDescent="0.25">
      <c r="G4272" s="9">
        <v>4268</v>
      </c>
    </row>
    <row r="4273" spans="7:7" x14ac:dyDescent="0.25">
      <c r="G4273" s="9">
        <v>4269</v>
      </c>
    </row>
    <row r="4274" spans="7:7" x14ac:dyDescent="0.25">
      <c r="G4274" s="9">
        <v>4270</v>
      </c>
    </row>
    <row r="4275" spans="7:7" x14ac:dyDescent="0.25">
      <c r="G4275" s="9">
        <v>4271</v>
      </c>
    </row>
    <row r="4276" spans="7:7" x14ac:dyDescent="0.25">
      <c r="G4276" s="9">
        <v>4272</v>
      </c>
    </row>
    <row r="4277" spans="7:7" x14ac:dyDescent="0.25">
      <c r="G4277" s="9">
        <v>4273</v>
      </c>
    </row>
    <row r="4278" spans="7:7" x14ac:dyDescent="0.25">
      <c r="G4278" s="9">
        <v>4274</v>
      </c>
    </row>
    <row r="4279" spans="7:7" x14ac:dyDescent="0.25">
      <c r="G4279" s="9">
        <v>4275</v>
      </c>
    </row>
    <row r="4280" spans="7:7" x14ac:dyDescent="0.25">
      <c r="G4280" s="9">
        <v>4276</v>
      </c>
    </row>
    <row r="4281" spans="7:7" x14ac:dyDescent="0.25">
      <c r="G4281" s="9">
        <v>4277</v>
      </c>
    </row>
    <row r="4282" spans="7:7" x14ac:dyDescent="0.25">
      <c r="G4282" s="9">
        <v>4278</v>
      </c>
    </row>
    <row r="4283" spans="7:7" x14ac:dyDescent="0.25">
      <c r="G4283" s="9">
        <v>4279</v>
      </c>
    </row>
    <row r="4284" spans="7:7" x14ac:dyDescent="0.25">
      <c r="G4284" s="9">
        <v>4280</v>
      </c>
    </row>
    <row r="4285" spans="7:7" x14ac:dyDescent="0.25">
      <c r="G4285" s="9">
        <v>4281</v>
      </c>
    </row>
    <row r="4286" spans="7:7" x14ac:dyDescent="0.25">
      <c r="G4286" s="9">
        <v>4282</v>
      </c>
    </row>
    <row r="4287" spans="7:7" x14ac:dyDescent="0.25">
      <c r="G4287" s="9">
        <v>4283</v>
      </c>
    </row>
    <row r="4288" spans="7:7" x14ac:dyDescent="0.25">
      <c r="G4288" s="9">
        <v>4284</v>
      </c>
    </row>
    <row r="4289" spans="7:7" x14ac:dyDescent="0.25">
      <c r="G4289" s="9">
        <v>4285</v>
      </c>
    </row>
    <row r="4290" spans="7:7" x14ac:dyDescent="0.25">
      <c r="G4290" s="9">
        <v>4286</v>
      </c>
    </row>
    <row r="4291" spans="7:7" x14ac:dyDescent="0.25">
      <c r="G4291" s="9">
        <v>4287</v>
      </c>
    </row>
    <row r="4292" spans="7:7" x14ac:dyDescent="0.25">
      <c r="G4292" s="9">
        <v>4288</v>
      </c>
    </row>
    <row r="4293" spans="7:7" x14ac:dyDescent="0.25">
      <c r="G4293" s="9">
        <v>4289</v>
      </c>
    </row>
    <row r="4294" spans="7:7" x14ac:dyDescent="0.25">
      <c r="G4294" s="9">
        <v>4290</v>
      </c>
    </row>
    <row r="4295" spans="7:7" x14ac:dyDescent="0.25">
      <c r="G4295" s="9">
        <v>4291</v>
      </c>
    </row>
    <row r="4296" spans="7:7" x14ac:dyDescent="0.25">
      <c r="G4296" s="9">
        <v>4292</v>
      </c>
    </row>
    <row r="4297" spans="7:7" x14ac:dyDescent="0.25">
      <c r="G4297" s="9">
        <v>4293</v>
      </c>
    </row>
    <row r="4298" spans="7:7" x14ac:dyDescent="0.25">
      <c r="G4298" s="9">
        <v>4294</v>
      </c>
    </row>
    <row r="4299" spans="7:7" x14ac:dyDescent="0.25">
      <c r="G4299" s="9">
        <v>4295</v>
      </c>
    </row>
    <row r="4300" spans="7:7" x14ac:dyDescent="0.25">
      <c r="G4300" s="9">
        <v>4296</v>
      </c>
    </row>
    <row r="4301" spans="7:7" x14ac:dyDescent="0.25">
      <c r="G4301" s="9">
        <v>4297</v>
      </c>
    </row>
    <row r="4302" spans="7:7" x14ac:dyDescent="0.25">
      <c r="G4302" s="9">
        <v>4298</v>
      </c>
    </row>
    <row r="4303" spans="7:7" x14ac:dyDescent="0.25">
      <c r="G4303" s="9">
        <v>4299</v>
      </c>
    </row>
    <row r="4304" spans="7:7" x14ac:dyDescent="0.25">
      <c r="G4304" s="9">
        <v>4300</v>
      </c>
    </row>
    <row r="4305" spans="7:7" x14ac:dyDescent="0.25">
      <c r="G4305" s="9">
        <v>4301</v>
      </c>
    </row>
    <row r="4306" spans="7:7" x14ac:dyDescent="0.25">
      <c r="G4306" s="9">
        <v>4302</v>
      </c>
    </row>
    <row r="4307" spans="7:7" x14ac:dyDescent="0.25">
      <c r="G4307" s="9">
        <v>4303</v>
      </c>
    </row>
    <row r="4308" spans="7:7" x14ac:dyDescent="0.25">
      <c r="G4308" s="9">
        <v>4304</v>
      </c>
    </row>
    <row r="4309" spans="7:7" x14ac:dyDescent="0.25">
      <c r="G4309" s="9">
        <v>4305</v>
      </c>
    </row>
    <row r="4310" spans="7:7" x14ac:dyDescent="0.25">
      <c r="G4310" s="9">
        <v>4306</v>
      </c>
    </row>
    <row r="4311" spans="7:7" x14ac:dyDescent="0.25">
      <c r="G4311" s="9">
        <v>4307</v>
      </c>
    </row>
    <row r="4312" spans="7:7" x14ac:dyDescent="0.25">
      <c r="G4312" s="9">
        <v>4308</v>
      </c>
    </row>
    <row r="4313" spans="7:7" x14ac:dyDescent="0.25">
      <c r="G4313" s="9">
        <v>4309</v>
      </c>
    </row>
    <row r="4314" spans="7:7" x14ac:dyDescent="0.25">
      <c r="G4314" s="9">
        <v>4310</v>
      </c>
    </row>
    <row r="4315" spans="7:7" x14ac:dyDescent="0.25">
      <c r="G4315" s="9">
        <v>4311</v>
      </c>
    </row>
    <row r="4316" spans="7:7" x14ac:dyDescent="0.25">
      <c r="G4316" s="9">
        <v>4312</v>
      </c>
    </row>
    <row r="4317" spans="7:7" x14ac:dyDescent="0.25">
      <c r="G4317" s="9">
        <v>4313</v>
      </c>
    </row>
    <row r="4318" spans="7:7" x14ac:dyDescent="0.25">
      <c r="G4318" s="9">
        <v>4314</v>
      </c>
    </row>
    <row r="4319" spans="7:7" x14ac:dyDescent="0.25">
      <c r="G4319" s="9">
        <v>4315</v>
      </c>
    </row>
    <row r="4320" spans="7:7" x14ac:dyDescent="0.25">
      <c r="G4320" s="9">
        <v>4316</v>
      </c>
    </row>
    <row r="4321" spans="7:7" x14ac:dyDescent="0.25">
      <c r="G4321" s="9">
        <v>4317</v>
      </c>
    </row>
    <row r="4322" spans="7:7" x14ac:dyDescent="0.25">
      <c r="G4322" s="9">
        <v>4318</v>
      </c>
    </row>
    <row r="4323" spans="7:7" x14ac:dyDescent="0.25">
      <c r="G4323" s="9">
        <v>4319</v>
      </c>
    </row>
    <row r="4324" spans="7:7" x14ac:dyDescent="0.25">
      <c r="G4324" s="9">
        <v>4320</v>
      </c>
    </row>
    <row r="4325" spans="7:7" x14ac:dyDescent="0.25">
      <c r="G4325" s="9">
        <v>4321</v>
      </c>
    </row>
    <row r="4326" spans="7:7" x14ac:dyDescent="0.25">
      <c r="G4326" s="9">
        <v>4322</v>
      </c>
    </row>
    <row r="4327" spans="7:7" x14ac:dyDescent="0.25">
      <c r="G4327" s="9">
        <v>4323</v>
      </c>
    </row>
    <row r="4328" spans="7:7" x14ac:dyDescent="0.25">
      <c r="G4328" s="9">
        <v>4324</v>
      </c>
    </row>
    <row r="4329" spans="7:7" x14ac:dyDescent="0.25">
      <c r="G4329" s="9">
        <v>4325</v>
      </c>
    </row>
    <row r="4330" spans="7:7" x14ac:dyDescent="0.25">
      <c r="G4330" s="9">
        <v>4326</v>
      </c>
    </row>
    <row r="4331" spans="7:7" x14ac:dyDescent="0.25">
      <c r="G4331" s="9">
        <v>4327</v>
      </c>
    </row>
    <row r="4332" spans="7:7" x14ac:dyDescent="0.25">
      <c r="G4332" s="9">
        <v>4328</v>
      </c>
    </row>
    <row r="4333" spans="7:7" x14ac:dyDescent="0.25">
      <c r="G4333" s="9">
        <v>4329</v>
      </c>
    </row>
    <row r="4334" spans="7:7" x14ac:dyDescent="0.25">
      <c r="G4334" s="9">
        <v>4330</v>
      </c>
    </row>
    <row r="4335" spans="7:7" x14ac:dyDescent="0.25">
      <c r="G4335" s="9">
        <v>4331</v>
      </c>
    </row>
    <row r="4336" spans="7:7" x14ac:dyDescent="0.25">
      <c r="G4336" s="9">
        <v>4332</v>
      </c>
    </row>
    <row r="4337" spans="7:7" x14ac:dyDescent="0.25">
      <c r="G4337" s="9">
        <v>4333</v>
      </c>
    </row>
    <row r="4338" spans="7:7" x14ac:dyDescent="0.25">
      <c r="G4338" s="9">
        <v>4334</v>
      </c>
    </row>
    <row r="4339" spans="7:7" x14ac:dyDescent="0.25">
      <c r="G4339" s="9">
        <v>4335</v>
      </c>
    </row>
    <row r="4340" spans="7:7" x14ac:dyDescent="0.25">
      <c r="G4340" s="9">
        <v>4336</v>
      </c>
    </row>
    <row r="4341" spans="7:7" x14ac:dyDescent="0.25">
      <c r="G4341" s="9">
        <v>4337</v>
      </c>
    </row>
    <row r="4342" spans="7:7" x14ac:dyDescent="0.25">
      <c r="G4342" s="9">
        <v>4338</v>
      </c>
    </row>
    <row r="4343" spans="7:7" x14ac:dyDescent="0.25">
      <c r="G4343" s="9">
        <v>4339</v>
      </c>
    </row>
    <row r="4344" spans="7:7" x14ac:dyDescent="0.25">
      <c r="G4344" s="9">
        <v>4340</v>
      </c>
    </row>
    <row r="4345" spans="7:7" x14ac:dyDescent="0.25">
      <c r="G4345" s="9">
        <v>4341</v>
      </c>
    </row>
    <row r="4346" spans="7:7" x14ac:dyDescent="0.25">
      <c r="G4346" s="9">
        <v>4342</v>
      </c>
    </row>
    <row r="4347" spans="7:7" x14ac:dyDescent="0.25">
      <c r="G4347" s="9">
        <v>4343</v>
      </c>
    </row>
    <row r="4348" spans="7:7" x14ac:dyDescent="0.25">
      <c r="G4348" s="9">
        <v>4344</v>
      </c>
    </row>
    <row r="4349" spans="7:7" x14ac:dyDescent="0.25">
      <c r="G4349" s="9">
        <v>4345</v>
      </c>
    </row>
    <row r="4350" spans="7:7" x14ac:dyDescent="0.25">
      <c r="G4350" s="9">
        <v>4346</v>
      </c>
    </row>
    <row r="4351" spans="7:7" x14ac:dyDescent="0.25">
      <c r="G4351" s="9">
        <v>4347</v>
      </c>
    </row>
    <row r="4352" spans="7:7" x14ac:dyDescent="0.25">
      <c r="G4352" s="9">
        <v>4348</v>
      </c>
    </row>
    <row r="4353" spans="7:7" x14ac:dyDescent="0.25">
      <c r="G4353" s="9">
        <v>4349</v>
      </c>
    </row>
    <row r="4354" spans="7:7" x14ac:dyDescent="0.25">
      <c r="G4354" s="9">
        <v>4350</v>
      </c>
    </row>
    <row r="4355" spans="7:7" x14ac:dyDescent="0.25">
      <c r="G4355" s="9">
        <v>4351</v>
      </c>
    </row>
    <row r="4356" spans="7:7" x14ac:dyDescent="0.25">
      <c r="G4356" s="9">
        <v>4352</v>
      </c>
    </row>
    <row r="4357" spans="7:7" x14ac:dyDescent="0.25">
      <c r="G4357" s="9">
        <v>4353</v>
      </c>
    </row>
    <row r="4358" spans="7:7" x14ac:dyDescent="0.25">
      <c r="G4358" s="9">
        <v>4354</v>
      </c>
    </row>
    <row r="4359" spans="7:7" x14ac:dyDescent="0.25">
      <c r="G4359" s="9">
        <v>4355</v>
      </c>
    </row>
    <row r="4360" spans="7:7" x14ac:dyDescent="0.25">
      <c r="G4360" s="9">
        <v>4356</v>
      </c>
    </row>
    <row r="4361" spans="7:7" x14ac:dyDescent="0.25">
      <c r="G4361" s="9">
        <v>4357</v>
      </c>
    </row>
    <row r="4362" spans="7:7" x14ac:dyDescent="0.25">
      <c r="G4362" s="9">
        <v>4358</v>
      </c>
    </row>
    <row r="4363" spans="7:7" x14ac:dyDescent="0.25">
      <c r="G4363" s="9">
        <v>4359</v>
      </c>
    </row>
    <row r="4364" spans="7:7" x14ac:dyDescent="0.25">
      <c r="G4364" s="9">
        <v>4360</v>
      </c>
    </row>
    <row r="4365" spans="7:7" x14ac:dyDescent="0.25">
      <c r="G4365" s="9">
        <v>4361</v>
      </c>
    </row>
    <row r="4366" spans="7:7" x14ac:dyDescent="0.25">
      <c r="G4366" s="9">
        <v>4362</v>
      </c>
    </row>
    <row r="4367" spans="7:7" x14ac:dyDescent="0.25">
      <c r="G4367" s="9">
        <v>4363</v>
      </c>
    </row>
    <row r="4368" spans="7:7" x14ac:dyDescent="0.25">
      <c r="G4368" s="9">
        <v>4364</v>
      </c>
    </row>
    <row r="4369" spans="7:7" x14ac:dyDescent="0.25">
      <c r="G4369" s="9">
        <v>4365</v>
      </c>
    </row>
    <row r="4370" spans="7:7" x14ac:dyDescent="0.25">
      <c r="G4370" s="9">
        <v>4366</v>
      </c>
    </row>
    <row r="4371" spans="7:7" x14ac:dyDescent="0.25">
      <c r="G4371" s="9">
        <v>4367</v>
      </c>
    </row>
    <row r="4372" spans="7:7" x14ac:dyDescent="0.25">
      <c r="G4372" s="9">
        <v>4368</v>
      </c>
    </row>
    <row r="4373" spans="7:7" x14ac:dyDescent="0.25">
      <c r="G4373" s="9">
        <v>4369</v>
      </c>
    </row>
    <row r="4374" spans="7:7" x14ac:dyDescent="0.25">
      <c r="G4374" s="9">
        <v>4370</v>
      </c>
    </row>
    <row r="4375" spans="7:7" x14ac:dyDescent="0.25">
      <c r="G4375" s="9">
        <v>4371</v>
      </c>
    </row>
    <row r="4376" spans="7:7" x14ac:dyDescent="0.25">
      <c r="G4376" s="9">
        <v>4372</v>
      </c>
    </row>
    <row r="4377" spans="7:7" x14ac:dyDescent="0.25">
      <c r="G4377" s="9">
        <v>4373</v>
      </c>
    </row>
    <row r="4378" spans="7:7" x14ac:dyDescent="0.25">
      <c r="G4378" s="9">
        <v>4374</v>
      </c>
    </row>
    <row r="4379" spans="7:7" x14ac:dyDescent="0.25">
      <c r="G4379" s="9">
        <v>4375</v>
      </c>
    </row>
    <row r="4380" spans="7:7" x14ac:dyDescent="0.25">
      <c r="G4380" s="9">
        <v>4376</v>
      </c>
    </row>
    <row r="4381" spans="7:7" x14ac:dyDescent="0.25">
      <c r="G4381" s="9">
        <v>4377</v>
      </c>
    </row>
    <row r="4382" spans="7:7" x14ac:dyDescent="0.25">
      <c r="G4382" s="9">
        <v>4378</v>
      </c>
    </row>
    <row r="4383" spans="7:7" x14ac:dyDescent="0.25">
      <c r="G4383" s="9">
        <v>4379</v>
      </c>
    </row>
    <row r="4384" spans="7:7" x14ac:dyDescent="0.25">
      <c r="G4384" s="9">
        <v>4380</v>
      </c>
    </row>
    <row r="4385" spans="7:7" x14ac:dyDescent="0.25">
      <c r="G4385" s="9">
        <v>4381</v>
      </c>
    </row>
    <row r="4386" spans="7:7" x14ac:dyDescent="0.25">
      <c r="G4386" s="9">
        <v>4382</v>
      </c>
    </row>
    <row r="4387" spans="7:7" x14ac:dyDescent="0.25">
      <c r="G4387" s="9">
        <v>4383</v>
      </c>
    </row>
    <row r="4388" spans="7:7" x14ac:dyDescent="0.25">
      <c r="G4388" s="9">
        <v>4384</v>
      </c>
    </row>
    <row r="4389" spans="7:7" x14ac:dyDescent="0.25">
      <c r="G4389" s="9">
        <v>4385</v>
      </c>
    </row>
    <row r="4390" spans="7:7" x14ac:dyDescent="0.25">
      <c r="G4390" s="9">
        <v>4386</v>
      </c>
    </row>
    <row r="4391" spans="7:7" x14ac:dyDescent="0.25">
      <c r="G4391" s="9">
        <v>4387</v>
      </c>
    </row>
    <row r="4392" spans="7:7" x14ac:dyDescent="0.25">
      <c r="G4392" s="9">
        <v>4388</v>
      </c>
    </row>
    <row r="4393" spans="7:7" x14ac:dyDescent="0.25">
      <c r="G4393" s="9">
        <v>4389</v>
      </c>
    </row>
    <row r="4394" spans="7:7" x14ac:dyDescent="0.25">
      <c r="G4394" s="9">
        <v>4390</v>
      </c>
    </row>
    <row r="4395" spans="7:7" x14ac:dyDescent="0.25">
      <c r="G4395" s="9">
        <v>4391</v>
      </c>
    </row>
    <row r="4396" spans="7:7" x14ac:dyDescent="0.25">
      <c r="G4396" s="9">
        <v>4392</v>
      </c>
    </row>
    <row r="4397" spans="7:7" x14ac:dyDescent="0.25">
      <c r="G4397" s="9">
        <v>4393</v>
      </c>
    </row>
    <row r="4398" spans="7:7" x14ac:dyDescent="0.25">
      <c r="G4398" s="9">
        <v>4394</v>
      </c>
    </row>
    <row r="4399" spans="7:7" x14ac:dyDescent="0.25">
      <c r="G4399" s="9">
        <v>4395</v>
      </c>
    </row>
    <row r="4400" spans="7:7" x14ac:dyDescent="0.25">
      <c r="G4400" s="9">
        <v>4396</v>
      </c>
    </row>
    <row r="4401" spans="7:7" x14ac:dyDescent="0.25">
      <c r="G4401" s="9">
        <v>4397</v>
      </c>
    </row>
    <row r="4402" spans="7:7" x14ac:dyDescent="0.25">
      <c r="G4402" s="9">
        <v>4398</v>
      </c>
    </row>
    <row r="4403" spans="7:7" x14ac:dyDescent="0.25">
      <c r="G4403" s="9">
        <v>4399</v>
      </c>
    </row>
    <row r="4404" spans="7:7" x14ac:dyDescent="0.25">
      <c r="G4404" s="9">
        <v>4400</v>
      </c>
    </row>
    <row r="4405" spans="7:7" x14ac:dyDescent="0.25">
      <c r="G4405" s="9">
        <v>4401</v>
      </c>
    </row>
    <row r="4406" spans="7:7" x14ac:dyDescent="0.25">
      <c r="G4406" s="9">
        <v>4402</v>
      </c>
    </row>
    <row r="4407" spans="7:7" x14ac:dyDescent="0.25">
      <c r="G4407" s="9">
        <v>4403</v>
      </c>
    </row>
    <row r="4408" spans="7:7" x14ac:dyDescent="0.25">
      <c r="G4408" s="9">
        <v>4404</v>
      </c>
    </row>
    <row r="4409" spans="7:7" x14ac:dyDescent="0.25">
      <c r="G4409" s="9">
        <v>4405</v>
      </c>
    </row>
    <row r="4410" spans="7:7" x14ac:dyDescent="0.25">
      <c r="G4410" s="9">
        <v>4406</v>
      </c>
    </row>
    <row r="4411" spans="7:7" x14ac:dyDescent="0.25">
      <c r="G4411" s="9">
        <v>4407</v>
      </c>
    </row>
    <row r="4412" spans="7:7" x14ac:dyDescent="0.25">
      <c r="G4412" s="9">
        <v>4408</v>
      </c>
    </row>
    <row r="4413" spans="7:7" x14ac:dyDescent="0.25">
      <c r="G4413" s="9">
        <v>4409</v>
      </c>
    </row>
    <row r="4414" spans="7:7" x14ac:dyDescent="0.25">
      <c r="G4414" s="9">
        <v>4410</v>
      </c>
    </row>
    <row r="4415" spans="7:7" x14ac:dyDescent="0.25">
      <c r="G4415" s="9">
        <v>4411</v>
      </c>
    </row>
    <row r="4416" spans="7:7" x14ac:dyDescent="0.25">
      <c r="G4416" s="9">
        <v>4412</v>
      </c>
    </row>
    <row r="4417" spans="7:7" x14ac:dyDescent="0.25">
      <c r="G4417" s="9">
        <v>4413</v>
      </c>
    </row>
    <row r="4418" spans="7:7" x14ac:dyDescent="0.25">
      <c r="G4418" s="9">
        <v>4414</v>
      </c>
    </row>
    <row r="4419" spans="7:7" x14ac:dyDescent="0.25">
      <c r="G4419" s="9">
        <v>4415</v>
      </c>
    </row>
    <row r="4420" spans="7:7" x14ac:dyDescent="0.25">
      <c r="G4420" s="9">
        <v>4416</v>
      </c>
    </row>
    <row r="4421" spans="7:7" x14ac:dyDescent="0.25">
      <c r="G4421" s="9">
        <v>4417</v>
      </c>
    </row>
    <row r="4422" spans="7:7" x14ac:dyDescent="0.25">
      <c r="G4422" s="9">
        <v>4418</v>
      </c>
    </row>
    <row r="4423" spans="7:7" x14ac:dyDescent="0.25">
      <c r="G4423" s="9">
        <v>4419</v>
      </c>
    </row>
    <row r="4424" spans="7:7" x14ac:dyDescent="0.25">
      <c r="G4424" s="9">
        <v>4420</v>
      </c>
    </row>
    <row r="4425" spans="7:7" x14ac:dyDescent="0.25">
      <c r="G4425" s="9">
        <v>4421</v>
      </c>
    </row>
    <row r="4426" spans="7:7" x14ac:dyDescent="0.25">
      <c r="G4426" s="9">
        <v>4422</v>
      </c>
    </row>
    <row r="4427" spans="7:7" x14ac:dyDescent="0.25">
      <c r="G4427" s="9">
        <v>4423</v>
      </c>
    </row>
    <row r="4428" spans="7:7" x14ac:dyDescent="0.25">
      <c r="G4428" s="9">
        <v>4424</v>
      </c>
    </row>
    <row r="4429" spans="7:7" x14ac:dyDescent="0.25">
      <c r="G4429" s="9">
        <v>4425</v>
      </c>
    </row>
    <row r="4430" spans="7:7" x14ac:dyDescent="0.25">
      <c r="G4430" s="9">
        <v>4426</v>
      </c>
    </row>
    <row r="4431" spans="7:7" x14ac:dyDescent="0.25">
      <c r="G4431" s="9">
        <v>4427</v>
      </c>
    </row>
    <row r="4432" spans="7:7" x14ac:dyDescent="0.25">
      <c r="G4432" s="9">
        <v>4428</v>
      </c>
    </row>
    <row r="4433" spans="7:7" x14ac:dyDescent="0.25">
      <c r="G4433" s="9">
        <v>4429</v>
      </c>
    </row>
    <row r="4434" spans="7:7" x14ac:dyDescent="0.25">
      <c r="G4434" s="9">
        <v>4430</v>
      </c>
    </row>
    <row r="4435" spans="7:7" x14ac:dyDescent="0.25">
      <c r="G4435" s="9">
        <v>4431</v>
      </c>
    </row>
    <row r="4436" spans="7:7" x14ac:dyDescent="0.25">
      <c r="G4436" s="9">
        <v>4432</v>
      </c>
    </row>
    <row r="4437" spans="7:7" x14ac:dyDescent="0.25">
      <c r="G4437" s="9">
        <v>4433</v>
      </c>
    </row>
    <row r="4438" spans="7:7" x14ac:dyDescent="0.25">
      <c r="G4438" s="9">
        <v>4434</v>
      </c>
    </row>
    <row r="4439" spans="7:7" x14ac:dyDescent="0.25">
      <c r="G4439" s="9">
        <v>4435</v>
      </c>
    </row>
    <row r="4440" spans="7:7" x14ac:dyDescent="0.25">
      <c r="G4440" s="9">
        <v>4436</v>
      </c>
    </row>
    <row r="4441" spans="7:7" x14ac:dyDescent="0.25">
      <c r="G4441" s="9">
        <v>4437</v>
      </c>
    </row>
    <row r="4442" spans="7:7" x14ac:dyDescent="0.25">
      <c r="G4442" s="9">
        <v>4438</v>
      </c>
    </row>
    <row r="4443" spans="7:7" x14ac:dyDescent="0.25">
      <c r="G4443" s="9">
        <v>4439</v>
      </c>
    </row>
    <row r="4444" spans="7:7" x14ac:dyDescent="0.25">
      <c r="G4444" s="9">
        <v>4440</v>
      </c>
    </row>
    <row r="4445" spans="7:7" x14ac:dyDescent="0.25">
      <c r="G4445" s="9">
        <v>4441</v>
      </c>
    </row>
    <row r="4446" spans="7:7" x14ac:dyDescent="0.25">
      <c r="G4446" s="9">
        <v>4442</v>
      </c>
    </row>
    <row r="4447" spans="7:7" x14ac:dyDescent="0.25">
      <c r="G4447" s="9">
        <v>4443</v>
      </c>
    </row>
    <row r="4448" spans="7:7" x14ac:dyDescent="0.25">
      <c r="G4448" s="9">
        <v>4444</v>
      </c>
    </row>
    <row r="4449" spans="7:7" x14ac:dyDescent="0.25">
      <c r="G4449" s="9">
        <v>4445</v>
      </c>
    </row>
    <row r="4450" spans="7:7" x14ac:dyDescent="0.25">
      <c r="G4450" s="9">
        <v>4446</v>
      </c>
    </row>
    <row r="4451" spans="7:7" x14ac:dyDescent="0.25">
      <c r="G4451" s="9">
        <v>4447</v>
      </c>
    </row>
    <row r="4452" spans="7:7" x14ac:dyDescent="0.25">
      <c r="G4452" s="9">
        <v>4448</v>
      </c>
    </row>
    <row r="4453" spans="7:7" x14ac:dyDescent="0.25">
      <c r="G4453" s="9">
        <v>4449</v>
      </c>
    </row>
    <row r="4454" spans="7:7" x14ac:dyDescent="0.25">
      <c r="G4454" s="9">
        <v>4450</v>
      </c>
    </row>
    <row r="4455" spans="7:7" x14ac:dyDescent="0.25">
      <c r="G4455" s="9">
        <v>4451</v>
      </c>
    </row>
    <row r="4456" spans="7:7" x14ac:dyDescent="0.25">
      <c r="G4456" s="9">
        <v>4452</v>
      </c>
    </row>
    <row r="4457" spans="7:7" x14ac:dyDescent="0.25">
      <c r="G4457" s="9">
        <v>4453</v>
      </c>
    </row>
    <row r="4458" spans="7:7" x14ac:dyDescent="0.25">
      <c r="G4458" s="9">
        <v>4454</v>
      </c>
    </row>
    <row r="4459" spans="7:7" x14ac:dyDescent="0.25">
      <c r="G4459" s="9">
        <v>4455</v>
      </c>
    </row>
    <row r="4460" spans="7:7" x14ac:dyDescent="0.25">
      <c r="G4460" s="9">
        <v>4456</v>
      </c>
    </row>
    <row r="4461" spans="7:7" x14ac:dyDescent="0.25">
      <c r="G4461" s="9">
        <v>4457</v>
      </c>
    </row>
    <row r="4462" spans="7:7" x14ac:dyDescent="0.25">
      <c r="G4462" s="9">
        <v>4458</v>
      </c>
    </row>
    <row r="4463" spans="7:7" x14ac:dyDescent="0.25">
      <c r="G4463" s="9">
        <v>4459</v>
      </c>
    </row>
    <row r="4464" spans="7:7" x14ac:dyDescent="0.25">
      <c r="G4464" s="9">
        <v>4460</v>
      </c>
    </row>
    <row r="4465" spans="7:7" x14ac:dyDescent="0.25">
      <c r="G4465" s="9">
        <v>4461</v>
      </c>
    </row>
    <row r="4466" spans="7:7" x14ac:dyDescent="0.25">
      <c r="G4466" s="9">
        <v>4462</v>
      </c>
    </row>
    <row r="4467" spans="7:7" x14ac:dyDescent="0.25">
      <c r="G4467" s="9">
        <v>4463</v>
      </c>
    </row>
    <row r="4468" spans="7:7" x14ac:dyDescent="0.25">
      <c r="G4468" s="9">
        <v>4464</v>
      </c>
    </row>
    <row r="4469" spans="7:7" x14ac:dyDescent="0.25">
      <c r="G4469" s="9">
        <v>4465</v>
      </c>
    </row>
    <row r="4470" spans="7:7" x14ac:dyDescent="0.25">
      <c r="G4470" s="9">
        <v>4466</v>
      </c>
    </row>
    <row r="4471" spans="7:7" x14ac:dyDescent="0.25">
      <c r="G4471" s="9">
        <v>4467</v>
      </c>
    </row>
    <row r="4472" spans="7:7" x14ac:dyDescent="0.25">
      <c r="G4472" s="9">
        <v>4468</v>
      </c>
    </row>
    <row r="4473" spans="7:7" x14ac:dyDescent="0.25">
      <c r="G4473" s="9">
        <v>4469</v>
      </c>
    </row>
    <row r="4474" spans="7:7" x14ac:dyDescent="0.25">
      <c r="G4474" s="9">
        <v>4470</v>
      </c>
    </row>
    <row r="4475" spans="7:7" x14ac:dyDescent="0.25">
      <c r="G4475" s="9">
        <v>4471</v>
      </c>
    </row>
    <row r="4476" spans="7:7" x14ac:dyDescent="0.25">
      <c r="G4476" s="9">
        <v>4472</v>
      </c>
    </row>
    <row r="4477" spans="7:7" x14ac:dyDescent="0.25">
      <c r="G4477" s="9">
        <v>4473</v>
      </c>
    </row>
    <row r="4478" spans="7:7" x14ac:dyDescent="0.25">
      <c r="G4478" s="9">
        <v>4474</v>
      </c>
    </row>
    <row r="4479" spans="7:7" x14ac:dyDescent="0.25">
      <c r="G4479" s="9">
        <v>4475</v>
      </c>
    </row>
    <row r="4480" spans="7:7" x14ac:dyDescent="0.25">
      <c r="G4480" s="9">
        <v>4476</v>
      </c>
    </row>
    <row r="4481" spans="7:7" x14ac:dyDescent="0.25">
      <c r="G4481" s="9">
        <v>4477</v>
      </c>
    </row>
    <row r="4482" spans="7:7" x14ac:dyDescent="0.25">
      <c r="G4482" s="9">
        <v>4478</v>
      </c>
    </row>
    <row r="4483" spans="7:7" x14ac:dyDescent="0.25">
      <c r="G4483" s="9">
        <v>4479</v>
      </c>
    </row>
    <row r="4484" spans="7:7" x14ac:dyDescent="0.25">
      <c r="G4484" s="9">
        <v>4480</v>
      </c>
    </row>
    <row r="4485" spans="7:7" x14ac:dyDescent="0.25">
      <c r="G4485" s="9">
        <v>4481</v>
      </c>
    </row>
    <row r="4486" spans="7:7" x14ac:dyDescent="0.25">
      <c r="G4486" s="9">
        <v>4482</v>
      </c>
    </row>
    <row r="4487" spans="7:7" x14ac:dyDescent="0.25">
      <c r="G4487" s="9">
        <v>4483</v>
      </c>
    </row>
    <row r="4488" spans="7:7" x14ac:dyDescent="0.25">
      <c r="G4488" s="9">
        <v>4484</v>
      </c>
    </row>
    <row r="4489" spans="7:7" x14ac:dyDescent="0.25">
      <c r="G4489" s="9">
        <v>4485</v>
      </c>
    </row>
    <row r="4490" spans="7:7" x14ac:dyDescent="0.25">
      <c r="G4490" s="9">
        <v>4486</v>
      </c>
    </row>
    <row r="4491" spans="7:7" x14ac:dyDescent="0.25">
      <c r="G4491" s="9">
        <v>4487</v>
      </c>
    </row>
    <row r="4492" spans="7:7" x14ac:dyDescent="0.25">
      <c r="G4492" s="9">
        <v>4488</v>
      </c>
    </row>
    <row r="4493" spans="7:7" x14ac:dyDescent="0.25">
      <c r="G4493" s="9">
        <v>4489</v>
      </c>
    </row>
    <row r="4494" spans="7:7" x14ac:dyDescent="0.25">
      <c r="G4494" s="9">
        <v>4490</v>
      </c>
    </row>
    <row r="4495" spans="7:7" x14ac:dyDescent="0.25">
      <c r="G4495" s="9">
        <v>4491</v>
      </c>
    </row>
    <row r="4496" spans="7:7" x14ac:dyDescent="0.25">
      <c r="G4496" s="9">
        <v>4492</v>
      </c>
    </row>
    <row r="4497" spans="7:7" x14ac:dyDescent="0.25">
      <c r="G4497" s="9">
        <v>4493</v>
      </c>
    </row>
    <row r="4498" spans="7:7" x14ac:dyDescent="0.25">
      <c r="G4498" s="9">
        <v>4494</v>
      </c>
    </row>
    <row r="4499" spans="7:7" x14ac:dyDescent="0.25">
      <c r="G4499" s="9">
        <v>4495</v>
      </c>
    </row>
    <row r="4500" spans="7:7" x14ac:dyDescent="0.25">
      <c r="G4500" s="9">
        <v>4496</v>
      </c>
    </row>
    <row r="4501" spans="7:7" x14ac:dyDescent="0.25">
      <c r="G4501" s="9">
        <v>4497</v>
      </c>
    </row>
    <row r="4502" spans="7:7" x14ac:dyDescent="0.25">
      <c r="G4502" s="9">
        <v>4498</v>
      </c>
    </row>
    <row r="4503" spans="7:7" x14ac:dyDescent="0.25">
      <c r="G4503" s="9">
        <v>4499</v>
      </c>
    </row>
    <row r="4504" spans="7:7" x14ac:dyDescent="0.25">
      <c r="G4504" s="9">
        <v>4500</v>
      </c>
    </row>
    <row r="4505" spans="7:7" x14ac:dyDescent="0.25">
      <c r="G4505" s="9">
        <v>4501</v>
      </c>
    </row>
    <row r="4506" spans="7:7" x14ac:dyDescent="0.25">
      <c r="G4506" s="9">
        <v>4502</v>
      </c>
    </row>
    <row r="4507" spans="7:7" x14ac:dyDescent="0.25">
      <c r="G4507" s="9">
        <v>4503</v>
      </c>
    </row>
    <row r="4508" spans="7:7" x14ac:dyDescent="0.25">
      <c r="G4508" s="9">
        <v>4504</v>
      </c>
    </row>
    <row r="4509" spans="7:7" x14ac:dyDescent="0.25">
      <c r="G4509" s="9">
        <v>4505</v>
      </c>
    </row>
    <row r="4510" spans="7:7" x14ac:dyDescent="0.25">
      <c r="G4510" s="9">
        <v>4506</v>
      </c>
    </row>
    <row r="4511" spans="7:7" x14ac:dyDescent="0.25">
      <c r="G4511" s="9">
        <v>4507</v>
      </c>
    </row>
    <row r="4512" spans="7:7" x14ac:dyDescent="0.25">
      <c r="G4512" s="9">
        <v>4508</v>
      </c>
    </row>
    <row r="4513" spans="7:7" x14ac:dyDescent="0.25">
      <c r="G4513" s="9">
        <v>4509</v>
      </c>
    </row>
    <row r="4514" spans="7:7" x14ac:dyDescent="0.25">
      <c r="G4514" s="9">
        <v>4510</v>
      </c>
    </row>
    <row r="4515" spans="7:7" x14ac:dyDescent="0.25">
      <c r="G4515" s="9">
        <v>4511</v>
      </c>
    </row>
    <row r="4516" spans="7:7" x14ac:dyDescent="0.25">
      <c r="G4516" s="9">
        <v>4512</v>
      </c>
    </row>
    <row r="4517" spans="7:7" x14ac:dyDescent="0.25">
      <c r="G4517" s="9">
        <v>4513</v>
      </c>
    </row>
    <row r="4518" spans="7:7" x14ac:dyDescent="0.25">
      <c r="G4518" s="9">
        <v>4514</v>
      </c>
    </row>
    <row r="4519" spans="7:7" x14ac:dyDescent="0.25">
      <c r="G4519" s="9">
        <v>4515</v>
      </c>
    </row>
    <row r="4520" spans="7:7" x14ac:dyDescent="0.25">
      <c r="G4520" s="9">
        <v>4516</v>
      </c>
    </row>
    <row r="4521" spans="7:7" x14ac:dyDescent="0.25">
      <c r="G4521" s="9">
        <v>4517</v>
      </c>
    </row>
    <row r="4522" spans="7:7" x14ac:dyDescent="0.25">
      <c r="G4522" s="9">
        <v>4518</v>
      </c>
    </row>
    <row r="4523" spans="7:7" x14ac:dyDescent="0.25">
      <c r="G4523" s="9">
        <v>4519</v>
      </c>
    </row>
    <row r="4524" spans="7:7" x14ac:dyDescent="0.25">
      <c r="G4524" s="9">
        <v>4520</v>
      </c>
    </row>
    <row r="4525" spans="7:7" x14ac:dyDescent="0.25">
      <c r="G4525" s="9">
        <v>4521</v>
      </c>
    </row>
    <row r="4526" spans="7:7" x14ac:dyDescent="0.25">
      <c r="G4526" s="9">
        <v>4522</v>
      </c>
    </row>
    <row r="4527" spans="7:7" x14ac:dyDescent="0.25">
      <c r="G4527" s="9">
        <v>4523</v>
      </c>
    </row>
    <row r="4528" spans="7:7" x14ac:dyDescent="0.25">
      <c r="G4528" s="9">
        <v>4524</v>
      </c>
    </row>
    <row r="4529" spans="7:7" x14ac:dyDescent="0.25">
      <c r="G4529" s="9">
        <v>4525</v>
      </c>
    </row>
    <row r="4530" spans="7:7" x14ac:dyDescent="0.25">
      <c r="G4530" s="9">
        <v>4526</v>
      </c>
    </row>
    <row r="4531" spans="7:7" x14ac:dyDescent="0.25">
      <c r="G4531" s="9">
        <v>4527</v>
      </c>
    </row>
    <row r="4532" spans="7:7" x14ac:dyDescent="0.25">
      <c r="G4532" s="9">
        <v>4528</v>
      </c>
    </row>
    <row r="4533" spans="7:7" x14ac:dyDescent="0.25">
      <c r="G4533" s="9">
        <v>4529</v>
      </c>
    </row>
    <row r="4534" spans="7:7" x14ac:dyDescent="0.25">
      <c r="G4534" s="9">
        <v>4530</v>
      </c>
    </row>
    <row r="4535" spans="7:7" x14ac:dyDescent="0.25">
      <c r="G4535" s="9">
        <v>4531</v>
      </c>
    </row>
    <row r="4536" spans="7:7" x14ac:dyDescent="0.25">
      <c r="G4536" s="9">
        <v>4532</v>
      </c>
    </row>
    <row r="4537" spans="7:7" x14ac:dyDescent="0.25">
      <c r="G4537" s="9">
        <v>4533</v>
      </c>
    </row>
    <row r="4538" spans="7:7" x14ac:dyDescent="0.25">
      <c r="G4538" s="9">
        <v>4534</v>
      </c>
    </row>
    <row r="4539" spans="7:7" x14ac:dyDescent="0.25">
      <c r="G4539" s="9">
        <v>4535</v>
      </c>
    </row>
    <row r="4540" spans="7:7" x14ac:dyDescent="0.25">
      <c r="G4540" s="9">
        <v>4536</v>
      </c>
    </row>
    <row r="4541" spans="7:7" x14ac:dyDescent="0.25">
      <c r="G4541" s="9">
        <v>4537</v>
      </c>
    </row>
    <row r="4542" spans="7:7" x14ac:dyDescent="0.25">
      <c r="G4542" s="9">
        <v>4538</v>
      </c>
    </row>
    <row r="4543" spans="7:7" x14ac:dyDescent="0.25">
      <c r="G4543" s="9">
        <v>4539</v>
      </c>
    </row>
    <row r="4544" spans="7:7" x14ac:dyDescent="0.25">
      <c r="G4544" s="9">
        <v>4540</v>
      </c>
    </row>
    <row r="4545" spans="7:7" x14ac:dyDescent="0.25">
      <c r="G4545" s="9">
        <v>4541</v>
      </c>
    </row>
    <row r="4546" spans="7:7" x14ac:dyDescent="0.25">
      <c r="G4546" s="9">
        <v>4542</v>
      </c>
    </row>
    <row r="4547" spans="7:7" x14ac:dyDescent="0.25">
      <c r="G4547" s="9">
        <v>4543</v>
      </c>
    </row>
    <row r="4548" spans="7:7" x14ac:dyDescent="0.25">
      <c r="G4548" s="9">
        <v>4544</v>
      </c>
    </row>
    <row r="4549" spans="7:7" x14ac:dyDescent="0.25">
      <c r="G4549" s="9">
        <v>4545</v>
      </c>
    </row>
    <row r="4550" spans="7:7" x14ac:dyDescent="0.25">
      <c r="G4550" s="9">
        <v>4546</v>
      </c>
    </row>
    <row r="4551" spans="7:7" x14ac:dyDescent="0.25">
      <c r="G4551" s="9">
        <v>4547</v>
      </c>
    </row>
    <row r="4552" spans="7:7" x14ac:dyDescent="0.25">
      <c r="G4552" s="9">
        <v>4548</v>
      </c>
    </row>
    <row r="4553" spans="7:7" x14ac:dyDescent="0.25">
      <c r="G4553" s="9">
        <v>4549</v>
      </c>
    </row>
    <row r="4554" spans="7:7" x14ac:dyDescent="0.25">
      <c r="G4554" s="9">
        <v>4550</v>
      </c>
    </row>
    <row r="4555" spans="7:7" x14ac:dyDescent="0.25">
      <c r="G4555" s="9">
        <v>4551</v>
      </c>
    </row>
    <row r="4556" spans="7:7" x14ac:dyDescent="0.25">
      <c r="G4556" s="9">
        <v>4552</v>
      </c>
    </row>
    <row r="4557" spans="7:7" x14ac:dyDescent="0.25">
      <c r="G4557" s="9">
        <v>4553</v>
      </c>
    </row>
    <row r="4558" spans="7:7" x14ac:dyDescent="0.25">
      <c r="G4558" s="9">
        <v>4554</v>
      </c>
    </row>
    <row r="4559" spans="7:7" x14ac:dyDescent="0.25">
      <c r="G4559" s="9">
        <v>4555</v>
      </c>
    </row>
    <row r="4560" spans="7:7" x14ac:dyDescent="0.25">
      <c r="G4560" s="9">
        <v>4556</v>
      </c>
    </row>
    <row r="4561" spans="7:7" x14ac:dyDescent="0.25">
      <c r="G4561" s="9">
        <v>4557</v>
      </c>
    </row>
    <row r="4562" spans="7:7" x14ac:dyDescent="0.25">
      <c r="G4562" s="9">
        <v>4558</v>
      </c>
    </row>
    <row r="4563" spans="7:7" x14ac:dyDescent="0.25">
      <c r="G4563" s="9">
        <v>4559</v>
      </c>
    </row>
    <row r="4564" spans="7:7" x14ac:dyDescent="0.25">
      <c r="G4564" s="9">
        <v>4560</v>
      </c>
    </row>
    <row r="4565" spans="7:7" x14ac:dyDescent="0.25">
      <c r="G4565" s="9">
        <v>4561</v>
      </c>
    </row>
    <row r="4566" spans="7:7" x14ac:dyDescent="0.25">
      <c r="G4566" s="9">
        <v>4562</v>
      </c>
    </row>
    <row r="4567" spans="7:7" x14ac:dyDescent="0.25">
      <c r="G4567" s="9">
        <v>4563</v>
      </c>
    </row>
    <row r="4568" spans="7:7" x14ac:dyDescent="0.25">
      <c r="G4568" s="9">
        <v>4564</v>
      </c>
    </row>
    <row r="4569" spans="7:7" x14ac:dyDescent="0.25">
      <c r="G4569" s="9">
        <v>4565</v>
      </c>
    </row>
    <row r="4570" spans="7:7" x14ac:dyDescent="0.25">
      <c r="G4570" s="9">
        <v>4566</v>
      </c>
    </row>
    <row r="4571" spans="7:7" x14ac:dyDescent="0.25">
      <c r="G4571" s="9">
        <v>4567</v>
      </c>
    </row>
    <row r="4572" spans="7:7" x14ac:dyDescent="0.25">
      <c r="G4572" s="9">
        <v>4568</v>
      </c>
    </row>
    <row r="4573" spans="7:7" x14ac:dyDescent="0.25">
      <c r="G4573" s="9">
        <v>4569</v>
      </c>
    </row>
    <row r="4574" spans="7:7" x14ac:dyDescent="0.25">
      <c r="G4574" s="9">
        <v>4570</v>
      </c>
    </row>
    <row r="4575" spans="7:7" x14ac:dyDescent="0.25">
      <c r="G4575" s="9">
        <v>4571</v>
      </c>
    </row>
    <row r="4576" spans="7:7" x14ac:dyDescent="0.25">
      <c r="G4576" s="9">
        <v>4572</v>
      </c>
    </row>
    <row r="4577" spans="7:7" x14ac:dyDescent="0.25">
      <c r="G4577" s="9">
        <v>4573</v>
      </c>
    </row>
    <row r="4578" spans="7:7" x14ac:dyDescent="0.25">
      <c r="G4578" s="9">
        <v>4574</v>
      </c>
    </row>
    <row r="4579" spans="7:7" x14ac:dyDescent="0.25">
      <c r="G4579" s="9">
        <v>4575</v>
      </c>
    </row>
    <row r="4580" spans="7:7" x14ac:dyDescent="0.25">
      <c r="G4580" s="9">
        <v>4576</v>
      </c>
    </row>
    <row r="4581" spans="7:7" x14ac:dyDescent="0.25">
      <c r="G4581" s="9">
        <v>4577</v>
      </c>
    </row>
    <row r="4582" spans="7:7" x14ac:dyDescent="0.25">
      <c r="G4582" s="9">
        <v>4578</v>
      </c>
    </row>
    <row r="4583" spans="7:7" x14ac:dyDescent="0.25">
      <c r="G4583" s="9">
        <v>4579</v>
      </c>
    </row>
    <row r="4584" spans="7:7" x14ac:dyDescent="0.25">
      <c r="G4584" s="9">
        <v>4580</v>
      </c>
    </row>
    <row r="4585" spans="7:7" x14ac:dyDescent="0.25">
      <c r="G4585" s="9">
        <v>4581</v>
      </c>
    </row>
    <row r="4586" spans="7:7" x14ac:dyDescent="0.25">
      <c r="G4586" s="9">
        <v>4582</v>
      </c>
    </row>
    <row r="4587" spans="7:7" x14ac:dyDescent="0.25">
      <c r="G4587" s="9">
        <v>4583</v>
      </c>
    </row>
    <row r="4588" spans="7:7" x14ac:dyDescent="0.25">
      <c r="G4588" s="9">
        <v>4584</v>
      </c>
    </row>
    <row r="4589" spans="7:7" x14ac:dyDescent="0.25">
      <c r="G4589" s="9">
        <v>4585</v>
      </c>
    </row>
    <row r="4590" spans="7:7" x14ac:dyDescent="0.25">
      <c r="G4590" s="9">
        <v>4586</v>
      </c>
    </row>
    <row r="4591" spans="7:7" x14ac:dyDescent="0.25">
      <c r="G4591" s="9">
        <v>4587</v>
      </c>
    </row>
    <row r="4592" spans="7:7" x14ac:dyDescent="0.25">
      <c r="G4592" s="9">
        <v>4588</v>
      </c>
    </row>
    <row r="4593" spans="7:7" x14ac:dyDescent="0.25">
      <c r="G4593" s="9">
        <v>4589</v>
      </c>
    </row>
    <row r="4594" spans="7:7" x14ac:dyDescent="0.25">
      <c r="G4594" s="9">
        <v>4590</v>
      </c>
    </row>
    <row r="4595" spans="7:7" x14ac:dyDescent="0.25">
      <c r="G4595" s="9">
        <v>4591</v>
      </c>
    </row>
    <row r="4596" spans="7:7" x14ac:dyDescent="0.25">
      <c r="G4596" s="9">
        <v>4592</v>
      </c>
    </row>
    <row r="4597" spans="7:7" x14ac:dyDescent="0.25">
      <c r="G4597" s="9">
        <v>4593</v>
      </c>
    </row>
    <row r="4598" spans="7:7" x14ac:dyDescent="0.25">
      <c r="G4598" s="9">
        <v>4594</v>
      </c>
    </row>
    <row r="4599" spans="7:7" x14ac:dyDescent="0.25">
      <c r="G4599" s="9">
        <v>4595</v>
      </c>
    </row>
    <row r="4600" spans="7:7" x14ac:dyDescent="0.25">
      <c r="G4600" s="9">
        <v>4596</v>
      </c>
    </row>
    <row r="4601" spans="7:7" x14ac:dyDescent="0.25">
      <c r="G4601" s="9">
        <v>4597</v>
      </c>
    </row>
    <row r="4602" spans="7:7" x14ac:dyDescent="0.25">
      <c r="G4602" s="9">
        <v>4598</v>
      </c>
    </row>
    <row r="4603" spans="7:7" x14ac:dyDescent="0.25">
      <c r="G4603" s="9">
        <v>4599</v>
      </c>
    </row>
    <row r="4604" spans="7:7" x14ac:dyDescent="0.25">
      <c r="G4604" s="9">
        <v>4600</v>
      </c>
    </row>
    <row r="4605" spans="7:7" x14ac:dyDescent="0.25">
      <c r="G4605" s="9">
        <v>4601</v>
      </c>
    </row>
    <row r="4606" spans="7:7" x14ac:dyDescent="0.25">
      <c r="G4606" s="9">
        <v>4602</v>
      </c>
    </row>
    <row r="4607" spans="7:7" x14ac:dyDescent="0.25">
      <c r="G4607" s="9">
        <v>4603</v>
      </c>
    </row>
    <row r="4608" spans="7:7" x14ac:dyDescent="0.25">
      <c r="G4608" s="9">
        <v>4604</v>
      </c>
    </row>
    <row r="4609" spans="7:7" x14ac:dyDescent="0.25">
      <c r="G4609" s="9">
        <v>4605</v>
      </c>
    </row>
    <row r="4610" spans="7:7" x14ac:dyDescent="0.25">
      <c r="G4610" s="9">
        <v>4606</v>
      </c>
    </row>
    <row r="4611" spans="7:7" x14ac:dyDescent="0.25">
      <c r="G4611" s="9">
        <v>4607</v>
      </c>
    </row>
    <row r="4612" spans="7:7" x14ac:dyDescent="0.25">
      <c r="G4612" s="9">
        <v>4608</v>
      </c>
    </row>
    <row r="4613" spans="7:7" x14ac:dyDescent="0.25">
      <c r="G4613" s="9">
        <v>4609</v>
      </c>
    </row>
    <row r="4614" spans="7:7" x14ac:dyDescent="0.25">
      <c r="G4614" s="9">
        <v>4610</v>
      </c>
    </row>
    <row r="4615" spans="7:7" x14ac:dyDescent="0.25">
      <c r="G4615" s="9">
        <v>4611</v>
      </c>
    </row>
    <row r="4616" spans="7:7" x14ac:dyDescent="0.25">
      <c r="G4616" s="9">
        <v>4612</v>
      </c>
    </row>
    <row r="4617" spans="7:7" x14ac:dyDescent="0.25">
      <c r="G4617" s="9">
        <v>4613</v>
      </c>
    </row>
    <row r="4618" spans="7:7" x14ac:dyDescent="0.25">
      <c r="G4618" s="9">
        <v>4614</v>
      </c>
    </row>
    <row r="4619" spans="7:7" x14ac:dyDescent="0.25">
      <c r="G4619" s="9">
        <v>4615</v>
      </c>
    </row>
    <row r="4620" spans="7:7" x14ac:dyDescent="0.25">
      <c r="G4620" s="9">
        <v>4616</v>
      </c>
    </row>
    <row r="4621" spans="7:7" x14ac:dyDescent="0.25">
      <c r="G4621" s="9">
        <v>4617</v>
      </c>
    </row>
    <row r="4622" spans="7:7" x14ac:dyDescent="0.25">
      <c r="G4622" s="9">
        <v>4618</v>
      </c>
    </row>
    <row r="4623" spans="7:7" x14ac:dyDescent="0.25">
      <c r="G4623" s="9">
        <v>4619</v>
      </c>
    </row>
    <row r="4624" spans="7:7" x14ac:dyDescent="0.25">
      <c r="G4624" s="9">
        <v>4620</v>
      </c>
    </row>
    <row r="4625" spans="7:7" x14ac:dyDescent="0.25">
      <c r="G4625" s="9">
        <v>4621</v>
      </c>
    </row>
    <row r="4626" spans="7:7" x14ac:dyDescent="0.25">
      <c r="G4626" s="9">
        <v>4622</v>
      </c>
    </row>
    <row r="4627" spans="7:7" x14ac:dyDescent="0.25">
      <c r="G4627" s="9">
        <v>4623</v>
      </c>
    </row>
    <row r="4628" spans="7:7" x14ac:dyDescent="0.25">
      <c r="G4628" s="9">
        <v>4624</v>
      </c>
    </row>
    <row r="4629" spans="7:7" x14ac:dyDescent="0.25">
      <c r="G4629" s="9">
        <v>4625</v>
      </c>
    </row>
    <row r="4630" spans="7:7" x14ac:dyDescent="0.25">
      <c r="G4630" s="9">
        <v>4626</v>
      </c>
    </row>
    <row r="4631" spans="7:7" x14ac:dyDescent="0.25">
      <c r="G4631" s="9">
        <v>4627</v>
      </c>
    </row>
    <row r="4632" spans="7:7" x14ac:dyDescent="0.25">
      <c r="G4632" s="9">
        <v>4628</v>
      </c>
    </row>
    <row r="4633" spans="7:7" x14ac:dyDescent="0.25">
      <c r="G4633" s="9">
        <v>4629</v>
      </c>
    </row>
    <row r="4634" spans="7:7" x14ac:dyDescent="0.25">
      <c r="G4634" s="9">
        <v>4630</v>
      </c>
    </row>
    <row r="4635" spans="7:7" x14ac:dyDescent="0.25">
      <c r="G4635" s="9">
        <v>4631</v>
      </c>
    </row>
    <row r="4636" spans="7:7" x14ac:dyDescent="0.25">
      <c r="G4636" s="9">
        <v>4632</v>
      </c>
    </row>
    <row r="4637" spans="7:7" x14ac:dyDescent="0.25">
      <c r="G4637" s="9">
        <v>4633</v>
      </c>
    </row>
    <row r="4638" spans="7:7" x14ac:dyDescent="0.25">
      <c r="G4638" s="9">
        <v>4634</v>
      </c>
    </row>
    <row r="4639" spans="7:7" x14ac:dyDescent="0.25">
      <c r="G4639" s="9">
        <v>4635</v>
      </c>
    </row>
    <row r="4640" spans="7:7" x14ac:dyDescent="0.25">
      <c r="G4640" s="9">
        <v>4636</v>
      </c>
    </row>
    <row r="4641" spans="7:7" x14ac:dyDescent="0.25">
      <c r="G4641" s="9">
        <v>4637</v>
      </c>
    </row>
    <row r="4642" spans="7:7" x14ac:dyDescent="0.25">
      <c r="G4642" s="9">
        <v>4638</v>
      </c>
    </row>
    <row r="4643" spans="7:7" x14ac:dyDescent="0.25">
      <c r="G4643" s="9">
        <v>4639</v>
      </c>
    </row>
    <row r="4644" spans="7:7" x14ac:dyDescent="0.25">
      <c r="G4644" s="9">
        <v>4640</v>
      </c>
    </row>
    <row r="4645" spans="7:7" x14ac:dyDescent="0.25">
      <c r="G4645" s="9">
        <v>4641</v>
      </c>
    </row>
    <row r="4646" spans="7:7" x14ac:dyDescent="0.25">
      <c r="G4646" s="9">
        <v>4642</v>
      </c>
    </row>
    <row r="4647" spans="7:7" x14ac:dyDescent="0.25">
      <c r="G4647" s="9">
        <v>4643</v>
      </c>
    </row>
    <row r="4648" spans="7:7" x14ac:dyDescent="0.25">
      <c r="G4648" s="9">
        <v>4644</v>
      </c>
    </row>
    <row r="4649" spans="7:7" x14ac:dyDescent="0.25">
      <c r="G4649" s="9">
        <v>4645</v>
      </c>
    </row>
    <row r="4650" spans="7:7" x14ac:dyDescent="0.25">
      <c r="G4650" s="9">
        <v>4646</v>
      </c>
    </row>
    <row r="4651" spans="7:7" x14ac:dyDescent="0.25">
      <c r="G4651" s="9">
        <v>4647</v>
      </c>
    </row>
    <row r="4652" spans="7:7" x14ac:dyDescent="0.25">
      <c r="G4652" s="9">
        <v>4648</v>
      </c>
    </row>
    <row r="4653" spans="7:7" x14ac:dyDescent="0.25">
      <c r="G4653" s="9">
        <v>4649</v>
      </c>
    </row>
    <row r="4654" spans="7:7" x14ac:dyDescent="0.25">
      <c r="G4654" s="9">
        <v>4650</v>
      </c>
    </row>
    <row r="4655" spans="7:7" x14ac:dyDescent="0.25">
      <c r="G4655" s="9">
        <v>4651</v>
      </c>
    </row>
    <row r="4656" spans="7:7" x14ac:dyDescent="0.25">
      <c r="G4656" s="9">
        <v>4652</v>
      </c>
    </row>
    <row r="4657" spans="7:7" x14ac:dyDescent="0.25">
      <c r="G4657" s="9">
        <v>4653</v>
      </c>
    </row>
    <row r="4658" spans="7:7" x14ac:dyDescent="0.25">
      <c r="G4658" s="9">
        <v>4654</v>
      </c>
    </row>
    <row r="4659" spans="7:7" x14ac:dyDescent="0.25">
      <c r="G4659" s="9">
        <v>4655</v>
      </c>
    </row>
    <row r="4660" spans="7:7" x14ac:dyDescent="0.25">
      <c r="G4660" s="9">
        <v>4656</v>
      </c>
    </row>
    <row r="4661" spans="7:7" x14ac:dyDescent="0.25">
      <c r="G4661" s="9">
        <v>4657</v>
      </c>
    </row>
    <row r="4662" spans="7:7" x14ac:dyDescent="0.25">
      <c r="G4662" s="9">
        <v>4658</v>
      </c>
    </row>
    <row r="4663" spans="7:7" x14ac:dyDescent="0.25">
      <c r="G4663" s="9">
        <v>4659</v>
      </c>
    </row>
    <row r="4664" spans="7:7" x14ac:dyDescent="0.25">
      <c r="G4664" s="9">
        <v>4660</v>
      </c>
    </row>
    <row r="4665" spans="7:7" x14ac:dyDescent="0.25">
      <c r="G4665" s="9">
        <v>4661</v>
      </c>
    </row>
    <row r="4666" spans="7:7" x14ac:dyDescent="0.25">
      <c r="G4666" s="9">
        <v>4662</v>
      </c>
    </row>
    <row r="4667" spans="7:7" x14ac:dyDescent="0.25">
      <c r="G4667" s="9">
        <v>4663</v>
      </c>
    </row>
    <row r="4668" spans="7:7" x14ac:dyDescent="0.25">
      <c r="G4668" s="9">
        <v>4664</v>
      </c>
    </row>
    <row r="4669" spans="7:7" x14ac:dyDescent="0.25">
      <c r="G4669" s="9">
        <v>4665</v>
      </c>
    </row>
    <row r="4670" spans="7:7" x14ac:dyDescent="0.25">
      <c r="G4670" s="9">
        <v>4666</v>
      </c>
    </row>
    <row r="4671" spans="7:7" x14ac:dyDescent="0.25">
      <c r="G4671" s="9">
        <v>4667</v>
      </c>
    </row>
    <row r="4672" spans="7:7" x14ac:dyDescent="0.25">
      <c r="G4672" s="9">
        <v>4668</v>
      </c>
    </row>
    <row r="4673" spans="7:7" x14ac:dyDescent="0.25">
      <c r="G4673" s="9">
        <v>4669</v>
      </c>
    </row>
    <row r="4674" spans="7:7" x14ac:dyDescent="0.25">
      <c r="G4674" s="9">
        <v>4670</v>
      </c>
    </row>
    <row r="4675" spans="7:7" x14ac:dyDescent="0.25">
      <c r="G4675" s="9">
        <v>4671</v>
      </c>
    </row>
    <row r="4676" spans="7:7" x14ac:dyDescent="0.25">
      <c r="G4676" s="9">
        <v>4672</v>
      </c>
    </row>
    <row r="4677" spans="7:7" x14ac:dyDescent="0.25">
      <c r="G4677" s="9">
        <v>4673</v>
      </c>
    </row>
    <row r="4678" spans="7:7" x14ac:dyDescent="0.25">
      <c r="G4678" s="9">
        <v>4674</v>
      </c>
    </row>
    <row r="4679" spans="7:7" x14ac:dyDescent="0.25">
      <c r="G4679" s="9">
        <v>4675</v>
      </c>
    </row>
    <row r="4680" spans="7:7" x14ac:dyDescent="0.25">
      <c r="G4680" s="9">
        <v>4676</v>
      </c>
    </row>
    <row r="4681" spans="7:7" x14ac:dyDescent="0.25">
      <c r="G4681" s="9">
        <v>4677</v>
      </c>
    </row>
    <row r="4682" spans="7:7" x14ac:dyDescent="0.25">
      <c r="G4682" s="9">
        <v>4678</v>
      </c>
    </row>
    <row r="4683" spans="7:7" x14ac:dyDescent="0.25">
      <c r="G4683" s="9">
        <v>4679</v>
      </c>
    </row>
    <row r="4684" spans="7:7" x14ac:dyDescent="0.25">
      <c r="G4684" s="9">
        <v>4680</v>
      </c>
    </row>
    <row r="4685" spans="7:7" x14ac:dyDescent="0.25">
      <c r="G4685" s="9">
        <v>4681</v>
      </c>
    </row>
    <row r="4686" spans="7:7" x14ac:dyDescent="0.25">
      <c r="G4686" s="9">
        <v>4682</v>
      </c>
    </row>
    <row r="4687" spans="7:7" x14ac:dyDescent="0.25">
      <c r="G4687" s="9">
        <v>4683</v>
      </c>
    </row>
    <row r="4688" spans="7:7" x14ac:dyDescent="0.25">
      <c r="G4688" s="9">
        <v>4684</v>
      </c>
    </row>
    <row r="4689" spans="7:7" x14ac:dyDescent="0.25">
      <c r="G4689" s="9">
        <v>4685</v>
      </c>
    </row>
    <row r="4690" spans="7:7" x14ac:dyDescent="0.25">
      <c r="G4690" s="9">
        <v>4686</v>
      </c>
    </row>
    <row r="4691" spans="7:7" x14ac:dyDescent="0.25">
      <c r="G4691" s="9">
        <v>4687</v>
      </c>
    </row>
    <row r="4692" spans="7:7" x14ac:dyDescent="0.25">
      <c r="G4692" s="9">
        <v>4688</v>
      </c>
    </row>
    <row r="4693" spans="7:7" x14ac:dyDescent="0.25">
      <c r="G4693" s="9">
        <v>4689</v>
      </c>
    </row>
    <row r="4694" spans="7:7" x14ac:dyDescent="0.25">
      <c r="G4694" s="9">
        <v>4690</v>
      </c>
    </row>
    <row r="4695" spans="7:7" x14ac:dyDescent="0.25">
      <c r="G4695" s="9">
        <v>4691</v>
      </c>
    </row>
    <row r="4696" spans="7:7" x14ac:dyDescent="0.25">
      <c r="G4696" s="9">
        <v>4692</v>
      </c>
    </row>
    <row r="4697" spans="7:7" x14ac:dyDescent="0.25">
      <c r="G4697" s="9">
        <v>4693</v>
      </c>
    </row>
    <row r="4698" spans="7:7" x14ac:dyDescent="0.25">
      <c r="G4698" s="9">
        <v>4694</v>
      </c>
    </row>
    <row r="4699" spans="7:7" x14ac:dyDescent="0.25">
      <c r="G4699" s="9">
        <v>4695</v>
      </c>
    </row>
    <row r="4700" spans="7:7" x14ac:dyDescent="0.25">
      <c r="G4700" s="9">
        <v>4696</v>
      </c>
    </row>
    <row r="4701" spans="7:7" x14ac:dyDescent="0.25">
      <c r="G4701" s="9">
        <v>4697</v>
      </c>
    </row>
    <row r="4702" spans="7:7" x14ac:dyDescent="0.25">
      <c r="G4702" s="9">
        <v>4698</v>
      </c>
    </row>
    <row r="4703" spans="7:7" x14ac:dyDescent="0.25">
      <c r="G4703" s="9">
        <v>4699</v>
      </c>
    </row>
    <row r="4704" spans="7:7" x14ac:dyDescent="0.25">
      <c r="G4704" s="9">
        <v>4700</v>
      </c>
    </row>
    <row r="4705" spans="7:7" x14ac:dyDescent="0.25">
      <c r="G4705" s="9">
        <v>4701</v>
      </c>
    </row>
    <row r="4706" spans="7:7" x14ac:dyDescent="0.25">
      <c r="G4706" s="9">
        <v>4702</v>
      </c>
    </row>
    <row r="4707" spans="7:7" x14ac:dyDescent="0.25">
      <c r="G4707" s="9">
        <v>4703</v>
      </c>
    </row>
    <row r="4708" spans="7:7" x14ac:dyDescent="0.25">
      <c r="G4708" s="9">
        <v>4704</v>
      </c>
    </row>
    <row r="4709" spans="7:7" x14ac:dyDescent="0.25">
      <c r="G4709" s="9">
        <v>4705</v>
      </c>
    </row>
    <row r="4710" spans="7:7" x14ac:dyDescent="0.25">
      <c r="G4710" s="9">
        <v>4706</v>
      </c>
    </row>
    <row r="4711" spans="7:7" x14ac:dyDescent="0.25">
      <c r="G4711" s="9">
        <v>4707</v>
      </c>
    </row>
    <row r="4712" spans="7:7" x14ac:dyDescent="0.25">
      <c r="G4712" s="9">
        <v>4708</v>
      </c>
    </row>
    <row r="4713" spans="7:7" x14ac:dyDescent="0.25">
      <c r="G4713" s="9">
        <v>4709</v>
      </c>
    </row>
    <row r="4714" spans="7:7" x14ac:dyDescent="0.25">
      <c r="G4714" s="9">
        <v>4710</v>
      </c>
    </row>
    <row r="4715" spans="7:7" x14ac:dyDescent="0.25">
      <c r="G4715" s="9">
        <v>4711</v>
      </c>
    </row>
    <row r="4716" spans="7:7" x14ac:dyDescent="0.25">
      <c r="G4716" s="9">
        <v>4712</v>
      </c>
    </row>
    <row r="4717" spans="7:7" x14ac:dyDescent="0.25">
      <c r="G4717" s="9">
        <v>4713</v>
      </c>
    </row>
    <row r="4718" spans="7:7" x14ac:dyDescent="0.25">
      <c r="G4718" s="9">
        <v>4714</v>
      </c>
    </row>
    <row r="4719" spans="7:7" x14ac:dyDescent="0.25">
      <c r="G4719" s="9">
        <v>4715</v>
      </c>
    </row>
    <row r="4720" spans="7:7" x14ac:dyDescent="0.25">
      <c r="G4720" s="9">
        <v>4716</v>
      </c>
    </row>
    <row r="4721" spans="7:7" x14ac:dyDescent="0.25">
      <c r="G4721" s="9">
        <v>4717</v>
      </c>
    </row>
    <row r="4722" spans="7:7" x14ac:dyDescent="0.25">
      <c r="G4722" s="9">
        <v>4718</v>
      </c>
    </row>
    <row r="4723" spans="7:7" x14ac:dyDescent="0.25">
      <c r="G4723" s="9">
        <v>4719</v>
      </c>
    </row>
    <row r="4724" spans="7:7" x14ac:dyDescent="0.25">
      <c r="G4724" s="9">
        <v>4720</v>
      </c>
    </row>
    <row r="4725" spans="7:7" x14ac:dyDescent="0.25">
      <c r="G4725" s="9">
        <v>4721</v>
      </c>
    </row>
    <row r="4726" spans="7:7" x14ac:dyDescent="0.25">
      <c r="G4726" s="9">
        <v>4722</v>
      </c>
    </row>
    <row r="4727" spans="7:7" x14ac:dyDescent="0.25">
      <c r="G4727" s="9">
        <v>4723</v>
      </c>
    </row>
    <row r="4728" spans="7:7" x14ac:dyDescent="0.25">
      <c r="G4728" s="9">
        <v>4724</v>
      </c>
    </row>
    <row r="4729" spans="7:7" x14ac:dyDescent="0.25">
      <c r="G4729" s="9">
        <v>4725</v>
      </c>
    </row>
    <row r="4730" spans="7:7" x14ac:dyDescent="0.25">
      <c r="G4730" s="9">
        <v>4726</v>
      </c>
    </row>
    <row r="4731" spans="7:7" x14ac:dyDescent="0.25">
      <c r="G4731" s="9">
        <v>4727</v>
      </c>
    </row>
    <row r="4732" spans="7:7" x14ac:dyDescent="0.25">
      <c r="G4732" s="9">
        <v>4728</v>
      </c>
    </row>
    <row r="4733" spans="7:7" x14ac:dyDescent="0.25">
      <c r="G4733" s="9">
        <v>4729</v>
      </c>
    </row>
    <row r="4734" spans="7:7" x14ac:dyDescent="0.25">
      <c r="G4734" s="9">
        <v>4730</v>
      </c>
    </row>
    <row r="4735" spans="7:7" x14ac:dyDescent="0.25">
      <c r="G4735" s="9">
        <v>4731</v>
      </c>
    </row>
    <row r="4736" spans="7:7" x14ac:dyDescent="0.25">
      <c r="G4736" s="9">
        <v>4732</v>
      </c>
    </row>
    <row r="4737" spans="7:7" x14ac:dyDescent="0.25">
      <c r="G4737" s="9">
        <v>4733</v>
      </c>
    </row>
    <row r="4738" spans="7:7" x14ac:dyDescent="0.25">
      <c r="G4738" s="9">
        <v>4734</v>
      </c>
    </row>
    <row r="4739" spans="7:7" x14ac:dyDescent="0.25">
      <c r="G4739" s="9">
        <v>4735</v>
      </c>
    </row>
    <row r="4740" spans="7:7" x14ac:dyDescent="0.25">
      <c r="G4740" s="9">
        <v>4736</v>
      </c>
    </row>
    <row r="4741" spans="7:7" x14ac:dyDescent="0.25">
      <c r="G4741" s="9">
        <v>4737</v>
      </c>
    </row>
    <row r="4742" spans="7:7" x14ac:dyDescent="0.25">
      <c r="G4742" s="9">
        <v>4738</v>
      </c>
    </row>
    <row r="4743" spans="7:7" x14ac:dyDescent="0.25">
      <c r="G4743" s="9">
        <v>4739</v>
      </c>
    </row>
    <row r="4744" spans="7:7" x14ac:dyDescent="0.25">
      <c r="G4744" s="9">
        <v>4740</v>
      </c>
    </row>
    <row r="4745" spans="7:7" x14ac:dyDescent="0.25">
      <c r="G4745" s="9">
        <v>4741</v>
      </c>
    </row>
    <row r="4746" spans="7:7" x14ac:dyDescent="0.25">
      <c r="G4746" s="9">
        <v>4742</v>
      </c>
    </row>
    <row r="4747" spans="7:7" x14ac:dyDescent="0.25">
      <c r="G4747" s="9">
        <v>4743</v>
      </c>
    </row>
    <row r="4748" spans="7:7" x14ac:dyDescent="0.25">
      <c r="G4748" s="9">
        <v>4744</v>
      </c>
    </row>
    <row r="4749" spans="7:7" x14ac:dyDescent="0.25">
      <c r="G4749" s="9">
        <v>4745</v>
      </c>
    </row>
    <row r="4750" spans="7:7" x14ac:dyDescent="0.25">
      <c r="G4750" s="9">
        <v>4746</v>
      </c>
    </row>
    <row r="4751" spans="7:7" x14ac:dyDescent="0.25">
      <c r="G4751" s="9">
        <v>4747</v>
      </c>
    </row>
    <row r="4752" spans="7:7" x14ac:dyDescent="0.25">
      <c r="G4752" s="9">
        <v>4748</v>
      </c>
    </row>
    <row r="4753" spans="7:7" x14ac:dyDescent="0.25">
      <c r="G4753" s="9">
        <v>4749</v>
      </c>
    </row>
    <row r="4754" spans="7:7" x14ac:dyDescent="0.25">
      <c r="G4754" s="9">
        <v>4750</v>
      </c>
    </row>
    <row r="4755" spans="7:7" x14ac:dyDescent="0.25">
      <c r="G4755" s="9">
        <v>4751</v>
      </c>
    </row>
    <row r="4756" spans="7:7" x14ac:dyDescent="0.25">
      <c r="G4756" s="9">
        <v>4752</v>
      </c>
    </row>
    <row r="4757" spans="7:7" x14ac:dyDescent="0.25">
      <c r="G4757" s="9">
        <v>4753</v>
      </c>
    </row>
    <row r="4758" spans="7:7" x14ac:dyDescent="0.25">
      <c r="G4758" s="9">
        <v>4754</v>
      </c>
    </row>
    <row r="4759" spans="7:7" x14ac:dyDescent="0.25">
      <c r="G4759" s="9">
        <v>4755</v>
      </c>
    </row>
    <row r="4760" spans="7:7" x14ac:dyDescent="0.25">
      <c r="G4760" s="9">
        <v>4756</v>
      </c>
    </row>
    <row r="4761" spans="7:7" x14ac:dyDescent="0.25">
      <c r="G4761" s="9">
        <v>4757</v>
      </c>
    </row>
    <row r="4762" spans="7:7" x14ac:dyDescent="0.25">
      <c r="G4762" s="9">
        <v>4758</v>
      </c>
    </row>
    <row r="4763" spans="7:7" x14ac:dyDescent="0.25">
      <c r="G4763" s="9">
        <v>4759</v>
      </c>
    </row>
    <row r="4764" spans="7:7" x14ac:dyDescent="0.25">
      <c r="G4764" s="9">
        <v>4760</v>
      </c>
    </row>
    <row r="4765" spans="7:7" x14ac:dyDescent="0.25">
      <c r="G4765" s="9">
        <v>4761</v>
      </c>
    </row>
    <row r="4766" spans="7:7" x14ac:dyDescent="0.25">
      <c r="G4766" s="9">
        <v>4762</v>
      </c>
    </row>
    <row r="4767" spans="7:7" x14ac:dyDescent="0.25">
      <c r="G4767" s="9">
        <v>4763</v>
      </c>
    </row>
    <row r="4768" spans="7:7" x14ac:dyDescent="0.25">
      <c r="G4768" s="9">
        <v>4764</v>
      </c>
    </row>
    <row r="4769" spans="7:7" x14ac:dyDescent="0.25">
      <c r="G4769" s="9">
        <v>4765</v>
      </c>
    </row>
    <row r="4770" spans="7:7" x14ac:dyDescent="0.25">
      <c r="G4770" s="9">
        <v>4766</v>
      </c>
    </row>
    <row r="4771" spans="7:7" x14ac:dyDescent="0.25">
      <c r="G4771" s="9">
        <v>4767</v>
      </c>
    </row>
    <row r="4772" spans="7:7" x14ac:dyDescent="0.25">
      <c r="G4772" s="9">
        <v>4768</v>
      </c>
    </row>
    <row r="4773" spans="7:7" x14ac:dyDescent="0.25">
      <c r="G4773" s="9">
        <v>4769</v>
      </c>
    </row>
    <row r="4774" spans="7:7" x14ac:dyDescent="0.25">
      <c r="G4774" s="9">
        <v>4770</v>
      </c>
    </row>
    <row r="4775" spans="7:7" x14ac:dyDescent="0.25">
      <c r="G4775" s="9">
        <v>4771</v>
      </c>
    </row>
    <row r="4776" spans="7:7" x14ac:dyDescent="0.25">
      <c r="G4776" s="9">
        <v>4772</v>
      </c>
    </row>
    <row r="4777" spans="7:7" x14ac:dyDescent="0.25">
      <c r="G4777" s="9">
        <v>4773</v>
      </c>
    </row>
    <row r="4778" spans="7:7" x14ac:dyDescent="0.25">
      <c r="G4778" s="9">
        <v>4774</v>
      </c>
    </row>
    <row r="4779" spans="7:7" x14ac:dyDescent="0.25">
      <c r="G4779" s="9">
        <v>4775</v>
      </c>
    </row>
    <row r="4780" spans="7:7" x14ac:dyDescent="0.25">
      <c r="G4780" s="9">
        <v>4776</v>
      </c>
    </row>
    <row r="4781" spans="7:7" x14ac:dyDescent="0.25">
      <c r="G4781" s="9">
        <v>4777</v>
      </c>
    </row>
    <row r="4782" spans="7:7" x14ac:dyDescent="0.25">
      <c r="G4782" s="9">
        <v>4778</v>
      </c>
    </row>
    <row r="4783" spans="7:7" x14ac:dyDescent="0.25">
      <c r="G4783" s="9">
        <v>4779</v>
      </c>
    </row>
    <row r="4784" spans="7:7" x14ac:dyDescent="0.25">
      <c r="G4784" s="9">
        <v>4780</v>
      </c>
    </row>
    <row r="4785" spans="7:7" x14ac:dyDescent="0.25">
      <c r="G4785" s="9">
        <v>4781</v>
      </c>
    </row>
    <row r="4786" spans="7:7" x14ac:dyDescent="0.25">
      <c r="G4786" s="9">
        <v>4782</v>
      </c>
    </row>
    <row r="4787" spans="7:7" x14ac:dyDescent="0.25">
      <c r="G4787" s="9">
        <v>4783</v>
      </c>
    </row>
    <row r="4788" spans="7:7" x14ac:dyDescent="0.25">
      <c r="G4788" s="9">
        <v>4784</v>
      </c>
    </row>
    <row r="4789" spans="7:7" x14ac:dyDescent="0.25">
      <c r="G4789" s="9">
        <v>4785</v>
      </c>
    </row>
    <row r="4790" spans="7:7" x14ac:dyDescent="0.25">
      <c r="G4790" s="9">
        <v>4786</v>
      </c>
    </row>
    <row r="4791" spans="7:7" x14ac:dyDescent="0.25">
      <c r="G4791" s="9">
        <v>4787</v>
      </c>
    </row>
    <row r="4792" spans="7:7" x14ac:dyDescent="0.25">
      <c r="G4792" s="9">
        <v>4788</v>
      </c>
    </row>
    <row r="4793" spans="7:7" x14ac:dyDescent="0.25">
      <c r="G4793" s="9">
        <v>4789</v>
      </c>
    </row>
    <row r="4794" spans="7:7" x14ac:dyDescent="0.25">
      <c r="G4794" s="9">
        <v>4790</v>
      </c>
    </row>
    <row r="4795" spans="7:7" x14ac:dyDescent="0.25">
      <c r="G4795" s="9">
        <v>4791</v>
      </c>
    </row>
    <row r="4796" spans="7:7" x14ac:dyDescent="0.25">
      <c r="G4796" s="9">
        <v>4792</v>
      </c>
    </row>
    <row r="4797" spans="7:7" x14ac:dyDescent="0.25">
      <c r="G4797" s="9">
        <v>4793</v>
      </c>
    </row>
    <row r="4798" spans="7:7" x14ac:dyDescent="0.25">
      <c r="G4798" s="9">
        <v>4794</v>
      </c>
    </row>
    <row r="4799" spans="7:7" x14ac:dyDescent="0.25">
      <c r="G4799" s="9">
        <v>4795</v>
      </c>
    </row>
    <row r="4800" spans="7:7" x14ac:dyDescent="0.25">
      <c r="G4800" s="9">
        <v>4796</v>
      </c>
    </row>
    <row r="4801" spans="7:7" x14ac:dyDescent="0.25">
      <c r="G4801" s="9">
        <v>4797</v>
      </c>
    </row>
    <row r="4802" spans="7:7" x14ac:dyDescent="0.25">
      <c r="G4802" s="9">
        <v>4798</v>
      </c>
    </row>
    <row r="4803" spans="7:7" x14ac:dyDescent="0.25">
      <c r="G4803" s="9">
        <v>4799</v>
      </c>
    </row>
    <row r="4804" spans="7:7" x14ac:dyDescent="0.25">
      <c r="G4804" s="9">
        <v>4800</v>
      </c>
    </row>
    <row r="4805" spans="7:7" x14ac:dyDescent="0.25">
      <c r="G4805" s="9">
        <v>4801</v>
      </c>
    </row>
    <row r="4806" spans="7:7" x14ac:dyDescent="0.25">
      <c r="G4806" s="9">
        <v>4802</v>
      </c>
    </row>
    <row r="4807" spans="7:7" x14ac:dyDescent="0.25">
      <c r="G4807" s="9">
        <v>4803</v>
      </c>
    </row>
    <row r="4808" spans="7:7" x14ac:dyDescent="0.25">
      <c r="G4808" s="9">
        <v>4804</v>
      </c>
    </row>
    <row r="4809" spans="7:7" x14ac:dyDescent="0.25">
      <c r="G4809" s="9">
        <v>4805</v>
      </c>
    </row>
    <row r="4810" spans="7:7" x14ac:dyDescent="0.25">
      <c r="G4810" s="9">
        <v>4806</v>
      </c>
    </row>
    <row r="4811" spans="7:7" x14ac:dyDescent="0.25">
      <c r="G4811" s="9">
        <v>4807</v>
      </c>
    </row>
    <row r="4812" spans="7:7" x14ac:dyDescent="0.25">
      <c r="G4812" s="9">
        <v>4808</v>
      </c>
    </row>
    <row r="4813" spans="7:7" x14ac:dyDescent="0.25">
      <c r="G4813" s="9">
        <v>4809</v>
      </c>
    </row>
    <row r="4814" spans="7:7" x14ac:dyDescent="0.25">
      <c r="G4814" s="9">
        <v>4810</v>
      </c>
    </row>
    <row r="4815" spans="7:7" x14ac:dyDescent="0.25">
      <c r="G4815" s="9">
        <v>4811</v>
      </c>
    </row>
    <row r="4816" spans="7:7" x14ac:dyDescent="0.25">
      <c r="G4816" s="9">
        <v>4812</v>
      </c>
    </row>
    <row r="4817" spans="7:7" x14ac:dyDescent="0.25">
      <c r="G4817" s="9">
        <v>4813</v>
      </c>
    </row>
    <row r="4818" spans="7:7" x14ac:dyDescent="0.25">
      <c r="G4818" s="9">
        <v>4814</v>
      </c>
    </row>
    <row r="4819" spans="7:7" x14ac:dyDescent="0.25">
      <c r="G4819" s="9">
        <v>4815</v>
      </c>
    </row>
    <row r="4820" spans="7:7" x14ac:dyDescent="0.25">
      <c r="G4820" s="9">
        <v>4816</v>
      </c>
    </row>
    <row r="4821" spans="7:7" x14ac:dyDescent="0.25">
      <c r="G4821" s="9">
        <v>4817</v>
      </c>
    </row>
    <row r="4822" spans="7:7" x14ac:dyDescent="0.25">
      <c r="G4822" s="9">
        <v>4818</v>
      </c>
    </row>
    <row r="4823" spans="7:7" x14ac:dyDescent="0.25">
      <c r="G4823" s="9">
        <v>4819</v>
      </c>
    </row>
    <row r="4824" spans="7:7" x14ac:dyDescent="0.25">
      <c r="G4824" s="9">
        <v>4820</v>
      </c>
    </row>
    <row r="4825" spans="7:7" x14ac:dyDescent="0.25">
      <c r="G4825" s="9">
        <v>4821</v>
      </c>
    </row>
    <row r="4826" spans="7:7" x14ac:dyDescent="0.25">
      <c r="G4826" s="9">
        <v>4822</v>
      </c>
    </row>
    <row r="4827" spans="7:7" x14ac:dyDescent="0.25">
      <c r="G4827" s="9">
        <v>4823</v>
      </c>
    </row>
    <row r="4828" spans="7:7" x14ac:dyDescent="0.25">
      <c r="G4828" s="9">
        <v>4824</v>
      </c>
    </row>
    <row r="4829" spans="7:7" x14ac:dyDescent="0.25">
      <c r="G4829" s="9">
        <v>4825</v>
      </c>
    </row>
    <row r="4830" spans="7:7" x14ac:dyDescent="0.25">
      <c r="G4830" s="9">
        <v>4826</v>
      </c>
    </row>
    <row r="4831" spans="7:7" x14ac:dyDescent="0.25">
      <c r="G4831" s="9">
        <v>4827</v>
      </c>
    </row>
    <row r="4832" spans="7:7" x14ac:dyDescent="0.25">
      <c r="G4832" s="9">
        <v>4828</v>
      </c>
    </row>
    <row r="4833" spans="7:7" x14ac:dyDescent="0.25">
      <c r="G4833" s="9">
        <v>4829</v>
      </c>
    </row>
    <row r="4834" spans="7:7" x14ac:dyDescent="0.25">
      <c r="G4834" s="9">
        <v>4830</v>
      </c>
    </row>
    <row r="4835" spans="7:7" x14ac:dyDescent="0.25">
      <c r="G4835" s="9">
        <v>4831</v>
      </c>
    </row>
    <row r="4836" spans="7:7" x14ac:dyDescent="0.25">
      <c r="G4836" s="9">
        <v>4832</v>
      </c>
    </row>
    <row r="4837" spans="7:7" x14ac:dyDescent="0.25">
      <c r="G4837" s="9">
        <v>4833</v>
      </c>
    </row>
    <row r="4838" spans="7:7" x14ac:dyDescent="0.25">
      <c r="G4838" s="9">
        <v>4834</v>
      </c>
    </row>
    <row r="4839" spans="7:7" x14ac:dyDescent="0.25">
      <c r="G4839" s="9">
        <v>4835</v>
      </c>
    </row>
    <row r="4840" spans="7:7" x14ac:dyDescent="0.25">
      <c r="G4840" s="9">
        <v>4836</v>
      </c>
    </row>
    <row r="4841" spans="7:7" x14ac:dyDescent="0.25">
      <c r="G4841" s="9">
        <v>4837</v>
      </c>
    </row>
    <row r="4842" spans="7:7" x14ac:dyDescent="0.25">
      <c r="G4842" s="9">
        <v>4838</v>
      </c>
    </row>
    <row r="4843" spans="7:7" x14ac:dyDescent="0.25">
      <c r="G4843" s="9">
        <v>4839</v>
      </c>
    </row>
    <row r="4844" spans="7:7" x14ac:dyDescent="0.25">
      <c r="G4844" s="9">
        <v>4840</v>
      </c>
    </row>
    <row r="4845" spans="7:7" x14ac:dyDescent="0.25">
      <c r="G4845" s="9">
        <v>4841</v>
      </c>
    </row>
    <row r="4846" spans="7:7" x14ac:dyDescent="0.25">
      <c r="G4846" s="9">
        <v>4842</v>
      </c>
    </row>
    <row r="4847" spans="7:7" x14ac:dyDescent="0.25">
      <c r="G4847" s="9">
        <v>4843</v>
      </c>
    </row>
    <row r="4848" spans="7:7" x14ac:dyDescent="0.25">
      <c r="G4848" s="9">
        <v>4844</v>
      </c>
    </row>
    <row r="4849" spans="7:7" x14ac:dyDescent="0.25">
      <c r="G4849" s="9">
        <v>4845</v>
      </c>
    </row>
    <row r="4850" spans="7:7" x14ac:dyDescent="0.25">
      <c r="G4850" s="9">
        <v>4846</v>
      </c>
    </row>
    <row r="4851" spans="7:7" x14ac:dyDescent="0.25">
      <c r="G4851" s="9">
        <v>4847</v>
      </c>
    </row>
    <row r="4852" spans="7:7" x14ac:dyDescent="0.25">
      <c r="G4852" s="9">
        <v>4848</v>
      </c>
    </row>
    <row r="4853" spans="7:7" x14ac:dyDescent="0.25">
      <c r="G4853" s="9">
        <v>4849</v>
      </c>
    </row>
    <row r="4854" spans="7:7" x14ac:dyDescent="0.25">
      <c r="G4854" s="9">
        <v>4850</v>
      </c>
    </row>
    <row r="4855" spans="7:7" x14ac:dyDescent="0.25">
      <c r="G4855" s="9">
        <v>4851</v>
      </c>
    </row>
    <row r="4856" spans="7:7" x14ac:dyDescent="0.25">
      <c r="G4856" s="9">
        <v>4852</v>
      </c>
    </row>
    <row r="4857" spans="7:7" x14ac:dyDescent="0.25">
      <c r="G4857" s="9">
        <v>4853</v>
      </c>
    </row>
    <row r="4858" spans="7:7" x14ac:dyDescent="0.25">
      <c r="G4858" s="9">
        <v>4854</v>
      </c>
    </row>
    <row r="4859" spans="7:7" x14ac:dyDescent="0.25">
      <c r="G4859" s="9">
        <v>4855</v>
      </c>
    </row>
    <row r="4860" spans="7:7" x14ac:dyDescent="0.25">
      <c r="G4860" s="9">
        <v>4856</v>
      </c>
    </row>
    <row r="4861" spans="7:7" x14ac:dyDescent="0.25">
      <c r="G4861" s="9">
        <v>4857</v>
      </c>
    </row>
    <row r="4862" spans="7:7" x14ac:dyDescent="0.25">
      <c r="G4862" s="9">
        <v>4858</v>
      </c>
    </row>
    <row r="4863" spans="7:7" x14ac:dyDescent="0.25">
      <c r="G4863" s="9">
        <v>4859</v>
      </c>
    </row>
    <row r="4864" spans="7:7" x14ac:dyDescent="0.25">
      <c r="G4864" s="9">
        <v>4860</v>
      </c>
    </row>
    <row r="4865" spans="7:7" x14ac:dyDescent="0.25">
      <c r="G4865" s="9">
        <v>4861</v>
      </c>
    </row>
    <row r="4866" spans="7:7" x14ac:dyDescent="0.25">
      <c r="G4866" s="9">
        <v>4862</v>
      </c>
    </row>
    <row r="4867" spans="7:7" x14ac:dyDescent="0.25">
      <c r="G4867" s="9">
        <v>4863</v>
      </c>
    </row>
    <row r="4868" spans="7:7" x14ac:dyDescent="0.25">
      <c r="G4868" s="9">
        <v>4864</v>
      </c>
    </row>
    <row r="4869" spans="7:7" x14ac:dyDescent="0.25">
      <c r="G4869" s="9">
        <v>4865</v>
      </c>
    </row>
    <row r="4870" spans="7:7" x14ac:dyDescent="0.25">
      <c r="G4870" s="9">
        <v>4866</v>
      </c>
    </row>
    <row r="4871" spans="7:7" x14ac:dyDescent="0.25">
      <c r="G4871" s="9">
        <v>4867</v>
      </c>
    </row>
    <row r="4872" spans="7:7" x14ac:dyDescent="0.25">
      <c r="G4872" s="9">
        <v>4868</v>
      </c>
    </row>
    <row r="4873" spans="7:7" x14ac:dyDescent="0.25">
      <c r="G4873" s="9">
        <v>4869</v>
      </c>
    </row>
    <row r="4874" spans="7:7" x14ac:dyDescent="0.25">
      <c r="G4874" s="9">
        <v>4870</v>
      </c>
    </row>
    <row r="4875" spans="7:7" x14ac:dyDescent="0.25">
      <c r="G4875" s="9">
        <v>4871</v>
      </c>
    </row>
    <row r="4876" spans="7:7" x14ac:dyDescent="0.25">
      <c r="G4876" s="9">
        <v>4872</v>
      </c>
    </row>
    <row r="4877" spans="7:7" x14ac:dyDescent="0.25">
      <c r="G4877" s="9">
        <v>4873</v>
      </c>
    </row>
    <row r="4878" spans="7:7" x14ac:dyDescent="0.25">
      <c r="G4878" s="9">
        <v>4874</v>
      </c>
    </row>
    <row r="4879" spans="7:7" x14ac:dyDescent="0.25">
      <c r="G4879" s="9">
        <v>4875</v>
      </c>
    </row>
    <row r="4880" spans="7:7" x14ac:dyDescent="0.25">
      <c r="G4880" s="9">
        <v>4876</v>
      </c>
    </row>
    <row r="4881" spans="7:7" x14ac:dyDescent="0.25">
      <c r="G4881" s="9">
        <v>4877</v>
      </c>
    </row>
    <row r="4882" spans="7:7" x14ac:dyDescent="0.25">
      <c r="G4882" s="9">
        <v>4878</v>
      </c>
    </row>
    <row r="4883" spans="7:7" x14ac:dyDescent="0.25">
      <c r="G4883" s="9">
        <v>4879</v>
      </c>
    </row>
    <row r="4884" spans="7:7" x14ac:dyDescent="0.25">
      <c r="G4884" s="9">
        <v>4880</v>
      </c>
    </row>
    <row r="4885" spans="7:7" x14ac:dyDescent="0.25">
      <c r="G4885" s="9">
        <v>4881</v>
      </c>
    </row>
    <row r="4886" spans="7:7" x14ac:dyDescent="0.25">
      <c r="G4886" s="9">
        <v>4882</v>
      </c>
    </row>
    <row r="4887" spans="7:7" x14ac:dyDescent="0.25">
      <c r="G4887" s="9">
        <v>4883</v>
      </c>
    </row>
    <row r="4888" spans="7:7" x14ac:dyDescent="0.25">
      <c r="G4888" s="9">
        <v>4884</v>
      </c>
    </row>
    <row r="4889" spans="7:7" x14ac:dyDescent="0.25">
      <c r="G4889" s="9">
        <v>4885</v>
      </c>
    </row>
    <row r="4890" spans="7:7" x14ac:dyDescent="0.25">
      <c r="G4890" s="9">
        <v>4886</v>
      </c>
    </row>
    <row r="4891" spans="7:7" x14ac:dyDescent="0.25">
      <c r="G4891" s="9">
        <v>4887</v>
      </c>
    </row>
    <row r="4892" spans="7:7" x14ac:dyDescent="0.25">
      <c r="G4892" s="9">
        <v>4888</v>
      </c>
    </row>
    <row r="4893" spans="7:7" x14ac:dyDescent="0.25">
      <c r="G4893" s="9">
        <v>4889</v>
      </c>
    </row>
    <row r="4894" spans="7:7" x14ac:dyDescent="0.25">
      <c r="G4894" s="9">
        <v>4890</v>
      </c>
    </row>
    <row r="4895" spans="7:7" x14ac:dyDescent="0.25">
      <c r="G4895" s="9">
        <v>4891</v>
      </c>
    </row>
    <row r="4896" spans="7:7" x14ac:dyDescent="0.25">
      <c r="G4896" s="9">
        <v>4892</v>
      </c>
    </row>
    <row r="4897" spans="7:7" x14ac:dyDescent="0.25">
      <c r="G4897" s="9">
        <v>4893</v>
      </c>
    </row>
    <row r="4898" spans="7:7" x14ac:dyDescent="0.25">
      <c r="G4898" s="9">
        <v>4894</v>
      </c>
    </row>
    <row r="4899" spans="7:7" x14ac:dyDescent="0.25">
      <c r="G4899" s="9">
        <v>4895</v>
      </c>
    </row>
    <row r="4900" spans="7:7" x14ac:dyDescent="0.25">
      <c r="G4900" s="9">
        <v>4896</v>
      </c>
    </row>
    <row r="4901" spans="7:7" x14ac:dyDescent="0.25">
      <c r="G4901" s="9">
        <v>4897</v>
      </c>
    </row>
    <row r="4902" spans="7:7" x14ac:dyDescent="0.25">
      <c r="G4902" s="9">
        <v>4898</v>
      </c>
    </row>
    <row r="4903" spans="7:7" x14ac:dyDescent="0.25">
      <c r="G4903" s="9">
        <v>4899</v>
      </c>
    </row>
    <row r="4904" spans="7:7" x14ac:dyDescent="0.25">
      <c r="G4904" s="9">
        <v>4900</v>
      </c>
    </row>
    <row r="4905" spans="7:7" x14ac:dyDescent="0.25">
      <c r="G4905" s="9">
        <v>4901</v>
      </c>
    </row>
    <row r="4906" spans="7:7" x14ac:dyDescent="0.25">
      <c r="G4906" s="9">
        <v>4902</v>
      </c>
    </row>
    <row r="4907" spans="7:7" x14ac:dyDescent="0.25">
      <c r="G4907" s="9">
        <v>4903</v>
      </c>
    </row>
    <row r="4908" spans="7:7" x14ac:dyDescent="0.25">
      <c r="G4908" s="9">
        <v>4904</v>
      </c>
    </row>
    <row r="4909" spans="7:7" x14ac:dyDescent="0.25">
      <c r="G4909" s="9">
        <v>4905</v>
      </c>
    </row>
    <row r="4910" spans="7:7" x14ac:dyDescent="0.25">
      <c r="G4910" s="9">
        <v>4906</v>
      </c>
    </row>
    <row r="4911" spans="7:7" x14ac:dyDescent="0.25">
      <c r="G4911" s="9">
        <v>4907</v>
      </c>
    </row>
    <row r="4912" spans="7:7" x14ac:dyDescent="0.25">
      <c r="G4912" s="9">
        <v>4908</v>
      </c>
    </row>
    <row r="4913" spans="7:7" x14ac:dyDescent="0.25">
      <c r="G4913" s="9">
        <v>4909</v>
      </c>
    </row>
    <row r="4914" spans="7:7" x14ac:dyDescent="0.25">
      <c r="G4914" s="9">
        <v>4910</v>
      </c>
    </row>
    <row r="4915" spans="7:7" x14ac:dyDescent="0.25">
      <c r="G4915" s="9">
        <v>4911</v>
      </c>
    </row>
    <row r="4916" spans="7:7" x14ac:dyDescent="0.25">
      <c r="G4916" s="9">
        <v>4912</v>
      </c>
    </row>
    <row r="4917" spans="7:7" x14ac:dyDescent="0.25">
      <c r="G4917" s="9">
        <v>4913</v>
      </c>
    </row>
    <row r="4918" spans="7:7" x14ac:dyDescent="0.25">
      <c r="G4918" s="9">
        <v>4914</v>
      </c>
    </row>
    <row r="4919" spans="7:7" x14ac:dyDescent="0.25">
      <c r="G4919" s="9">
        <v>4915</v>
      </c>
    </row>
    <row r="4920" spans="7:7" x14ac:dyDescent="0.25">
      <c r="G4920" s="9">
        <v>4916</v>
      </c>
    </row>
    <row r="4921" spans="7:7" x14ac:dyDescent="0.25">
      <c r="G4921" s="9">
        <v>4917</v>
      </c>
    </row>
    <row r="4922" spans="7:7" x14ac:dyDescent="0.25">
      <c r="G4922" s="9">
        <v>4918</v>
      </c>
    </row>
    <row r="4923" spans="7:7" x14ac:dyDescent="0.25">
      <c r="G4923" s="9">
        <v>4919</v>
      </c>
    </row>
    <row r="4924" spans="7:7" x14ac:dyDescent="0.25">
      <c r="G4924" s="9">
        <v>4920</v>
      </c>
    </row>
    <row r="4925" spans="7:7" x14ac:dyDescent="0.25">
      <c r="G4925" s="9">
        <v>4921</v>
      </c>
    </row>
    <row r="4926" spans="7:7" x14ac:dyDescent="0.25">
      <c r="G4926" s="9">
        <v>4922</v>
      </c>
    </row>
    <row r="4927" spans="7:7" x14ac:dyDescent="0.25">
      <c r="G4927" s="9">
        <v>4923</v>
      </c>
    </row>
    <row r="4928" spans="7:7" x14ac:dyDescent="0.25">
      <c r="G4928" s="9">
        <v>4924</v>
      </c>
    </row>
    <row r="4929" spans="7:7" x14ac:dyDescent="0.25">
      <c r="G4929" s="9">
        <v>4925</v>
      </c>
    </row>
    <row r="4930" spans="7:7" x14ac:dyDescent="0.25">
      <c r="G4930" s="9">
        <v>4926</v>
      </c>
    </row>
    <row r="4931" spans="7:7" x14ac:dyDescent="0.25">
      <c r="G4931" s="9">
        <v>4927</v>
      </c>
    </row>
    <row r="4932" spans="7:7" x14ac:dyDescent="0.25">
      <c r="G4932" s="9">
        <v>4928</v>
      </c>
    </row>
    <row r="4933" spans="7:7" x14ac:dyDescent="0.25">
      <c r="G4933" s="9">
        <v>4929</v>
      </c>
    </row>
    <row r="4934" spans="7:7" x14ac:dyDescent="0.25">
      <c r="G4934" s="9">
        <v>4930</v>
      </c>
    </row>
    <row r="4935" spans="7:7" x14ac:dyDescent="0.25">
      <c r="G4935" s="9">
        <v>4931</v>
      </c>
    </row>
    <row r="4936" spans="7:7" x14ac:dyDescent="0.25">
      <c r="G4936" s="9">
        <v>4932</v>
      </c>
    </row>
    <row r="4937" spans="7:7" x14ac:dyDescent="0.25">
      <c r="G4937" s="9">
        <v>4933</v>
      </c>
    </row>
    <row r="4938" spans="7:7" x14ac:dyDescent="0.25">
      <c r="G4938" s="9">
        <v>4934</v>
      </c>
    </row>
    <row r="4939" spans="7:7" x14ac:dyDescent="0.25">
      <c r="G4939" s="9">
        <v>4935</v>
      </c>
    </row>
    <row r="4940" spans="7:7" x14ac:dyDescent="0.25">
      <c r="G4940" s="9">
        <v>4936</v>
      </c>
    </row>
    <row r="4941" spans="7:7" x14ac:dyDescent="0.25">
      <c r="G4941" s="9">
        <v>4937</v>
      </c>
    </row>
    <row r="4942" spans="7:7" x14ac:dyDescent="0.25">
      <c r="G4942" s="9">
        <v>4938</v>
      </c>
    </row>
    <row r="4943" spans="7:7" x14ac:dyDescent="0.25">
      <c r="G4943" s="9">
        <v>4939</v>
      </c>
    </row>
    <row r="4944" spans="7:7" x14ac:dyDescent="0.25">
      <c r="G4944" s="9">
        <v>4940</v>
      </c>
    </row>
    <row r="4945" spans="7:7" x14ac:dyDescent="0.25">
      <c r="G4945" s="9">
        <v>4941</v>
      </c>
    </row>
    <row r="4946" spans="7:7" x14ac:dyDescent="0.25">
      <c r="G4946" s="9">
        <v>4942</v>
      </c>
    </row>
    <row r="4947" spans="7:7" x14ac:dyDescent="0.25">
      <c r="G4947" s="9">
        <v>4943</v>
      </c>
    </row>
    <row r="4948" spans="7:7" x14ac:dyDescent="0.25">
      <c r="G4948" s="9">
        <v>4944</v>
      </c>
    </row>
    <row r="4949" spans="7:7" x14ac:dyDescent="0.25">
      <c r="G4949" s="9">
        <v>4945</v>
      </c>
    </row>
    <row r="4950" spans="7:7" x14ac:dyDescent="0.25">
      <c r="G4950" s="9">
        <v>4946</v>
      </c>
    </row>
    <row r="4951" spans="7:7" x14ac:dyDescent="0.25">
      <c r="G4951" s="9">
        <v>4947</v>
      </c>
    </row>
    <row r="4952" spans="7:7" x14ac:dyDescent="0.25">
      <c r="G4952" s="9">
        <v>4948</v>
      </c>
    </row>
    <row r="4953" spans="7:7" x14ac:dyDescent="0.25">
      <c r="G4953" s="9">
        <v>4949</v>
      </c>
    </row>
    <row r="4954" spans="7:7" x14ac:dyDescent="0.25">
      <c r="G4954" s="9">
        <v>4950</v>
      </c>
    </row>
    <row r="4955" spans="7:7" x14ac:dyDescent="0.25">
      <c r="G4955" s="9">
        <v>4951</v>
      </c>
    </row>
    <row r="4956" spans="7:7" x14ac:dyDescent="0.25">
      <c r="G4956" s="9">
        <v>4952</v>
      </c>
    </row>
    <row r="4957" spans="7:7" x14ac:dyDescent="0.25">
      <c r="G4957" s="9">
        <v>4953</v>
      </c>
    </row>
    <row r="4958" spans="7:7" x14ac:dyDescent="0.25">
      <c r="G4958" s="9">
        <v>4954</v>
      </c>
    </row>
    <row r="4959" spans="7:7" x14ac:dyDescent="0.25">
      <c r="G4959" s="9">
        <v>4955</v>
      </c>
    </row>
    <row r="4960" spans="7:7" x14ac:dyDescent="0.25">
      <c r="G4960" s="9">
        <v>4956</v>
      </c>
    </row>
    <row r="4961" spans="7:7" x14ac:dyDescent="0.25">
      <c r="G4961" s="9">
        <v>4957</v>
      </c>
    </row>
    <row r="4962" spans="7:7" x14ac:dyDescent="0.25">
      <c r="G4962" s="9">
        <v>4958</v>
      </c>
    </row>
    <row r="4963" spans="7:7" x14ac:dyDescent="0.25">
      <c r="G4963" s="9">
        <v>4959</v>
      </c>
    </row>
    <row r="4964" spans="7:7" x14ac:dyDescent="0.25">
      <c r="G4964" s="9">
        <v>4960</v>
      </c>
    </row>
    <row r="4965" spans="7:7" x14ac:dyDescent="0.25">
      <c r="G4965" s="9">
        <v>4961</v>
      </c>
    </row>
    <row r="4966" spans="7:7" x14ac:dyDescent="0.25">
      <c r="G4966" s="9">
        <v>4962</v>
      </c>
    </row>
    <row r="4967" spans="7:7" x14ac:dyDescent="0.25">
      <c r="G4967" s="9">
        <v>4963</v>
      </c>
    </row>
    <row r="4968" spans="7:7" x14ac:dyDescent="0.25">
      <c r="G4968" s="9">
        <v>4964</v>
      </c>
    </row>
    <row r="4969" spans="7:7" x14ac:dyDescent="0.25">
      <c r="G4969" s="9">
        <v>4965</v>
      </c>
    </row>
    <row r="4970" spans="7:7" x14ac:dyDescent="0.25">
      <c r="G4970" s="9">
        <v>4966</v>
      </c>
    </row>
    <row r="4971" spans="7:7" x14ac:dyDescent="0.25">
      <c r="G4971" s="9">
        <v>4967</v>
      </c>
    </row>
    <row r="4972" spans="7:7" x14ac:dyDescent="0.25">
      <c r="G4972" s="9">
        <v>4968</v>
      </c>
    </row>
    <row r="4973" spans="7:7" x14ac:dyDescent="0.25">
      <c r="G4973" s="9">
        <v>4969</v>
      </c>
    </row>
    <row r="4974" spans="7:7" x14ac:dyDescent="0.25">
      <c r="G4974" s="9">
        <v>4970</v>
      </c>
    </row>
    <row r="4975" spans="7:7" x14ac:dyDescent="0.25">
      <c r="G4975" s="9">
        <v>4971</v>
      </c>
    </row>
    <row r="4976" spans="7:7" x14ac:dyDescent="0.25">
      <c r="G4976" s="9">
        <v>4972</v>
      </c>
    </row>
    <row r="4977" spans="7:7" x14ac:dyDescent="0.25">
      <c r="G4977" s="9">
        <v>4973</v>
      </c>
    </row>
    <row r="4978" spans="7:7" x14ac:dyDescent="0.25">
      <c r="G4978" s="9">
        <v>4974</v>
      </c>
    </row>
    <row r="4979" spans="7:7" x14ac:dyDescent="0.25">
      <c r="G4979" s="9">
        <v>4975</v>
      </c>
    </row>
    <row r="4980" spans="7:7" x14ac:dyDescent="0.25">
      <c r="G4980" s="9">
        <v>4976</v>
      </c>
    </row>
    <row r="4981" spans="7:7" x14ac:dyDescent="0.25">
      <c r="G4981" s="9">
        <v>4977</v>
      </c>
    </row>
    <row r="4982" spans="7:7" x14ac:dyDescent="0.25">
      <c r="G4982" s="9">
        <v>4978</v>
      </c>
    </row>
    <row r="4983" spans="7:7" x14ac:dyDescent="0.25">
      <c r="G4983" s="9">
        <v>4979</v>
      </c>
    </row>
    <row r="4984" spans="7:7" x14ac:dyDescent="0.25">
      <c r="G4984" s="9">
        <v>4980</v>
      </c>
    </row>
    <row r="4985" spans="7:7" x14ac:dyDescent="0.25">
      <c r="G4985" s="9">
        <v>4981</v>
      </c>
    </row>
    <row r="4986" spans="7:7" x14ac:dyDescent="0.25">
      <c r="G4986" s="9">
        <v>4982</v>
      </c>
    </row>
    <row r="4987" spans="7:7" x14ac:dyDescent="0.25">
      <c r="G4987" s="9">
        <v>4983</v>
      </c>
    </row>
    <row r="4988" spans="7:7" x14ac:dyDescent="0.25">
      <c r="G4988" s="9">
        <v>4984</v>
      </c>
    </row>
    <row r="4989" spans="7:7" x14ac:dyDescent="0.25">
      <c r="G4989" s="9">
        <v>4985</v>
      </c>
    </row>
    <row r="4990" spans="7:7" x14ac:dyDescent="0.25">
      <c r="G4990" s="9">
        <v>4986</v>
      </c>
    </row>
    <row r="4991" spans="7:7" x14ac:dyDescent="0.25">
      <c r="G4991" s="9">
        <v>4987</v>
      </c>
    </row>
    <row r="4992" spans="7:7" x14ac:dyDescent="0.25">
      <c r="G4992" s="9">
        <v>4988</v>
      </c>
    </row>
    <row r="4993" spans="7:7" x14ac:dyDescent="0.25">
      <c r="G4993" s="9">
        <v>4989</v>
      </c>
    </row>
    <row r="4994" spans="7:7" x14ac:dyDescent="0.25">
      <c r="G4994" s="9">
        <v>4990</v>
      </c>
    </row>
    <row r="4995" spans="7:7" x14ac:dyDescent="0.25">
      <c r="G4995" s="9">
        <v>4991</v>
      </c>
    </row>
    <row r="4996" spans="7:7" x14ac:dyDescent="0.25">
      <c r="G4996" s="9">
        <v>4992</v>
      </c>
    </row>
    <row r="4997" spans="7:7" x14ac:dyDescent="0.25">
      <c r="G4997" s="9">
        <v>4993</v>
      </c>
    </row>
    <row r="4998" spans="7:7" x14ac:dyDescent="0.25">
      <c r="G4998" s="9">
        <v>4994</v>
      </c>
    </row>
    <row r="4999" spans="7:7" x14ac:dyDescent="0.25">
      <c r="G4999" s="9">
        <v>4995</v>
      </c>
    </row>
    <row r="5000" spans="7:7" x14ac:dyDescent="0.25">
      <c r="G5000" s="9">
        <v>4996</v>
      </c>
    </row>
    <row r="5001" spans="7:7" x14ac:dyDescent="0.25">
      <c r="G5001" s="9">
        <v>4997</v>
      </c>
    </row>
    <row r="5002" spans="7:7" x14ac:dyDescent="0.25">
      <c r="G5002" s="9">
        <v>4998</v>
      </c>
    </row>
    <row r="5003" spans="7:7" x14ac:dyDescent="0.25">
      <c r="G5003" s="9">
        <v>4999</v>
      </c>
    </row>
    <row r="5004" spans="7:7" x14ac:dyDescent="0.25">
      <c r="G5004" s="9">
        <v>5000</v>
      </c>
    </row>
    <row r="5005" spans="7:7" x14ac:dyDescent="0.25">
      <c r="G5005" s="9">
        <v>5001</v>
      </c>
    </row>
    <row r="5006" spans="7:7" x14ac:dyDescent="0.25">
      <c r="G5006" s="9">
        <v>5002</v>
      </c>
    </row>
    <row r="5007" spans="7:7" x14ac:dyDescent="0.25">
      <c r="G5007" s="9">
        <v>5003</v>
      </c>
    </row>
    <row r="5008" spans="7:7" x14ac:dyDescent="0.25">
      <c r="G5008" s="9">
        <v>5004</v>
      </c>
    </row>
    <row r="5009" spans="7:7" x14ac:dyDescent="0.25">
      <c r="G5009" s="9">
        <v>5005</v>
      </c>
    </row>
    <row r="5010" spans="7:7" x14ac:dyDescent="0.25">
      <c r="G5010" s="9">
        <v>5006</v>
      </c>
    </row>
    <row r="5011" spans="7:7" x14ac:dyDescent="0.25">
      <c r="G5011" s="9">
        <v>5007</v>
      </c>
    </row>
    <row r="5012" spans="7:7" x14ac:dyDescent="0.25">
      <c r="G5012" s="9">
        <v>5008</v>
      </c>
    </row>
    <row r="5013" spans="7:7" x14ac:dyDescent="0.25">
      <c r="G5013" s="9">
        <v>5009</v>
      </c>
    </row>
    <row r="5014" spans="7:7" x14ac:dyDescent="0.25">
      <c r="G5014" s="9">
        <v>5010</v>
      </c>
    </row>
    <row r="5015" spans="7:7" x14ac:dyDescent="0.25">
      <c r="G5015" s="9">
        <v>5011</v>
      </c>
    </row>
    <row r="5016" spans="7:7" x14ac:dyDescent="0.25">
      <c r="G5016" s="9">
        <v>5012</v>
      </c>
    </row>
    <row r="5017" spans="7:7" x14ac:dyDescent="0.25">
      <c r="G5017" s="9">
        <v>5013</v>
      </c>
    </row>
    <row r="5018" spans="7:7" x14ac:dyDescent="0.25">
      <c r="G5018" s="9">
        <v>5014</v>
      </c>
    </row>
    <row r="5019" spans="7:7" x14ac:dyDescent="0.25">
      <c r="G5019" s="9">
        <v>5015</v>
      </c>
    </row>
    <row r="5020" spans="7:7" x14ac:dyDescent="0.25">
      <c r="G5020" s="9">
        <v>5016</v>
      </c>
    </row>
    <row r="5021" spans="7:7" x14ac:dyDescent="0.25">
      <c r="G5021" s="9">
        <v>5017</v>
      </c>
    </row>
    <row r="5022" spans="7:7" x14ac:dyDescent="0.25">
      <c r="G5022" s="9">
        <v>5018</v>
      </c>
    </row>
    <row r="5023" spans="7:7" x14ac:dyDescent="0.25">
      <c r="G5023" s="9">
        <v>5019</v>
      </c>
    </row>
    <row r="5024" spans="7:7" x14ac:dyDescent="0.25">
      <c r="G5024" s="9">
        <v>5020</v>
      </c>
    </row>
    <row r="5025" spans="7:7" x14ac:dyDescent="0.25">
      <c r="G5025" s="9">
        <v>5021</v>
      </c>
    </row>
    <row r="5026" spans="7:7" x14ac:dyDescent="0.25">
      <c r="G5026" s="9">
        <v>5022</v>
      </c>
    </row>
    <row r="5027" spans="7:7" x14ac:dyDescent="0.25">
      <c r="G5027" s="9">
        <v>5023</v>
      </c>
    </row>
    <row r="5028" spans="7:7" x14ac:dyDescent="0.25">
      <c r="G5028" s="9">
        <v>5024</v>
      </c>
    </row>
    <row r="5029" spans="7:7" x14ac:dyDescent="0.25">
      <c r="G5029" s="9">
        <v>5025</v>
      </c>
    </row>
    <row r="5030" spans="7:7" x14ac:dyDescent="0.25">
      <c r="G5030" s="9">
        <v>5026</v>
      </c>
    </row>
    <row r="5031" spans="7:7" x14ac:dyDescent="0.25">
      <c r="G5031" s="9">
        <v>5027</v>
      </c>
    </row>
    <row r="5032" spans="7:7" x14ac:dyDescent="0.25">
      <c r="G5032" s="9">
        <v>5028</v>
      </c>
    </row>
    <row r="5033" spans="7:7" x14ac:dyDescent="0.25">
      <c r="G5033" s="9">
        <v>5029</v>
      </c>
    </row>
    <row r="5034" spans="7:7" x14ac:dyDescent="0.25">
      <c r="G5034" s="9">
        <v>5030</v>
      </c>
    </row>
    <row r="5035" spans="7:7" x14ac:dyDescent="0.25">
      <c r="G5035" s="9">
        <v>5031</v>
      </c>
    </row>
    <row r="5036" spans="7:7" x14ac:dyDescent="0.25">
      <c r="G5036" s="9">
        <v>5032</v>
      </c>
    </row>
    <row r="5037" spans="7:7" x14ac:dyDescent="0.25">
      <c r="G5037" s="9">
        <v>5033</v>
      </c>
    </row>
    <row r="5038" spans="7:7" x14ac:dyDescent="0.25">
      <c r="G5038" s="9">
        <v>5034</v>
      </c>
    </row>
    <row r="5039" spans="7:7" x14ac:dyDescent="0.25">
      <c r="G5039" s="9">
        <v>5035</v>
      </c>
    </row>
    <row r="5040" spans="7:7" x14ac:dyDescent="0.25">
      <c r="G5040" s="9">
        <v>5036</v>
      </c>
    </row>
    <row r="5041" spans="7:7" x14ac:dyDescent="0.25">
      <c r="G5041" s="9">
        <v>5037</v>
      </c>
    </row>
    <row r="5042" spans="7:7" x14ac:dyDescent="0.25">
      <c r="G5042" s="9">
        <v>5038</v>
      </c>
    </row>
    <row r="5043" spans="7:7" x14ac:dyDescent="0.25">
      <c r="G5043" s="9">
        <v>5039</v>
      </c>
    </row>
    <row r="5044" spans="7:7" x14ac:dyDescent="0.25">
      <c r="G5044" s="9">
        <v>5040</v>
      </c>
    </row>
    <row r="5045" spans="7:7" x14ac:dyDescent="0.25">
      <c r="G5045" s="9">
        <v>5041</v>
      </c>
    </row>
    <row r="5046" spans="7:7" x14ac:dyDescent="0.25">
      <c r="G5046" s="9">
        <v>5042</v>
      </c>
    </row>
    <row r="5047" spans="7:7" x14ac:dyDescent="0.25">
      <c r="G5047" s="9">
        <v>5043</v>
      </c>
    </row>
    <row r="5048" spans="7:7" x14ac:dyDescent="0.25">
      <c r="G5048" s="9">
        <v>5044</v>
      </c>
    </row>
    <row r="5049" spans="7:7" x14ac:dyDescent="0.25">
      <c r="G5049" s="9">
        <v>5045</v>
      </c>
    </row>
    <row r="5050" spans="7:7" x14ac:dyDescent="0.25">
      <c r="G5050" s="9">
        <v>5046</v>
      </c>
    </row>
    <row r="5051" spans="7:7" x14ac:dyDescent="0.25">
      <c r="G5051" s="9">
        <v>5047</v>
      </c>
    </row>
    <row r="5052" spans="7:7" x14ac:dyDescent="0.25">
      <c r="G5052" s="9">
        <v>5048</v>
      </c>
    </row>
    <row r="5053" spans="7:7" x14ac:dyDescent="0.25">
      <c r="G5053" s="9">
        <v>5049</v>
      </c>
    </row>
    <row r="5054" spans="7:7" x14ac:dyDescent="0.25">
      <c r="G5054" s="9">
        <v>5050</v>
      </c>
    </row>
    <row r="5055" spans="7:7" x14ac:dyDescent="0.25">
      <c r="G5055" s="9">
        <v>5051</v>
      </c>
    </row>
    <row r="5056" spans="7:7" x14ac:dyDescent="0.25">
      <c r="G5056" s="9">
        <v>5052</v>
      </c>
    </row>
    <row r="5057" spans="7:7" x14ac:dyDescent="0.25">
      <c r="G5057" s="9">
        <v>5053</v>
      </c>
    </row>
    <row r="5058" spans="7:7" x14ac:dyDescent="0.25">
      <c r="G5058" s="9">
        <v>5054</v>
      </c>
    </row>
    <row r="5059" spans="7:7" x14ac:dyDescent="0.25">
      <c r="G5059" s="9">
        <v>5055</v>
      </c>
    </row>
    <row r="5060" spans="7:7" x14ac:dyDescent="0.25">
      <c r="G5060" s="9">
        <v>5056</v>
      </c>
    </row>
    <row r="5061" spans="7:7" x14ac:dyDescent="0.25">
      <c r="G5061" s="9">
        <v>5057</v>
      </c>
    </row>
    <row r="5062" spans="7:7" x14ac:dyDescent="0.25">
      <c r="G5062" s="9">
        <v>5058</v>
      </c>
    </row>
    <row r="5063" spans="7:7" x14ac:dyDescent="0.25">
      <c r="G5063" s="9">
        <v>5059</v>
      </c>
    </row>
    <row r="5064" spans="7:7" x14ac:dyDescent="0.25">
      <c r="G5064" s="9">
        <v>5060</v>
      </c>
    </row>
    <row r="5065" spans="7:7" x14ac:dyDescent="0.25">
      <c r="G5065" s="9">
        <v>5061</v>
      </c>
    </row>
    <row r="5066" spans="7:7" x14ac:dyDescent="0.25">
      <c r="G5066" s="9">
        <v>5062</v>
      </c>
    </row>
    <row r="5067" spans="7:7" x14ac:dyDescent="0.25">
      <c r="G5067" s="9">
        <v>5063</v>
      </c>
    </row>
    <row r="5068" spans="7:7" x14ac:dyDescent="0.25">
      <c r="G5068" s="9">
        <v>5064</v>
      </c>
    </row>
    <row r="5069" spans="7:7" x14ac:dyDescent="0.25">
      <c r="G5069" s="9">
        <v>5065</v>
      </c>
    </row>
    <row r="5070" spans="7:7" x14ac:dyDescent="0.25">
      <c r="G5070" s="9">
        <v>5066</v>
      </c>
    </row>
    <row r="5071" spans="7:7" x14ac:dyDescent="0.25">
      <c r="G5071" s="9">
        <v>5067</v>
      </c>
    </row>
    <row r="5072" spans="7:7" x14ac:dyDescent="0.25">
      <c r="G5072" s="9">
        <v>5068</v>
      </c>
    </row>
    <row r="5073" spans="7:7" x14ac:dyDescent="0.25">
      <c r="G5073" s="9">
        <v>5069</v>
      </c>
    </row>
    <row r="5074" spans="7:7" x14ac:dyDescent="0.25">
      <c r="G5074" s="9">
        <v>5070</v>
      </c>
    </row>
    <row r="5075" spans="7:7" x14ac:dyDescent="0.25">
      <c r="G5075" s="9">
        <v>5071</v>
      </c>
    </row>
    <row r="5076" spans="7:7" x14ac:dyDescent="0.25">
      <c r="G5076" s="9">
        <v>5072</v>
      </c>
    </row>
    <row r="5077" spans="7:7" x14ac:dyDescent="0.25">
      <c r="G5077" s="9">
        <v>5073</v>
      </c>
    </row>
    <row r="5078" spans="7:7" x14ac:dyDescent="0.25">
      <c r="G5078" s="9">
        <v>5074</v>
      </c>
    </row>
    <row r="5079" spans="7:7" x14ac:dyDescent="0.25">
      <c r="G5079" s="9">
        <v>5075</v>
      </c>
    </row>
    <row r="5080" spans="7:7" x14ac:dyDescent="0.25">
      <c r="G5080" s="9">
        <v>5076</v>
      </c>
    </row>
    <row r="5081" spans="7:7" x14ac:dyDescent="0.25">
      <c r="G5081" s="9">
        <v>5077</v>
      </c>
    </row>
    <row r="5082" spans="7:7" x14ac:dyDescent="0.25">
      <c r="G5082" s="9">
        <v>5078</v>
      </c>
    </row>
    <row r="5083" spans="7:7" x14ac:dyDescent="0.25">
      <c r="G5083" s="9">
        <v>5079</v>
      </c>
    </row>
    <row r="5084" spans="7:7" x14ac:dyDescent="0.25">
      <c r="G5084" s="9">
        <v>5080</v>
      </c>
    </row>
    <row r="5085" spans="7:7" x14ac:dyDescent="0.25">
      <c r="G5085" s="9">
        <v>5081</v>
      </c>
    </row>
    <row r="5086" spans="7:7" x14ac:dyDescent="0.25">
      <c r="G5086" s="9">
        <v>5082</v>
      </c>
    </row>
    <row r="5087" spans="7:7" x14ac:dyDescent="0.25">
      <c r="G5087" s="9">
        <v>5083</v>
      </c>
    </row>
    <row r="5088" spans="7:7" x14ac:dyDescent="0.25">
      <c r="G5088" s="9">
        <v>5084</v>
      </c>
    </row>
    <row r="5089" spans="7:7" x14ac:dyDescent="0.25">
      <c r="G5089" s="9">
        <v>5085</v>
      </c>
    </row>
    <row r="5090" spans="7:7" x14ac:dyDescent="0.25">
      <c r="G5090" s="9">
        <v>5086</v>
      </c>
    </row>
    <row r="5091" spans="7:7" x14ac:dyDescent="0.25">
      <c r="G5091" s="9">
        <v>5087</v>
      </c>
    </row>
    <row r="5092" spans="7:7" x14ac:dyDescent="0.25">
      <c r="G5092" s="9">
        <v>5088</v>
      </c>
    </row>
    <row r="5093" spans="7:7" x14ac:dyDescent="0.25">
      <c r="G5093" s="9">
        <v>5089</v>
      </c>
    </row>
    <row r="5094" spans="7:7" x14ac:dyDescent="0.25">
      <c r="G5094" s="9">
        <v>5090</v>
      </c>
    </row>
    <row r="5095" spans="7:7" x14ac:dyDescent="0.25">
      <c r="G5095" s="9">
        <v>5091</v>
      </c>
    </row>
    <row r="5096" spans="7:7" x14ac:dyDescent="0.25">
      <c r="G5096" s="9">
        <v>5092</v>
      </c>
    </row>
    <row r="5097" spans="7:7" x14ac:dyDescent="0.25">
      <c r="G5097" s="9">
        <v>5093</v>
      </c>
    </row>
    <row r="5098" spans="7:7" x14ac:dyDescent="0.25">
      <c r="G5098" s="9">
        <v>5094</v>
      </c>
    </row>
    <row r="5099" spans="7:7" x14ac:dyDescent="0.25">
      <c r="G5099" s="9">
        <v>5095</v>
      </c>
    </row>
    <row r="5100" spans="7:7" x14ac:dyDescent="0.25">
      <c r="G5100" s="9">
        <v>5096</v>
      </c>
    </row>
    <row r="5101" spans="7:7" x14ac:dyDescent="0.25">
      <c r="G5101" s="9">
        <v>5097</v>
      </c>
    </row>
    <row r="5102" spans="7:7" x14ac:dyDescent="0.25">
      <c r="G5102" s="9">
        <v>5098</v>
      </c>
    </row>
    <row r="5103" spans="7:7" x14ac:dyDescent="0.25">
      <c r="G5103" s="9">
        <v>5099</v>
      </c>
    </row>
    <row r="5104" spans="7:7" x14ac:dyDescent="0.25">
      <c r="G5104" s="9">
        <v>5100</v>
      </c>
    </row>
    <row r="5105" spans="7:7" x14ac:dyDescent="0.25">
      <c r="G5105" s="9">
        <v>5101</v>
      </c>
    </row>
    <row r="5106" spans="7:7" x14ac:dyDescent="0.25">
      <c r="G5106" s="9">
        <v>5102</v>
      </c>
    </row>
    <row r="5107" spans="7:7" x14ac:dyDescent="0.25">
      <c r="G5107" s="9">
        <v>5103</v>
      </c>
    </row>
    <row r="5108" spans="7:7" x14ac:dyDescent="0.25">
      <c r="G5108" s="9">
        <v>5104</v>
      </c>
    </row>
    <row r="5109" spans="7:7" x14ac:dyDescent="0.25">
      <c r="G5109" s="9">
        <v>5105</v>
      </c>
    </row>
    <row r="5110" spans="7:7" x14ac:dyDescent="0.25">
      <c r="G5110" s="9">
        <v>5106</v>
      </c>
    </row>
    <row r="5111" spans="7:7" x14ac:dyDescent="0.25">
      <c r="G5111" s="9">
        <v>5107</v>
      </c>
    </row>
    <row r="5112" spans="7:7" x14ac:dyDescent="0.25">
      <c r="G5112" s="9">
        <v>5108</v>
      </c>
    </row>
    <row r="5113" spans="7:7" x14ac:dyDescent="0.25">
      <c r="G5113" s="9">
        <v>5109</v>
      </c>
    </row>
    <row r="5114" spans="7:7" x14ac:dyDescent="0.25">
      <c r="G5114" s="9">
        <v>5110</v>
      </c>
    </row>
    <row r="5115" spans="7:7" x14ac:dyDescent="0.25">
      <c r="G5115" s="9">
        <v>5111</v>
      </c>
    </row>
    <row r="5116" spans="7:7" x14ac:dyDescent="0.25">
      <c r="G5116" s="9">
        <v>5112</v>
      </c>
    </row>
    <row r="5117" spans="7:7" x14ac:dyDescent="0.25">
      <c r="G5117" s="9">
        <v>5113</v>
      </c>
    </row>
    <row r="5118" spans="7:7" x14ac:dyDescent="0.25">
      <c r="G5118" s="9">
        <v>5114</v>
      </c>
    </row>
    <row r="5119" spans="7:7" x14ac:dyDescent="0.25">
      <c r="G5119" s="9">
        <v>5115</v>
      </c>
    </row>
    <row r="5120" spans="7:7" x14ac:dyDescent="0.25">
      <c r="G5120" s="9">
        <v>5116</v>
      </c>
    </row>
    <row r="5121" spans="7:7" x14ac:dyDescent="0.25">
      <c r="G5121" s="9">
        <v>5117</v>
      </c>
    </row>
    <row r="5122" spans="7:7" x14ac:dyDescent="0.25">
      <c r="G5122" s="9">
        <v>5118</v>
      </c>
    </row>
    <row r="5123" spans="7:7" x14ac:dyDescent="0.25">
      <c r="G5123" s="9">
        <v>5119</v>
      </c>
    </row>
    <row r="5124" spans="7:7" x14ac:dyDescent="0.25">
      <c r="G5124" s="9">
        <v>5120</v>
      </c>
    </row>
    <row r="5125" spans="7:7" x14ac:dyDescent="0.25">
      <c r="G5125" s="9">
        <v>5121</v>
      </c>
    </row>
    <row r="5126" spans="7:7" x14ac:dyDescent="0.25">
      <c r="G5126" s="9">
        <v>5122</v>
      </c>
    </row>
    <row r="5127" spans="7:7" x14ac:dyDescent="0.25">
      <c r="G5127" s="9">
        <v>5123</v>
      </c>
    </row>
    <row r="5128" spans="7:7" x14ac:dyDescent="0.25">
      <c r="G5128" s="9">
        <v>5124</v>
      </c>
    </row>
    <row r="5129" spans="7:7" x14ac:dyDescent="0.25">
      <c r="G5129" s="9">
        <v>5125</v>
      </c>
    </row>
    <row r="5130" spans="7:7" x14ac:dyDescent="0.25">
      <c r="G5130" s="9">
        <v>5126</v>
      </c>
    </row>
    <row r="5131" spans="7:7" x14ac:dyDescent="0.25">
      <c r="G5131" s="9">
        <v>5127</v>
      </c>
    </row>
    <row r="5132" spans="7:7" x14ac:dyDescent="0.25">
      <c r="G5132" s="9">
        <v>5128</v>
      </c>
    </row>
    <row r="5133" spans="7:7" x14ac:dyDescent="0.25">
      <c r="G5133" s="9">
        <v>5129</v>
      </c>
    </row>
    <row r="5134" spans="7:7" x14ac:dyDescent="0.25">
      <c r="G5134" s="9">
        <v>5130</v>
      </c>
    </row>
    <row r="5135" spans="7:7" x14ac:dyDescent="0.25">
      <c r="G5135" s="9">
        <v>5131</v>
      </c>
    </row>
    <row r="5136" spans="7:7" x14ac:dyDescent="0.25">
      <c r="G5136" s="9">
        <v>5132</v>
      </c>
    </row>
    <row r="5137" spans="7:7" x14ac:dyDescent="0.25">
      <c r="G5137" s="9">
        <v>5133</v>
      </c>
    </row>
    <row r="5138" spans="7:7" x14ac:dyDescent="0.25">
      <c r="G5138" s="9">
        <v>5134</v>
      </c>
    </row>
    <row r="5139" spans="7:7" x14ac:dyDescent="0.25">
      <c r="G5139" s="9">
        <v>5135</v>
      </c>
    </row>
    <row r="5140" spans="7:7" x14ac:dyDescent="0.25">
      <c r="G5140" s="9">
        <v>5136</v>
      </c>
    </row>
    <row r="5141" spans="7:7" x14ac:dyDescent="0.25">
      <c r="G5141" s="9">
        <v>5137</v>
      </c>
    </row>
    <row r="5142" spans="7:7" x14ac:dyDescent="0.25">
      <c r="G5142" s="9">
        <v>5138</v>
      </c>
    </row>
    <row r="5143" spans="7:7" x14ac:dyDescent="0.25">
      <c r="G5143" s="9">
        <v>5139</v>
      </c>
    </row>
    <row r="5144" spans="7:7" x14ac:dyDescent="0.25">
      <c r="G5144" s="9">
        <v>5140</v>
      </c>
    </row>
    <row r="5145" spans="7:7" x14ac:dyDescent="0.25">
      <c r="G5145" s="9">
        <v>5141</v>
      </c>
    </row>
    <row r="5146" spans="7:7" x14ac:dyDescent="0.25">
      <c r="G5146" s="9">
        <v>5142</v>
      </c>
    </row>
    <row r="5147" spans="7:7" x14ac:dyDescent="0.25">
      <c r="G5147" s="9">
        <v>5143</v>
      </c>
    </row>
    <row r="5148" spans="7:7" x14ac:dyDescent="0.25">
      <c r="G5148" s="9">
        <v>5144</v>
      </c>
    </row>
    <row r="5149" spans="7:7" x14ac:dyDescent="0.25">
      <c r="G5149" s="9">
        <v>5145</v>
      </c>
    </row>
    <row r="5150" spans="7:7" x14ac:dyDescent="0.25">
      <c r="G5150" s="9">
        <v>5146</v>
      </c>
    </row>
    <row r="5151" spans="7:7" x14ac:dyDescent="0.25">
      <c r="G5151" s="9">
        <v>5147</v>
      </c>
    </row>
    <row r="5152" spans="7:7" x14ac:dyDescent="0.25">
      <c r="G5152" s="9">
        <v>5148</v>
      </c>
    </row>
    <row r="5153" spans="7:7" x14ac:dyDescent="0.25">
      <c r="G5153" s="9">
        <v>5149</v>
      </c>
    </row>
    <row r="5154" spans="7:7" x14ac:dyDescent="0.25">
      <c r="G5154" s="9">
        <v>5150</v>
      </c>
    </row>
    <row r="5155" spans="7:7" x14ac:dyDescent="0.25">
      <c r="G5155" s="9">
        <v>5151</v>
      </c>
    </row>
    <row r="5156" spans="7:7" x14ac:dyDescent="0.25">
      <c r="G5156" s="9">
        <v>5152</v>
      </c>
    </row>
    <row r="5157" spans="7:7" x14ac:dyDescent="0.25">
      <c r="G5157" s="9">
        <v>5153</v>
      </c>
    </row>
    <row r="5158" spans="7:7" x14ac:dyDescent="0.25">
      <c r="G5158" s="9">
        <v>5154</v>
      </c>
    </row>
    <row r="5159" spans="7:7" x14ac:dyDescent="0.25">
      <c r="G5159" s="9">
        <v>5155</v>
      </c>
    </row>
    <row r="5160" spans="7:7" x14ac:dyDescent="0.25">
      <c r="G5160" s="9">
        <v>5156</v>
      </c>
    </row>
    <row r="5161" spans="7:7" x14ac:dyDescent="0.25">
      <c r="G5161" s="9">
        <v>5157</v>
      </c>
    </row>
    <row r="5162" spans="7:7" x14ac:dyDescent="0.25">
      <c r="G5162" s="9">
        <v>5158</v>
      </c>
    </row>
    <row r="5163" spans="7:7" x14ac:dyDescent="0.25">
      <c r="G5163" s="9">
        <v>5159</v>
      </c>
    </row>
    <row r="5164" spans="7:7" x14ac:dyDescent="0.25">
      <c r="G5164" s="9">
        <v>5160</v>
      </c>
    </row>
    <row r="5165" spans="7:7" x14ac:dyDescent="0.25">
      <c r="G5165" s="9">
        <v>5161</v>
      </c>
    </row>
    <row r="5166" spans="7:7" x14ac:dyDescent="0.25">
      <c r="G5166" s="9">
        <v>5162</v>
      </c>
    </row>
    <row r="5167" spans="7:7" x14ac:dyDescent="0.25">
      <c r="G5167" s="9">
        <v>5163</v>
      </c>
    </row>
    <row r="5168" spans="7:7" x14ac:dyDescent="0.25">
      <c r="G5168" s="9">
        <v>5164</v>
      </c>
    </row>
    <row r="5169" spans="7:7" x14ac:dyDescent="0.25">
      <c r="G5169" s="9">
        <v>5165</v>
      </c>
    </row>
    <row r="5170" spans="7:7" x14ac:dyDescent="0.25">
      <c r="G5170" s="9">
        <v>5166</v>
      </c>
    </row>
    <row r="5171" spans="7:7" x14ac:dyDescent="0.25">
      <c r="G5171" s="9">
        <v>5167</v>
      </c>
    </row>
    <row r="5172" spans="7:7" x14ac:dyDescent="0.25">
      <c r="G5172" s="9">
        <v>5168</v>
      </c>
    </row>
    <row r="5173" spans="7:7" x14ac:dyDescent="0.25">
      <c r="G5173" s="9">
        <v>5169</v>
      </c>
    </row>
    <row r="5174" spans="7:7" x14ac:dyDescent="0.25">
      <c r="G5174" s="9">
        <v>5170</v>
      </c>
    </row>
    <row r="5175" spans="7:7" x14ac:dyDescent="0.25">
      <c r="G5175" s="9">
        <v>5171</v>
      </c>
    </row>
    <row r="5176" spans="7:7" x14ac:dyDescent="0.25">
      <c r="G5176" s="9">
        <v>5172</v>
      </c>
    </row>
    <row r="5177" spans="7:7" x14ac:dyDescent="0.25">
      <c r="G5177" s="9">
        <v>5173</v>
      </c>
    </row>
    <row r="5178" spans="7:7" x14ac:dyDescent="0.25">
      <c r="G5178" s="9">
        <v>5174</v>
      </c>
    </row>
    <row r="5179" spans="7:7" x14ac:dyDescent="0.25">
      <c r="G5179" s="9">
        <v>5175</v>
      </c>
    </row>
    <row r="5180" spans="7:7" x14ac:dyDescent="0.25">
      <c r="G5180" s="9">
        <v>5176</v>
      </c>
    </row>
    <row r="5181" spans="7:7" x14ac:dyDescent="0.25">
      <c r="G5181" s="9">
        <v>5177</v>
      </c>
    </row>
    <row r="5182" spans="7:7" x14ac:dyDescent="0.25">
      <c r="G5182" s="9">
        <v>5178</v>
      </c>
    </row>
    <row r="5183" spans="7:7" x14ac:dyDescent="0.25">
      <c r="G5183" s="9">
        <v>5179</v>
      </c>
    </row>
    <row r="5184" spans="7:7" x14ac:dyDescent="0.25">
      <c r="G5184" s="9">
        <v>5180</v>
      </c>
    </row>
    <row r="5185" spans="7:7" x14ac:dyDescent="0.25">
      <c r="G5185" s="9">
        <v>5181</v>
      </c>
    </row>
    <row r="5186" spans="7:7" x14ac:dyDescent="0.25">
      <c r="G5186" s="9">
        <v>5182</v>
      </c>
    </row>
    <row r="5187" spans="7:7" x14ac:dyDescent="0.25">
      <c r="G5187" s="9">
        <v>5183</v>
      </c>
    </row>
    <row r="5188" spans="7:7" x14ac:dyDescent="0.25">
      <c r="G5188" s="9">
        <v>5184</v>
      </c>
    </row>
    <row r="5189" spans="7:7" x14ac:dyDescent="0.25">
      <c r="G5189" s="9">
        <v>5185</v>
      </c>
    </row>
    <row r="5190" spans="7:7" x14ac:dyDescent="0.25">
      <c r="G5190" s="9">
        <v>5186</v>
      </c>
    </row>
    <row r="5191" spans="7:7" x14ac:dyDescent="0.25">
      <c r="G5191" s="9">
        <v>5187</v>
      </c>
    </row>
    <row r="5192" spans="7:7" x14ac:dyDescent="0.25">
      <c r="G5192" s="9">
        <v>5188</v>
      </c>
    </row>
    <row r="5193" spans="7:7" x14ac:dyDescent="0.25">
      <c r="G5193" s="9">
        <v>5189</v>
      </c>
    </row>
    <row r="5194" spans="7:7" x14ac:dyDescent="0.25">
      <c r="G5194" s="9">
        <v>5190</v>
      </c>
    </row>
    <row r="5195" spans="7:7" x14ac:dyDescent="0.25">
      <c r="G5195" s="9">
        <v>5191</v>
      </c>
    </row>
    <row r="5196" spans="7:7" x14ac:dyDescent="0.25">
      <c r="G5196" s="9">
        <v>5192</v>
      </c>
    </row>
    <row r="5197" spans="7:7" x14ac:dyDescent="0.25">
      <c r="G5197" s="9">
        <v>5193</v>
      </c>
    </row>
    <row r="5198" spans="7:7" x14ac:dyDescent="0.25">
      <c r="G5198" s="9">
        <v>5194</v>
      </c>
    </row>
    <row r="5199" spans="7:7" x14ac:dyDescent="0.25">
      <c r="G5199" s="9">
        <v>5195</v>
      </c>
    </row>
    <row r="5200" spans="7:7" x14ac:dyDescent="0.25">
      <c r="G5200" s="9">
        <v>5196</v>
      </c>
    </row>
    <row r="5201" spans="7:7" x14ac:dyDescent="0.25">
      <c r="G5201" s="9">
        <v>5197</v>
      </c>
    </row>
    <row r="5202" spans="7:7" x14ac:dyDescent="0.25">
      <c r="G5202" s="9">
        <v>5198</v>
      </c>
    </row>
    <row r="5203" spans="7:7" x14ac:dyDescent="0.25">
      <c r="G5203" s="9">
        <v>5199</v>
      </c>
    </row>
    <row r="5204" spans="7:7" x14ac:dyDescent="0.25">
      <c r="G5204" s="9">
        <v>5200</v>
      </c>
    </row>
    <row r="5205" spans="7:7" x14ac:dyDescent="0.25">
      <c r="G5205" s="9">
        <v>5201</v>
      </c>
    </row>
    <row r="5206" spans="7:7" x14ac:dyDescent="0.25">
      <c r="G5206" s="9">
        <v>5202</v>
      </c>
    </row>
    <row r="5207" spans="7:7" x14ac:dyDescent="0.25">
      <c r="G5207" s="9">
        <v>5203</v>
      </c>
    </row>
    <row r="5208" spans="7:7" x14ac:dyDescent="0.25">
      <c r="G5208" s="9">
        <v>5204</v>
      </c>
    </row>
    <row r="5209" spans="7:7" x14ac:dyDescent="0.25">
      <c r="G5209" s="9">
        <v>5205</v>
      </c>
    </row>
    <row r="5210" spans="7:7" x14ac:dyDescent="0.25">
      <c r="G5210" s="9">
        <v>5206</v>
      </c>
    </row>
    <row r="5211" spans="7:7" x14ac:dyDescent="0.25">
      <c r="G5211" s="9">
        <v>5207</v>
      </c>
    </row>
    <row r="5212" spans="7:7" x14ac:dyDescent="0.25">
      <c r="G5212" s="9">
        <v>5208</v>
      </c>
    </row>
    <row r="5213" spans="7:7" x14ac:dyDescent="0.25">
      <c r="G5213" s="9">
        <v>5209</v>
      </c>
    </row>
    <row r="5214" spans="7:7" x14ac:dyDescent="0.25">
      <c r="G5214" s="9">
        <v>5210</v>
      </c>
    </row>
    <row r="5215" spans="7:7" x14ac:dyDescent="0.25">
      <c r="G5215" s="9">
        <v>5211</v>
      </c>
    </row>
    <row r="5216" spans="7:7" x14ac:dyDescent="0.25">
      <c r="G5216" s="9">
        <v>5212</v>
      </c>
    </row>
    <row r="5217" spans="7:7" x14ac:dyDescent="0.25">
      <c r="G5217" s="9">
        <v>5213</v>
      </c>
    </row>
    <row r="5218" spans="7:7" x14ac:dyDescent="0.25">
      <c r="G5218" s="9">
        <v>5214</v>
      </c>
    </row>
    <row r="5219" spans="7:7" x14ac:dyDescent="0.25">
      <c r="G5219" s="9">
        <v>5215</v>
      </c>
    </row>
    <row r="5220" spans="7:7" x14ac:dyDescent="0.25">
      <c r="G5220" s="9">
        <v>5216</v>
      </c>
    </row>
    <row r="5221" spans="7:7" x14ac:dyDescent="0.25">
      <c r="G5221" s="9">
        <v>5217</v>
      </c>
    </row>
    <row r="5222" spans="7:7" x14ac:dyDescent="0.25">
      <c r="G5222" s="9">
        <v>5218</v>
      </c>
    </row>
    <row r="5223" spans="7:7" x14ac:dyDescent="0.25">
      <c r="G5223" s="9">
        <v>5219</v>
      </c>
    </row>
    <row r="5224" spans="7:7" x14ac:dyDescent="0.25">
      <c r="G5224" s="9">
        <v>5220</v>
      </c>
    </row>
    <row r="5225" spans="7:7" x14ac:dyDescent="0.25">
      <c r="G5225" s="9">
        <v>5221</v>
      </c>
    </row>
    <row r="5226" spans="7:7" x14ac:dyDescent="0.25">
      <c r="G5226" s="9">
        <v>5222</v>
      </c>
    </row>
    <row r="5227" spans="7:7" x14ac:dyDescent="0.25">
      <c r="G5227" s="9">
        <v>5223</v>
      </c>
    </row>
    <row r="5228" spans="7:7" x14ac:dyDescent="0.25">
      <c r="G5228" s="9">
        <v>5224</v>
      </c>
    </row>
    <row r="5229" spans="7:7" x14ac:dyDescent="0.25">
      <c r="G5229" s="9">
        <v>5225</v>
      </c>
    </row>
    <row r="5230" spans="7:7" x14ac:dyDescent="0.25">
      <c r="G5230" s="9">
        <v>5226</v>
      </c>
    </row>
    <row r="5231" spans="7:7" x14ac:dyDescent="0.25">
      <c r="G5231" s="9">
        <v>5227</v>
      </c>
    </row>
    <row r="5232" spans="7:7" x14ac:dyDescent="0.25">
      <c r="G5232" s="9">
        <v>5228</v>
      </c>
    </row>
    <row r="5233" spans="7:7" x14ac:dyDescent="0.25">
      <c r="G5233" s="9">
        <v>5229</v>
      </c>
    </row>
    <row r="5234" spans="7:7" x14ac:dyDescent="0.25">
      <c r="G5234" s="9">
        <v>5230</v>
      </c>
    </row>
    <row r="5235" spans="7:7" x14ac:dyDescent="0.25">
      <c r="G5235" s="9">
        <v>5231</v>
      </c>
    </row>
    <row r="5236" spans="7:7" x14ac:dyDescent="0.25">
      <c r="G5236" s="9">
        <v>5232</v>
      </c>
    </row>
    <row r="5237" spans="7:7" x14ac:dyDescent="0.25">
      <c r="G5237" s="9">
        <v>5233</v>
      </c>
    </row>
    <row r="5238" spans="7:7" x14ac:dyDescent="0.25">
      <c r="G5238" s="9">
        <v>5234</v>
      </c>
    </row>
    <row r="5239" spans="7:7" x14ac:dyDescent="0.25">
      <c r="G5239" s="9">
        <v>5235</v>
      </c>
    </row>
    <row r="5240" spans="7:7" x14ac:dyDescent="0.25">
      <c r="G5240" s="9">
        <v>5236</v>
      </c>
    </row>
    <row r="5241" spans="7:7" x14ac:dyDescent="0.25">
      <c r="G5241" s="9">
        <v>5237</v>
      </c>
    </row>
    <row r="5242" spans="7:7" x14ac:dyDescent="0.25">
      <c r="G5242" s="9">
        <v>5238</v>
      </c>
    </row>
    <row r="5243" spans="7:7" x14ac:dyDescent="0.25">
      <c r="G5243" s="9">
        <v>5239</v>
      </c>
    </row>
    <row r="5244" spans="7:7" x14ac:dyDescent="0.25">
      <c r="G5244" s="9">
        <v>5240</v>
      </c>
    </row>
    <row r="5245" spans="7:7" x14ac:dyDescent="0.25">
      <c r="G5245" s="9">
        <v>5241</v>
      </c>
    </row>
    <row r="5246" spans="7:7" x14ac:dyDescent="0.25">
      <c r="G5246" s="9">
        <v>5242</v>
      </c>
    </row>
    <row r="5247" spans="7:7" x14ac:dyDescent="0.25">
      <c r="G5247" s="9">
        <v>5243</v>
      </c>
    </row>
    <row r="5248" spans="7:7" x14ac:dyDescent="0.25">
      <c r="G5248" s="9">
        <v>5244</v>
      </c>
    </row>
    <row r="5249" spans="7:7" x14ac:dyDescent="0.25">
      <c r="G5249" s="9">
        <v>5245</v>
      </c>
    </row>
    <row r="5250" spans="7:7" x14ac:dyDescent="0.25">
      <c r="G5250" s="9">
        <v>5246</v>
      </c>
    </row>
    <row r="5251" spans="7:7" x14ac:dyDescent="0.25">
      <c r="G5251" s="9">
        <v>5247</v>
      </c>
    </row>
    <row r="5252" spans="7:7" x14ac:dyDescent="0.25">
      <c r="G5252" s="9">
        <v>5248</v>
      </c>
    </row>
    <row r="5253" spans="7:7" x14ac:dyDescent="0.25">
      <c r="G5253" s="9">
        <v>5249</v>
      </c>
    </row>
    <row r="5254" spans="7:7" x14ac:dyDescent="0.25">
      <c r="G5254" s="9">
        <v>5250</v>
      </c>
    </row>
    <row r="5255" spans="7:7" x14ac:dyDescent="0.25">
      <c r="G5255" s="9">
        <v>5251</v>
      </c>
    </row>
    <row r="5256" spans="7:7" x14ac:dyDescent="0.25">
      <c r="G5256" s="9">
        <v>5252</v>
      </c>
    </row>
    <row r="5257" spans="7:7" x14ac:dyDescent="0.25">
      <c r="G5257" s="9">
        <v>5253</v>
      </c>
    </row>
    <row r="5258" spans="7:7" x14ac:dyDescent="0.25">
      <c r="G5258" s="9">
        <v>5254</v>
      </c>
    </row>
    <row r="5259" spans="7:7" x14ac:dyDescent="0.25">
      <c r="G5259" s="9">
        <v>5255</v>
      </c>
    </row>
    <row r="5260" spans="7:7" x14ac:dyDescent="0.25">
      <c r="G5260" s="9">
        <v>5256</v>
      </c>
    </row>
    <row r="5261" spans="7:7" x14ac:dyDescent="0.25">
      <c r="G5261" s="9">
        <v>5257</v>
      </c>
    </row>
    <row r="5262" spans="7:7" x14ac:dyDescent="0.25">
      <c r="G5262" s="9">
        <v>5258</v>
      </c>
    </row>
    <row r="5263" spans="7:7" x14ac:dyDescent="0.25">
      <c r="G5263" s="9">
        <v>5259</v>
      </c>
    </row>
    <row r="5264" spans="7:7" x14ac:dyDescent="0.25">
      <c r="G5264" s="9">
        <v>5260</v>
      </c>
    </row>
    <row r="5265" spans="7:7" x14ac:dyDescent="0.25">
      <c r="G5265" s="9">
        <v>5261</v>
      </c>
    </row>
    <row r="5266" spans="7:7" x14ac:dyDescent="0.25">
      <c r="G5266" s="9">
        <v>5262</v>
      </c>
    </row>
    <row r="5267" spans="7:7" x14ac:dyDescent="0.25">
      <c r="G5267" s="9">
        <v>5263</v>
      </c>
    </row>
    <row r="5268" spans="7:7" x14ac:dyDescent="0.25">
      <c r="G5268" s="9">
        <v>5264</v>
      </c>
    </row>
    <row r="5269" spans="7:7" x14ac:dyDescent="0.25">
      <c r="G5269" s="9">
        <v>5265</v>
      </c>
    </row>
    <row r="5270" spans="7:7" x14ac:dyDescent="0.25">
      <c r="G5270" s="9">
        <v>5266</v>
      </c>
    </row>
    <row r="5271" spans="7:7" x14ac:dyDescent="0.25">
      <c r="G5271" s="9">
        <v>5267</v>
      </c>
    </row>
    <row r="5272" spans="7:7" x14ac:dyDescent="0.25">
      <c r="G5272" s="9">
        <v>5268</v>
      </c>
    </row>
    <row r="5273" spans="7:7" x14ac:dyDescent="0.25">
      <c r="G5273" s="9">
        <v>5269</v>
      </c>
    </row>
    <row r="5274" spans="7:7" x14ac:dyDescent="0.25">
      <c r="G5274" s="9">
        <v>5270</v>
      </c>
    </row>
    <row r="5275" spans="7:7" x14ac:dyDescent="0.25">
      <c r="G5275" s="9">
        <v>5271</v>
      </c>
    </row>
    <row r="5276" spans="7:7" x14ac:dyDescent="0.25">
      <c r="G5276" s="9">
        <v>5272</v>
      </c>
    </row>
    <row r="5277" spans="7:7" x14ac:dyDescent="0.25">
      <c r="G5277" s="9">
        <v>5273</v>
      </c>
    </row>
    <row r="5278" spans="7:7" x14ac:dyDescent="0.25">
      <c r="G5278" s="9">
        <v>5274</v>
      </c>
    </row>
    <row r="5279" spans="7:7" x14ac:dyDescent="0.25">
      <c r="G5279" s="9">
        <v>5275</v>
      </c>
    </row>
    <row r="5280" spans="7:7" x14ac:dyDescent="0.25">
      <c r="G5280" s="9">
        <v>5276</v>
      </c>
    </row>
    <row r="5281" spans="7:7" x14ac:dyDescent="0.25">
      <c r="G5281" s="9">
        <v>5277</v>
      </c>
    </row>
    <row r="5282" spans="7:7" x14ac:dyDescent="0.25">
      <c r="G5282" s="9">
        <v>5278</v>
      </c>
    </row>
    <row r="5283" spans="7:7" x14ac:dyDescent="0.25">
      <c r="G5283" s="9">
        <v>5279</v>
      </c>
    </row>
    <row r="5284" spans="7:7" x14ac:dyDescent="0.25">
      <c r="G5284" s="9">
        <v>5280</v>
      </c>
    </row>
    <row r="5285" spans="7:7" x14ac:dyDescent="0.25">
      <c r="G5285" s="9">
        <v>5281</v>
      </c>
    </row>
    <row r="5286" spans="7:7" x14ac:dyDescent="0.25">
      <c r="G5286" s="9">
        <v>5282</v>
      </c>
    </row>
    <row r="5287" spans="7:7" x14ac:dyDescent="0.25">
      <c r="G5287" s="9">
        <v>5283</v>
      </c>
    </row>
    <row r="5288" spans="7:7" x14ac:dyDescent="0.25">
      <c r="G5288" s="9">
        <v>5284</v>
      </c>
    </row>
    <row r="5289" spans="7:7" x14ac:dyDescent="0.25">
      <c r="G5289" s="9">
        <v>5285</v>
      </c>
    </row>
    <row r="5290" spans="7:7" x14ac:dyDescent="0.25">
      <c r="G5290" s="9">
        <v>5286</v>
      </c>
    </row>
    <row r="5291" spans="7:7" x14ac:dyDescent="0.25">
      <c r="G5291" s="9">
        <v>5287</v>
      </c>
    </row>
    <row r="5292" spans="7:7" x14ac:dyDescent="0.25">
      <c r="G5292" s="9">
        <v>5288</v>
      </c>
    </row>
    <row r="5293" spans="7:7" x14ac:dyDescent="0.25">
      <c r="G5293" s="9">
        <v>5289</v>
      </c>
    </row>
    <row r="5294" spans="7:7" x14ac:dyDescent="0.25">
      <c r="G5294" s="9">
        <v>5290</v>
      </c>
    </row>
    <row r="5295" spans="7:7" x14ac:dyDescent="0.25">
      <c r="G5295" s="9">
        <v>5291</v>
      </c>
    </row>
    <row r="5296" spans="7:7" x14ac:dyDescent="0.25">
      <c r="G5296" s="9">
        <v>5292</v>
      </c>
    </row>
    <row r="5297" spans="7:7" x14ac:dyDescent="0.25">
      <c r="G5297" s="9">
        <v>5293</v>
      </c>
    </row>
    <row r="5298" spans="7:7" x14ac:dyDescent="0.25">
      <c r="G5298" s="9">
        <v>5294</v>
      </c>
    </row>
    <row r="5299" spans="7:7" x14ac:dyDescent="0.25">
      <c r="G5299" s="9">
        <v>5295</v>
      </c>
    </row>
    <row r="5300" spans="7:7" x14ac:dyDescent="0.25">
      <c r="G5300" s="9">
        <v>5296</v>
      </c>
    </row>
    <row r="5301" spans="7:7" x14ac:dyDescent="0.25">
      <c r="G5301" s="9">
        <v>5297</v>
      </c>
    </row>
    <row r="5302" spans="7:7" x14ac:dyDescent="0.25">
      <c r="G5302" s="9">
        <v>5298</v>
      </c>
    </row>
    <row r="5303" spans="7:7" x14ac:dyDescent="0.25">
      <c r="G5303" s="9">
        <v>5299</v>
      </c>
    </row>
    <row r="5304" spans="7:7" x14ac:dyDescent="0.25">
      <c r="G5304" s="9">
        <v>5300</v>
      </c>
    </row>
    <row r="5305" spans="7:7" x14ac:dyDescent="0.25">
      <c r="G5305" s="9">
        <v>5301</v>
      </c>
    </row>
    <row r="5306" spans="7:7" x14ac:dyDescent="0.25">
      <c r="G5306" s="9">
        <v>5302</v>
      </c>
    </row>
    <row r="5307" spans="7:7" x14ac:dyDescent="0.25">
      <c r="G5307" s="9">
        <v>5303</v>
      </c>
    </row>
    <row r="5308" spans="7:7" x14ac:dyDescent="0.25">
      <c r="G5308" s="9">
        <v>5304</v>
      </c>
    </row>
    <row r="5309" spans="7:7" x14ac:dyDescent="0.25">
      <c r="G5309" s="9">
        <v>5305</v>
      </c>
    </row>
    <row r="5310" spans="7:7" x14ac:dyDescent="0.25">
      <c r="G5310" s="9">
        <v>5306</v>
      </c>
    </row>
    <row r="5311" spans="7:7" x14ac:dyDescent="0.25">
      <c r="G5311" s="9">
        <v>5307</v>
      </c>
    </row>
    <row r="5312" spans="7:7" x14ac:dyDescent="0.25">
      <c r="G5312" s="9">
        <v>5308</v>
      </c>
    </row>
    <row r="5313" spans="7:7" x14ac:dyDescent="0.25">
      <c r="G5313" s="9">
        <v>5309</v>
      </c>
    </row>
    <row r="5314" spans="7:7" x14ac:dyDescent="0.25">
      <c r="G5314" s="9">
        <v>5310</v>
      </c>
    </row>
    <row r="5315" spans="7:7" x14ac:dyDescent="0.25">
      <c r="G5315" s="9">
        <v>5311</v>
      </c>
    </row>
    <row r="5316" spans="7:7" x14ac:dyDescent="0.25">
      <c r="G5316" s="9">
        <v>5312</v>
      </c>
    </row>
    <row r="5317" spans="7:7" x14ac:dyDescent="0.25">
      <c r="G5317" s="9">
        <v>5313</v>
      </c>
    </row>
    <row r="5318" spans="7:7" x14ac:dyDescent="0.25">
      <c r="G5318" s="9">
        <v>5314</v>
      </c>
    </row>
    <row r="5319" spans="7:7" x14ac:dyDescent="0.25">
      <c r="G5319" s="9">
        <v>5315</v>
      </c>
    </row>
    <row r="5320" spans="7:7" x14ac:dyDescent="0.25">
      <c r="G5320" s="9">
        <v>5316</v>
      </c>
    </row>
    <row r="5321" spans="7:7" x14ac:dyDescent="0.25">
      <c r="G5321" s="9">
        <v>5317</v>
      </c>
    </row>
    <row r="5322" spans="7:7" x14ac:dyDescent="0.25">
      <c r="G5322" s="9">
        <v>5318</v>
      </c>
    </row>
    <row r="5323" spans="7:7" x14ac:dyDescent="0.25">
      <c r="G5323" s="9">
        <v>5319</v>
      </c>
    </row>
    <row r="5324" spans="7:7" x14ac:dyDescent="0.25">
      <c r="G5324" s="9">
        <v>5320</v>
      </c>
    </row>
    <row r="5325" spans="7:7" x14ac:dyDescent="0.25">
      <c r="G5325" s="9">
        <v>5321</v>
      </c>
    </row>
    <row r="5326" spans="7:7" x14ac:dyDescent="0.25">
      <c r="G5326" s="9">
        <v>5322</v>
      </c>
    </row>
    <row r="5327" spans="7:7" x14ac:dyDescent="0.25">
      <c r="G5327" s="9">
        <v>5323</v>
      </c>
    </row>
    <row r="5328" spans="7:7" x14ac:dyDescent="0.25">
      <c r="G5328" s="9">
        <v>5324</v>
      </c>
    </row>
    <row r="5329" spans="7:7" x14ac:dyDescent="0.25">
      <c r="G5329" s="9">
        <v>5325</v>
      </c>
    </row>
    <row r="5330" spans="7:7" x14ac:dyDescent="0.25">
      <c r="G5330" s="9">
        <v>5326</v>
      </c>
    </row>
    <row r="5331" spans="7:7" x14ac:dyDescent="0.25">
      <c r="G5331" s="9">
        <v>5327</v>
      </c>
    </row>
    <row r="5332" spans="7:7" x14ac:dyDescent="0.25">
      <c r="G5332" s="9">
        <v>5328</v>
      </c>
    </row>
    <row r="5333" spans="7:7" x14ac:dyDescent="0.25">
      <c r="G5333" s="9">
        <v>5329</v>
      </c>
    </row>
    <row r="5334" spans="7:7" x14ac:dyDescent="0.25">
      <c r="G5334" s="9">
        <v>5330</v>
      </c>
    </row>
    <row r="5335" spans="7:7" x14ac:dyDescent="0.25">
      <c r="G5335" s="9">
        <v>5331</v>
      </c>
    </row>
    <row r="5336" spans="7:7" x14ac:dyDescent="0.25">
      <c r="G5336" s="9">
        <v>5332</v>
      </c>
    </row>
    <row r="5337" spans="7:7" x14ac:dyDescent="0.25">
      <c r="G5337" s="9">
        <v>5333</v>
      </c>
    </row>
    <row r="5338" spans="7:7" x14ac:dyDescent="0.25">
      <c r="G5338" s="9">
        <v>5334</v>
      </c>
    </row>
    <row r="5339" spans="7:7" x14ac:dyDescent="0.25">
      <c r="G5339" s="9">
        <v>5335</v>
      </c>
    </row>
    <row r="5340" spans="7:7" x14ac:dyDescent="0.25">
      <c r="G5340" s="9">
        <v>5336</v>
      </c>
    </row>
    <row r="5341" spans="7:7" x14ac:dyDescent="0.25">
      <c r="G5341" s="9">
        <v>5337</v>
      </c>
    </row>
    <row r="5342" spans="7:7" x14ac:dyDescent="0.25">
      <c r="G5342" s="9">
        <v>5338</v>
      </c>
    </row>
    <row r="5343" spans="7:7" x14ac:dyDescent="0.25">
      <c r="G5343" s="9">
        <v>5339</v>
      </c>
    </row>
    <row r="5344" spans="7:7" x14ac:dyDescent="0.25">
      <c r="G5344" s="9">
        <v>5340</v>
      </c>
    </row>
    <row r="5345" spans="7:7" x14ac:dyDescent="0.25">
      <c r="G5345" s="9">
        <v>5341</v>
      </c>
    </row>
    <row r="5346" spans="7:7" x14ac:dyDescent="0.25">
      <c r="G5346" s="9">
        <v>5342</v>
      </c>
    </row>
    <row r="5347" spans="7:7" x14ac:dyDescent="0.25">
      <c r="G5347" s="9">
        <v>5343</v>
      </c>
    </row>
    <row r="5348" spans="7:7" x14ac:dyDescent="0.25">
      <c r="G5348" s="9">
        <v>5344</v>
      </c>
    </row>
    <row r="5349" spans="7:7" x14ac:dyDescent="0.25">
      <c r="G5349" s="9">
        <v>5345</v>
      </c>
    </row>
    <row r="5350" spans="7:7" x14ac:dyDescent="0.25">
      <c r="G5350" s="9">
        <v>5346</v>
      </c>
    </row>
    <row r="5351" spans="7:7" x14ac:dyDescent="0.25">
      <c r="G5351" s="9">
        <v>5347</v>
      </c>
    </row>
    <row r="5352" spans="7:7" x14ac:dyDescent="0.25">
      <c r="G5352" s="9">
        <v>5348</v>
      </c>
    </row>
    <row r="5353" spans="7:7" x14ac:dyDescent="0.25">
      <c r="G5353" s="9">
        <v>5349</v>
      </c>
    </row>
    <row r="5354" spans="7:7" x14ac:dyDescent="0.25">
      <c r="G5354" s="9">
        <v>5350</v>
      </c>
    </row>
    <row r="5355" spans="7:7" x14ac:dyDescent="0.25">
      <c r="G5355" s="9">
        <v>5351</v>
      </c>
    </row>
    <row r="5356" spans="7:7" x14ac:dyDescent="0.25">
      <c r="G5356" s="9">
        <v>5352</v>
      </c>
    </row>
    <row r="5357" spans="7:7" x14ac:dyDescent="0.25">
      <c r="G5357" s="9">
        <v>5353</v>
      </c>
    </row>
    <row r="5358" spans="7:7" x14ac:dyDescent="0.25">
      <c r="G5358" s="9">
        <v>5354</v>
      </c>
    </row>
    <row r="5359" spans="7:7" x14ac:dyDescent="0.25">
      <c r="G5359" s="9">
        <v>5355</v>
      </c>
    </row>
    <row r="5360" spans="7:7" x14ac:dyDescent="0.25">
      <c r="G5360" s="9">
        <v>5356</v>
      </c>
    </row>
    <row r="5361" spans="7:7" x14ac:dyDescent="0.25">
      <c r="G5361" s="9">
        <v>5357</v>
      </c>
    </row>
    <row r="5362" spans="7:7" x14ac:dyDescent="0.25">
      <c r="G5362" s="9">
        <v>5358</v>
      </c>
    </row>
    <row r="5363" spans="7:7" x14ac:dyDescent="0.25">
      <c r="G5363" s="9">
        <v>5359</v>
      </c>
    </row>
    <row r="5364" spans="7:7" x14ac:dyDescent="0.25">
      <c r="G5364" s="9">
        <v>5360</v>
      </c>
    </row>
    <row r="5365" spans="7:7" x14ac:dyDescent="0.25">
      <c r="G5365" s="9">
        <v>5361</v>
      </c>
    </row>
    <row r="5366" spans="7:7" x14ac:dyDescent="0.25">
      <c r="G5366" s="9">
        <v>5362</v>
      </c>
    </row>
    <row r="5367" spans="7:7" x14ac:dyDescent="0.25">
      <c r="G5367" s="9">
        <v>5363</v>
      </c>
    </row>
    <row r="5368" spans="7:7" x14ac:dyDescent="0.25">
      <c r="G5368" s="9">
        <v>5364</v>
      </c>
    </row>
    <row r="5369" spans="7:7" x14ac:dyDescent="0.25">
      <c r="G5369" s="9">
        <v>5365</v>
      </c>
    </row>
    <row r="5370" spans="7:7" x14ac:dyDescent="0.25">
      <c r="G5370" s="9">
        <v>5366</v>
      </c>
    </row>
    <row r="5371" spans="7:7" x14ac:dyDescent="0.25">
      <c r="G5371" s="9">
        <v>5367</v>
      </c>
    </row>
    <row r="5372" spans="7:7" x14ac:dyDescent="0.25">
      <c r="G5372" s="9">
        <v>5368</v>
      </c>
    </row>
    <row r="5373" spans="7:7" x14ac:dyDescent="0.25">
      <c r="G5373" s="9">
        <v>5369</v>
      </c>
    </row>
    <row r="5374" spans="7:7" x14ac:dyDescent="0.25">
      <c r="G5374" s="9">
        <v>5370</v>
      </c>
    </row>
    <row r="5375" spans="7:7" x14ac:dyDescent="0.25">
      <c r="G5375" s="9">
        <v>5371</v>
      </c>
    </row>
    <row r="5376" spans="7:7" x14ac:dyDescent="0.25">
      <c r="G5376" s="9">
        <v>5372</v>
      </c>
    </row>
    <row r="5377" spans="7:7" x14ac:dyDescent="0.25">
      <c r="G5377" s="9">
        <v>5373</v>
      </c>
    </row>
    <row r="5378" spans="7:7" x14ac:dyDescent="0.25">
      <c r="G5378" s="9">
        <v>5374</v>
      </c>
    </row>
    <row r="5379" spans="7:7" x14ac:dyDescent="0.25">
      <c r="G5379" s="9">
        <v>5375</v>
      </c>
    </row>
    <row r="5380" spans="7:7" x14ac:dyDescent="0.25">
      <c r="G5380" s="9">
        <v>5376</v>
      </c>
    </row>
    <row r="5381" spans="7:7" x14ac:dyDescent="0.25">
      <c r="G5381" s="9">
        <v>5377</v>
      </c>
    </row>
    <row r="5382" spans="7:7" x14ac:dyDescent="0.25">
      <c r="G5382" s="9">
        <v>5378</v>
      </c>
    </row>
    <row r="5383" spans="7:7" x14ac:dyDescent="0.25">
      <c r="G5383" s="9">
        <v>5379</v>
      </c>
    </row>
    <row r="5384" spans="7:7" x14ac:dyDescent="0.25">
      <c r="G5384" s="9">
        <v>5380</v>
      </c>
    </row>
    <row r="5385" spans="7:7" x14ac:dyDescent="0.25">
      <c r="G5385" s="9">
        <v>5381</v>
      </c>
    </row>
    <row r="5386" spans="7:7" x14ac:dyDescent="0.25">
      <c r="G5386" s="9">
        <v>5382</v>
      </c>
    </row>
    <row r="5387" spans="7:7" x14ac:dyDescent="0.25">
      <c r="G5387" s="9">
        <v>5383</v>
      </c>
    </row>
    <row r="5388" spans="7:7" x14ac:dyDescent="0.25">
      <c r="G5388" s="9">
        <v>5384</v>
      </c>
    </row>
    <row r="5389" spans="7:7" x14ac:dyDescent="0.25">
      <c r="G5389" s="9">
        <v>5385</v>
      </c>
    </row>
    <row r="5390" spans="7:7" x14ac:dyDescent="0.25">
      <c r="G5390" s="9">
        <v>5386</v>
      </c>
    </row>
    <row r="5391" spans="7:7" x14ac:dyDescent="0.25">
      <c r="G5391" s="9">
        <v>5387</v>
      </c>
    </row>
    <row r="5392" spans="7:7" x14ac:dyDescent="0.25">
      <c r="G5392" s="9">
        <v>5388</v>
      </c>
    </row>
    <row r="5393" spans="7:7" x14ac:dyDescent="0.25">
      <c r="G5393" s="9">
        <v>5389</v>
      </c>
    </row>
    <row r="5394" spans="7:7" x14ac:dyDescent="0.25">
      <c r="G5394" s="9">
        <v>5390</v>
      </c>
    </row>
    <row r="5395" spans="7:7" x14ac:dyDescent="0.25">
      <c r="G5395" s="9">
        <v>5391</v>
      </c>
    </row>
    <row r="5396" spans="7:7" x14ac:dyDescent="0.25">
      <c r="G5396" s="9">
        <v>5392</v>
      </c>
    </row>
    <row r="5397" spans="7:7" x14ac:dyDescent="0.25">
      <c r="G5397" s="9">
        <v>5393</v>
      </c>
    </row>
    <row r="5398" spans="7:7" x14ac:dyDescent="0.25">
      <c r="G5398" s="9">
        <v>5394</v>
      </c>
    </row>
    <row r="5399" spans="7:7" x14ac:dyDescent="0.25">
      <c r="G5399" s="9">
        <v>5395</v>
      </c>
    </row>
    <row r="5400" spans="7:7" x14ac:dyDescent="0.25">
      <c r="G5400" s="9">
        <v>5396</v>
      </c>
    </row>
    <row r="5401" spans="7:7" x14ac:dyDescent="0.25">
      <c r="G5401" s="9">
        <v>5397</v>
      </c>
    </row>
    <row r="5402" spans="7:7" x14ac:dyDescent="0.25">
      <c r="G5402" s="9">
        <v>5398</v>
      </c>
    </row>
    <row r="5403" spans="7:7" x14ac:dyDescent="0.25">
      <c r="G5403" s="9">
        <v>5399</v>
      </c>
    </row>
    <row r="5404" spans="7:7" x14ac:dyDescent="0.25">
      <c r="G5404" s="9">
        <v>5400</v>
      </c>
    </row>
    <row r="5405" spans="7:7" x14ac:dyDescent="0.25">
      <c r="G5405" s="9">
        <v>5401</v>
      </c>
    </row>
    <row r="5406" spans="7:7" x14ac:dyDescent="0.25">
      <c r="G5406" s="9">
        <v>5402</v>
      </c>
    </row>
    <row r="5407" spans="7:7" x14ac:dyDescent="0.25">
      <c r="G5407" s="9">
        <v>5403</v>
      </c>
    </row>
    <row r="5408" spans="7:7" x14ac:dyDescent="0.25">
      <c r="G5408" s="9">
        <v>5404</v>
      </c>
    </row>
    <row r="5409" spans="7:7" x14ac:dyDescent="0.25">
      <c r="G5409" s="9">
        <v>5405</v>
      </c>
    </row>
    <row r="5410" spans="7:7" x14ac:dyDescent="0.25">
      <c r="G5410" s="9">
        <v>5406</v>
      </c>
    </row>
    <row r="5411" spans="7:7" x14ac:dyDescent="0.25">
      <c r="G5411" s="9">
        <v>5407</v>
      </c>
    </row>
    <row r="5412" spans="7:7" x14ac:dyDescent="0.25">
      <c r="G5412" s="9">
        <v>5408</v>
      </c>
    </row>
    <row r="5413" spans="7:7" x14ac:dyDescent="0.25">
      <c r="G5413" s="9">
        <v>5409</v>
      </c>
    </row>
    <row r="5414" spans="7:7" x14ac:dyDescent="0.25">
      <c r="G5414" s="9">
        <v>5410</v>
      </c>
    </row>
    <row r="5415" spans="7:7" x14ac:dyDescent="0.25">
      <c r="G5415" s="9">
        <v>5411</v>
      </c>
    </row>
    <row r="5416" spans="7:7" x14ac:dyDescent="0.25">
      <c r="G5416" s="9">
        <v>5412</v>
      </c>
    </row>
    <row r="5417" spans="7:7" x14ac:dyDescent="0.25">
      <c r="G5417" s="9">
        <v>5413</v>
      </c>
    </row>
    <row r="5418" spans="7:7" x14ac:dyDescent="0.25">
      <c r="G5418" s="9">
        <v>5414</v>
      </c>
    </row>
    <row r="5419" spans="7:7" x14ac:dyDescent="0.25">
      <c r="G5419" s="9">
        <v>5415</v>
      </c>
    </row>
    <row r="5420" spans="7:7" x14ac:dyDescent="0.25">
      <c r="G5420" s="9">
        <v>5416</v>
      </c>
    </row>
    <row r="5421" spans="7:7" x14ac:dyDescent="0.25">
      <c r="G5421" s="9">
        <v>5417</v>
      </c>
    </row>
    <row r="5422" spans="7:7" x14ac:dyDescent="0.25">
      <c r="G5422" s="9">
        <v>5418</v>
      </c>
    </row>
    <row r="5423" spans="7:7" x14ac:dyDescent="0.25">
      <c r="G5423" s="9">
        <v>5419</v>
      </c>
    </row>
    <row r="5424" spans="7:7" x14ac:dyDescent="0.25">
      <c r="G5424" s="9">
        <v>5420</v>
      </c>
    </row>
    <row r="5425" spans="7:7" x14ac:dyDescent="0.25">
      <c r="G5425" s="9">
        <v>5421</v>
      </c>
    </row>
    <row r="5426" spans="7:7" x14ac:dyDescent="0.25">
      <c r="G5426" s="9">
        <v>5422</v>
      </c>
    </row>
    <row r="5427" spans="7:7" x14ac:dyDescent="0.25">
      <c r="G5427" s="9">
        <v>5423</v>
      </c>
    </row>
    <row r="5428" spans="7:7" x14ac:dyDescent="0.25">
      <c r="G5428" s="9">
        <v>5424</v>
      </c>
    </row>
    <row r="5429" spans="7:7" x14ac:dyDescent="0.25">
      <c r="G5429" s="9">
        <v>5425</v>
      </c>
    </row>
    <row r="5430" spans="7:7" x14ac:dyDescent="0.25">
      <c r="G5430" s="9">
        <v>5426</v>
      </c>
    </row>
    <row r="5431" spans="7:7" x14ac:dyDescent="0.25">
      <c r="G5431" s="9">
        <v>5427</v>
      </c>
    </row>
    <row r="5432" spans="7:7" x14ac:dyDescent="0.25">
      <c r="G5432" s="9">
        <v>5428</v>
      </c>
    </row>
    <row r="5433" spans="7:7" x14ac:dyDescent="0.25">
      <c r="G5433" s="9">
        <v>5429</v>
      </c>
    </row>
    <row r="5434" spans="7:7" x14ac:dyDescent="0.25">
      <c r="G5434" s="9">
        <v>5430</v>
      </c>
    </row>
    <row r="5435" spans="7:7" x14ac:dyDescent="0.25">
      <c r="G5435" s="9">
        <v>5431</v>
      </c>
    </row>
    <row r="5436" spans="7:7" x14ac:dyDescent="0.25">
      <c r="G5436" s="9">
        <v>5432</v>
      </c>
    </row>
    <row r="5437" spans="7:7" x14ac:dyDescent="0.25">
      <c r="G5437" s="9">
        <v>5433</v>
      </c>
    </row>
    <row r="5438" spans="7:7" x14ac:dyDescent="0.25">
      <c r="G5438" s="9">
        <v>5434</v>
      </c>
    </row>
    <row r="5439" spans="7:7" x14ac:dyDescent="0.25">
      <c r="G5439" s="9">
        <v>5435</v>
      </c>
    </row>
    <row r="5440" spans="7:7" x14ac:dyDescent="0.25">
      <c r="G5440" s="9">
        <v>5436</v>
      </c>
    </row>
    <row r="5441" spans="7:7" x14ac:dyDescent="0.25">
      <c r="G5441" s="9">
        <v>5437</v>
      </c>
    </row>
    <row r="5442" spans="7:7" x14ac:dyDescent="0.25">
      <c r="G5442" s="9">
        <v>5438</v>
      </c>
    </row>
    <row r="5443" spans="7:7" x14ac:dyDescent="0.25">
      <c r="G5443" s="9">
        <v>5439</v>
      </c>
    </row>
    <row r="5444" spans="7:7" x14ac:dyDescent="0.25">
      <c r="G5444" s="9">
        <v>5440</v>
      </c>
    </row>
    <row r="5445" spans="7:7" x14ac:dyDescent="0.25">
      <c r="G5445" s="9">
        <v>5441</v>
      </c>
    </row>
    <row r="5446" spans="7:7" x14ac:dyDescent="0.25">
      <c r="G5446" s="9">
        <v>5442</v>
      </c>
    </row>
    <row r="5447" spans="7:7" x14ac:dyDescent="0.25">
      <c r="G5447" s="9">
        <v>5443</v>
      </c>
    </row>
    <row r="5448" spans="7:7" x14ac:dyDescent="0.25">
      <c r="G5448" s="9">
        <v>5444</v>
      </c>
    </row>
    <row r="5449" spans="7:7" x14ac:dyDescent="0.25">
      <c r="G5449" s="9">
        <v>5445</v>
      </c>
    </row>
    <row r="5450" spans="7:7" x14ac:dyDescent="0.25">
      <c r="G5450" s="9">
        <v>5446</v>
      </c>
    </row>
    <row r="5451" spans="7:7" x14ac:dyDescent="0.25">
      <c r="G5451" s="9">
        <v>5447</v>
      </c>
    </row>
    <row r="5452" spans="7:7" x14ac:dyDescent="0.25">
      <c r="G5452" s="9">
        <v>5448</v>
      </c>
    </row>
    <row r="5453" spans="7:7" x14ac:dyDescent="0.25">
      <c r="G5453" s="9">
        <v>5449</v>
      </c>
    </row>
    <row r="5454" spans="7:7" x14ac:dyDescent="0.25">
      <c r="G5454" s="9">
        <v>5450</v>
      </c>
    </row>
    <row r="5455" spans="7:7" x14ac:dyDescent="0.25">
      <c r="G5455" s="9">
        <v>5451</v>
      </c>
    </row>
    <row r="5456" spans="7:7" x14ac:dyDescent="0.25">
      <c r="G5456" s="9">
        <v>5452</v>
      </c>
    </row>
    <row r="5457" spans="7:7" x14ac:dyDescent="0.25">
      <c r="G5457" s="9">
        <v>5453</v>
      </c>
    </row>
    <row r="5458" spans="7:7" x14ac:dyDescent="0.25">
      <c r="G5458" s="9">
        <v>5454</v>
      </c>
    </row>
    <row r="5459" spans="7:7" x14ac:dyDescent="0.25">
      <c r="G5459" s="9">
        <v>5455</v>
      </c>
    </row>
    <row r="5460" spans="7:7" x14ac:dyDescent="0.25">
      <c r="G5460" s="9">
        <v>5456</v>
      </c>
    </row>
    <row r="5461" spans="7:7" x14ac:dyDescent="0.25">
      <c r="G5461" s="9">
        <v>5457</v>
      </c>
    </row>
    <row r="5462" spans="7:7" x14ac:dyDescent="0.25">
      <c r="G5462" s="9">
        <v>5458</v>
      </c>
    </row>
    <row r="5463" spans="7:7" x14ac:dyDescent="0.25">
      <c r="G5463" s="9">
        <v>5459</v>
      </c>
    </row>
    <row r="5464" spans="7:7" x14ac:dyDescent="0.25">
      <c r="G5464" s="9">
        <v>5460</v>
      </c>
    </row>
    <row r="5465" spans="7:7" x14ac:dyDescent="0.25">
      <c r="G5465" s="9">
        <v>5461</v>
      </c>
    </row>
    <row r="5466" spans="7:7" x14ac:dyDescent="0.25">
      <c r="G5466" s="9">
        <v>5462</v>
      </c>
    </row>
    <row r="5467" spans="7:7" x14ac:dyDescent="0.25">
      <c r="G5467" s="9">
        <v>5463</v>
      </c>
    </row>
    <row r="5468" spans="7:7" x14ac:dyDescent="0.25">
      <c r="G5468" s="9">
        <v>5464</v>
      </c>
    </row>
    <row r="5469" spans="7:7" x14ac:dyDescent="0.25">
      <c r="G5469" s="9">
        <v>5465</v>
      </c>
    </row>
    <row r="5470" spans="7:7" x14ac:dyDescent="0.25">
      <c r="G5470" s="9">
        <v>5466</v>
      </c>
    </row>
    <row r="5471" spans="7:7" x14ac:dyDescent="0.25">
      <c r="G5471" s="9">
        <v>5467</v>
      </c>
    </row>
    <row r="5472" spans="7:7" x14ac:dyDescent="0.25">
      <c r="G5472" s="9">
        <v>5468</v>
      </c>
    </row>
    <row r="5473" spans="7:7" x14ac:dyDescent="0.25">
      <c r="G5473" s="9">
        <v>5469</v>
      </c>
    </row>
    <row r="5474" spans="7:7" x14ac:dyDescent="0.25">
      <c r="G5474" s="9">
        <v>5470</v>
      </c>
    </row>
    <row r="5475" spans="7:7" x14ac:dyDescent="0.25">
      <c r="G5475" s="9">
        <v>5471</v>
      </c>
    </row>
    <row r="5476" spans="7:7" x14ac:dyDescent="0.25">
      <c r="G5476" s="9">
        <v>5472</v>
      </c>
    </row>
    <row r="5477" spans="7:7" x14ac:dyDescent="0.25">
      <c r="G5477" s="9">
        <v>5473</v>
      </c>
    </row>
    <row r="5478" spans="7:7" x14ac:dyDescent="0.25">
      <c r="G5478" s="9">
        <v>5474</v>
      </c>
    </row>
    <row r="5479" spans="7:7" x14ac:dyDescent="0.25">
      <c r="G5479" s="9">
        <v>5475</v>
      </c>
    </row>
    <row r="5480" spans="7:7" x14ac:dyDescent="0.25">
      <c r="G5480" s="9">
        <v>5476</v>
      </c>
    </row>
    <row r="5481" spans="7:7" x14ac:dyDescent="0.25">
      <c r="G5481" s="9">
        <v>5477</v>
      </c>
    </row>
    <row r="5482" spans="7:7" x14ac:dyDescent="0.25">
      <c r="G5482" s="9">
        <v>5478</v>
      </c>
    </row>
    <row r="5483" spans="7:7" x14ac:dyDescent="0.25">
      <c r="G5483" s="9">
        <v>5479</v>
      </c>
    </row>
    <row r="5484" spans="7:7" x14ac:dyDescent="0.25">
      <c r="G5484" s="9">
        <v>5480</v>
      </c>
    </row>
    <row r="5485" spans="7:7" x14ac:dyDescent="0.25">
      <c r="G5485" s="9">
        <v>5481</v>
      </c>
    </row>
    <row r="5486" spans="7:7" x14ac:dyDescent="0.25">
      <c r="G5486" s="9">
        <v>5482</v>
      </c>
    </row>
    <row r="5487" spans="7:7" x14ac:dyDescent="0.25">
      <c r="G5487" s="9">
        <v>5483</v>
      </c>
    </row>
    <row r="5488" spans="7:7" x14ac:dyDescent="0.25">
      <c r="G5488" s="9">
        <v>5484</v>
      </c>
    </row>
    <row r="5489" spans="7:7" x14ac:dyDescent="0.25">
      <c r="G5489" s="9">
        <v>5485</v>
      </c>
    </row>
    <row r="5490" spans="7:7" x14ac:dyDescent="0.25">
      <c r="G5490" s="9">
        <v>5486</v>
      </c>
    </row>
    <row r="5491" spans="7:7" x14ac:dyDescent="0.25">
      <c r="G5491" s="9">
        <v>5487</v>
      </c>
    </row>
    <row r="5492" spans="7:7" x14ac:dyDescent="0.25">
      <c r="G5492" s="9">
        <v>5488</v>
      </c>
    </row>
    <row r="5493" spans="7:7" x14ac:dyDescent="0.25">
      <c r="G5493" s="9">
        <v>5489</v>
      </c>
    </row>
    <row r="5494" spans="7:7" x14ac:dyDescent="0.25">
      <c r="G5494" s="9">
        <v>5490</v>
      </c>
    </row>
    <row r="5495" spans="7:7" x14ac:dyDescent="0.25">
      <c r="G5495" s="9">
        <v>5491</v>
      </c>
    </row>
    <row r="5496" spans="7:7" x14ac:dyDescent="0.25">
      <c r="G5496" s="9">
        <v>5492</v>
      </c>
    </row>
    <row r="5497" spans="7:7" x14ac:dyDescent="0.25">
      <c r="G5497" s="9">
        <v>5493</v>
      </c>
    </row>
    <row r="5498" spans="7:7" x14ac:dyDescent="0.25">
      <c r="G5498" s="9">
        <v>5494</v>
      </c>
    </row>
    <row r="5499" spans="7:7" x14ac:dyDescent="0.25">
      <c r="G5499" s="9">
        <v>5495</v>
      </c>
    </row>
    <row r="5500" spans="7:7" x14ac:dyDescent="0.25">
      <c r="G5500" s="9">
        <v>5496</v>
      </c>
    </row>
    <row r="5501" spans="7:7" x14ac:dyDescent="0.25">
      <c r="G5501" s="9">
        <v>5497</v>
      </c>
    </row>
    <row r="5502" spans="7:7" x14ac:dyDescent="0.25">
      <c r="G5502" s="9">
        <v>5498</v>
      </c>
    </row>
    <row r="5503" spans="7:7" x14ac:dyDescent="0.25">
      <c r="G5503" s="9">
        <v>5499</v>
      </c>
    </row>
    <row r="5504" spans="7:7" x14ac:dyDescent="0.25">
      <c r="G5504" s="9">
        <v>5500</v>
      </c>
    </row>
    <row r="5505" spans="7:7" x14ac:dyDescent="0.25">
      <c r="G5505" s="9">
        <v>5501</v>
      </c>
    </row>
    <row r="5506" spans="7:7" x14ac:dyDescent="0.25">
      <c r="G5506" s="9">
        <v>5502</v>
      </c>
    </row>
    <row r="5507" spans="7:7" x14ac:dyDescent="0.25">
      <c r="G5507" s="9">
        <v>5503</v>
      </c>
    </row>
    <row r="5508" spans="7:7" x14ac:dyDescent="0.25">
      <c r="G5508" s="9">
        <v>5504</v>
      </c>
    </row>
    <row r="5509" spans="7:7" x14ac:dyDescent="0.25">
      <c r="G5509" s="9">
        <v>5505</v>
      </c>
    </row>
    <row r="5510" spans="7:7" x14ac:dyDescent="0.25">
      <c r="G5510" s="9">
        <v>5506</v>
      </c>
    </row>
    <row r="5511" spans="7:7" x14ac:dyDescent="0.25">
      <c r="G5511" s="9">
        <v>5507</v>
      </c>
    </row>
    <row r="5512" spans="7:7" x14ac:dyDescent="0.25">
      <c r="G5512" s="9">
        <v>5508</v>
      </c>
    </row>
    <row r="5513" spans="7:7" x14ac:dyDescent="0.25">
      <c r="G5513" s="9">
        <v>5509</v>
      </c>
    </row>
    <row r="5514" spans="7:7" x14ac:dyDescent="0.25">
      <c r="G5514" s="9">
        <v>5510</v>
      </c>
    </row>
    <row r="5515" spans="7:7" x14ac:dyDescent="0.25">
      <c r="G5515" s="9">
        <v>5511</v>
      </c>
    </row>
    <row r="5516" spans="7:7" x14ac:dyDescent="0.25">
      <c r="G5516" s="9">
        <v>5512</v>
      </c>
    </row>
    <row r="5517" spans="7:7" x14ac:dyDescent="0.25">
      <c r="G5517" s="9">
        <v>5513</v>
      </c>
    </row>
    <row r="5518" spans="7:7" x14ac:dyDescent="0.25">
      <c r="G5518" s="9">
        <v>5514</v>
      </c>
    </row>
    <row r="5519" spans="7:7" x14ac:dyDescent="0.25">
      <c r="G5519" s="9">
        <v>5515</v>
      </c>
    </row>
    <row r="5520" spans="7:7" x14ac:dyDescent="0.25">
      <c r="G5520" s="9">
        <v>5516</v>
      </c>
    </row>
    <row r="5521" spans="7:7" x14ac:dyDescent="0.25">
      <c r="G5521" s="9">
        <v>5517</v>
      </c>
    </row>
    <row r="5522" spans="7:7" x14ac:dyDescent="0.25">
      <c r="G5522" s="9">
        <v>5518</v>
      </c>
    </row>
    <row r="5523" spans="7:7" x14ac:dyDescent="0.25">
      <c r="G5523" s="9">
        <v>5519</v>
      </c>
    </row>
    <row r="5524" spans="7:7" x14ac:dyDescent="0.25">
      <c r="G5524" s="9">
        <v>5520</v>
      </c>
    </row>
    <row r="5525" spans="7:7" x14ac:dyDescent="0.25">
      <c r="G5525" s="9">
        <v>5521</v>
      </c>
    </row>
    <row r="5526" spans="7:7" x14ac:dyDescent="0.25">
      <c r="G5526" s="9">
        <v>5522</v>
      </c>
    </row>
    <row r="5527" spans="7:7" x14ac:dyDescent="0.25">
      <c r="G5527" s="9">
        <v>5523</v>
      </c>
    </row>
    <row r="5528" spans="7:7" x14ac:dyDescent="0.25">
      <c r="G5528" s="9">
        <v>5524</v>
      </c>
    </row>
    <row r="5529" spans="7:7" x14ac:dyDescent="0.25">
      <c r="G5529" s="9">
        <v>5525</v>
      </c>
    </row>
    <row r="5530" spans="7:7" x14ac:dyDescent="0.25">
      <c r="G5530" s="9">
        <v>5526</v>
      </c>
    </row>
    <row r="5531" spans="7:7" x14ac:dyDescent="0.25">
      <c r="G5531" s="9">
        <v>5527</v>
      </c>
    </row>
    <row r="5532" spans="7:7" x14ac:dyDescent="0.25">
      <c r="G5532" s="9">
        <v>5528</v>
      </c>
    </row>
    <row r="5533" spans="7:7" x14ac:dyDescent="0.25">
      <c r="G5533" s="9">
        <v>5529</v>
      </c>
    </row>
    <row r="5534" spans="7:7" x14ac:dyDescent="0.25">
      <c r="G5534" s="9">
        <v>5530</v>
      </c>
    </row>
    <row r="5535" spans="7:7" x14ac:dyDescent="0.25">
      <c r="G5535" s="9">
        <v>5531</v>
      </c>
    </row>
    <row r="5536" spans="7:7" x14ac:dyDescent="0.25">
      <c r="G5536" s="9">
        <v>5532</v>
      </c>
    </row>
    <row r="5537" spans="7:7" x14ac:dyDescent="0.25">
      <c r="G5537" s="9">
        <v>5533</v>
      </c>
    </row>
    <row r="5538" spans="7:7" x14ac:dyDescent="0.25">
      <c r="G5538" s="9">
        <v>5534</v>
      </c>
    </row>
    <row r="5539" spans="7:7" x14ac:dyDescent="0.25">
      <c r="G5539" s="9">
        <v>5535</v>
      </c>
    </row>
    <row r="5540" spans="7:7" x14ac:dyDescent="0.25">
      <c r="G5540" s="9">
        <v>5536</v>
      </c>
    </row>
    <row r="5541" spans="7:7" x14ac:dyDescent="0.25">
      <c r="G5541" s="9">
        <v>5537</v>
      </c>
    </row>
    <row r="5542" spans="7:7" x14ac:dyDescent="0.25">
      <c r="G5542" s="9">
        <v>5538</v>
      </c>
    </row>
    <row r="5543" spans="7:7" x14ac:dyDescent="0.25">
      <c r="G5543" s="9">
        <v>5539</v>
      </c>
    </row>
    <row r="5544" spans="7:7" x14ac:dyDescent="0.25">
      <c r="G5544" s="9">
        <v>5540</v>
      </c>
    </row>
    <row r="5545" spans="7:7" x14ac:dyDescent="0.25">
      <c r="G5545" s="9">
        <v>5541</v>
      </c>
    </row>
    <row r="5546" spans="7:7" x14ac:dyDescent="0.25">
      <c r="G5546" s="9">
        <v>5542</v>
      </c>
    </row>
    <row r="5547" spans="7:7" x14ac:dyDescent="0.25">
      <c r="G5547" s="9">
        <v>5543</v>
      </c>
    </row>
    <row r="5548" spans="7:7" x14ac:dyDescent="0.25">
      <c r="G5548" s="9">
        <v>5544</v>
      </c>
    </row>
    <row r="5549" spans="7:7" x14ac:dyDescent="0.25">
      <c r="G5549" s="9">
        <v>5545</v>
      </c>
    </row>
    <row r="5550" spans="7:7" x14ac:dyDescent="0.25">
      <c r="G5550" s="9">
        <v>5546</v>
      </c>
    </row>
    <row r="5551" spans="7:7" x14ac:dyDescent="0.25">
      <c r="G5551" s="9">
        <v>5547</v>
      </c>
    </row>
    <row r="5552" spans="7:7" x14ac:dyDescent="0.25">
      <c r="G5552" s="9">
        <v>5548</v>
      </c>
    </row>
    <row r="5553" spans="7:7" x14ac:dyDescent="0.25">
      <c r="G5553" s="9">
        <v>5549</v>
      </c>
    </row>
    <row r="5554" spans="7:7" x14ac:dyDescent="0.25">
      <c r="G5554" s="9">
        <v>5550</v>
      </c>
    </row>
    <row r="5555" spans="7:7" x14ac:dyDescent="0.25">
      <c r="G5555" s="9">
        <v>5551</v>
      </c>
    </row>
    <row r="5556" spans="7:7" x14ac:dyDescent="0.25">
      <c r="G5556" s="9">
        <v>5552</v>
      </c>
    </row>
    <row r="5557" spans="7:7" x14ac:dyDescent="0.25">
      <c r="G5557" s="9">
        <v>5553</v>
      </c>
    </row>
    <row r="5558" spans="7:7" x14ac:dyDescent="0.25">
      <c r="G5558" s="9">
        <v>5554</v>
      </c>
    </row>
    <row r="5559" spans="7:7" x14ac:dyDescent="0.25">
      <c r="G5559" s="9">
        <v>5555</v>
      </c>
    </row>
    <row r="5560" spans="7:7" x14ac:dyDescent="0.25">
      <c r="G5560" s="9">
        <v>5556</v>
      </c>
    </row>
    <row r="5561" spans="7:7" x14ac:dyDescent="0.25">
      <c r="G5561" s="9">
        <v>5557</v>
      </c>
    </row>
    <row r="5562" spans="7:7" x14ac:dyDescent="0.25">
      <c r="G5562" s="9">
        <v>5558</v>
      </c>
    </row>
    <row r="5563" spans="7:7" x14ac:dyDescent="0.25">
      <c r="G5563" s="9">
        <v>5559</v>
      </c>
    </row>
    <row r="5564" spans="7:7" x14ac:dyDescent="0.25">
      <c r="G5564" s="9">
        <v>5560</v>
      </c>
    </row>
    <row r="5565" spans="7:7" x14ac:dyDescent="0.25">
      <c r="G5565" s="9">
        <v>5561</v>
      </c>
    </row>
    <row r="5566" spans="7:7" x14ac:dyDescent="0.25">
      <c r="G5566" s="9">
        <v>5562</v>
      </c>
    </row>
    <row r="5567" spans="7:7" x14ac:dyDescent="0.25">
      <c r="G5567" s="9">
        <v>5563</v>
      </c>
    </row>
    <row r="5568" spans="7:7" x14ac:dyDescent="0.25">
      <c r="G5568" s="9">
        <v>5564</v>
      </c>
    </row>
    <row r="5569" spans="7:7" x14ac:dyDescent="0.25">
      <c r="G5569" s="9">
        <v>5565</v>
      </c>
    </row>
    <row r="5570" spans="7:7" x14ac:dyDescent="0.25">
      <c r="G5570" s="9">
        <v>5566</v>
      </c>
    </row>
    <row r="5571" spans="7:7" x14ac:dyDescent="0.25">
      <c r="G5571" s="9">
        <v>5567</v>
      </c>
    </row>
    <row r="5572" spans="7:7" x14ac:dyDescent="0.25">
      <c r="G5572" s="9">
        <v>5568</v>
      </c>
    </row>
    <row r="5573" spans="7:7" x14ac:dyDescent="0.25">
      <c r="G5573" s="9">
        <v>5569</v>
      </c>
    </row>
    <row r="5574" spans="7:7" x14ac:dyDescent="0.25">
      <c r="G5574" s="9">
        <v>5570</v>
      </c>
    </row>
    <row r="5575" spans="7:7" x14ac:dyDescent="0.25">
      <c r="G5575" s="9">
        <v>5571</v>
      </c>
    </row>
    <row r="5576" spans="7:7" x14ac:dyDescent="0.25">
      <c r="G5576" s="9">
        <v>5572</v>
      </c>
    </row>
    <row r="5577" spans="7:7" x14ac:dyDescent="0.25">
      <c r="G5577" s="9">
        <v>5573</v>
      </c>
    </row>
    <row r="5578" spans="7:7" x14ac:dyDescent="0.25">
      <c r="G5578" s="9">
        <v>5574</v>
      </c>
    </row>
    <row r="5579" spans="7:7" x14ac:dyDescent="0.25">
      <c r="G5579" s="9">
        <v>5575</v>
      </c>
    </row>
    <row r="5580" spans="7:7" x14ac:dyDescent="0.25">
      <c r="G5580" s="9">
        <v>5576</v>
      </c>
    </row>
    <row r="5581" spans="7:7" x14ac:dyDescent="0.25">
      <c r="G5581" s="9">
        <v>5577</v>
      </c>
    </row>
    <row r="5582" spans="7:7" x14ac:dyDescent="0.25">
      <c r="G5582" s="9">
        <v>5578</v>
      </c>
    </row>
    <row r="5583" spans="7:7" x14ac:dyDescent="0.25">
      <c r="G5583" s="9">
        <v>5579</v>
      </c>
    </row>
    <row r="5584" spans="7:7" x14ac:dyDescent="0.25">
      <c r="G5584" s="9">
        <v>5580</v>
      </c>
    </row>
    <row r="5585" spans="7:7" x14ac:dyDescent="0.25">
      <c r="G5585" s="9">
        <v>5581</v>
      </c>
    </row>
    <row r="5586" spans="7:7" x14ac:dyDescent="0.25">
      <c r="G5586" s="9">
        <v>5582</v>
      </c>
    </row>
    <row r="5587" spans="7:7" x14ac:dyDescent="0.25">
      <c r="G5587" s="9">
        <v>5583</v>
      </c>
    </row>
    <row r="5588" spans="7:7" x14ac:dyDescent="0.25">
      <c r="G5588" s="9">
        <v>5584</v>
      </c>
    </row>
    <row r="5589" spans="7:7" x14ac:dyDescent="0.25">
      <c r="G5589" s="9">
        <v>5585</v>
      </c>
    </row>
    <row r="5590" spans="7:7" x14ac:dyDescent="0.25">
      <c r="G5590" s="9">
        <v>5586</v>
      </c>
    </row>
    <row r="5591" spans="7:7" x14ac:dyDescent="0.25">
      <c r="G5591" s="9">
        <v>5587</v>
      </c>
    </row>
    <row r="5592" spans="7:7" x14ac:dyDescent="0.25">
      <c r="G5592" s="9">
        <v>5588</v>
      </c>
    </row>
    <row r="5593" spans="7:7" x14ac:dyDescent="0.25">
      <c r="G5593" s="9">
        <v>5589</v>
      </c>
    </row>
    <row r="5594" spans="7:7" x14ac:dyDescent="0.25">
      <c r="G5594" s="9">
        <v>5590</v>
      </c>
    </row>
    <row r="5595" spans="7:7" x14ac:dyDescent="0.25">
      <c r="G5595" s="9">
        <v>5591</v>
      </c>
    </row>
    <row r="5596" spans="7:7" x14ac:dyDescent="0.25">
      <c r="G5596" s="9">
        <v>5592</v>
      </c>
    </row>
    <row r="5597" spans="7:7" x14ac:dyDescent="0.25">
      <c r="G5597" s="9">
        <v>5593</v>
      </c>
    </row>
    <row r="5598" spans="7:7" x14ac:dyDescent="0.25">
      <c r="G5598" s="9">
        <v>5594</v>
      </c>
    </row>
    <row r="5599" spans="7:7" x14ac:dyDescent="0.25">
      <c r="G5599" s="9">
        <v>5595</v>
      </c>
    </row>
    <row r="5600" spans="7:7" x14ac:dyDescent="0.25">
      <c r="G5600" s="9">
        <v>5596</v>
      </c>
    </row>
    <row r="5601" spans="7:7" x14ac:dyDescent="0.25">
      <c r="G5601" s="9">
        <v>5597</v>
      </c>
    </row>
    <row r="5602" spans="7:7" x14ac:dyDescent="0.25">
      <c r="G5602" s="9">
        <v>5598</v>
      </c>
    </row>
    <row r="5603" spans="7:7" x14ac:dyDescent="0.25">
      <c r="G5603" s="9">
        <v>5599</v>
      </c>
    </row>
    <row r="5604" spans="7:7" x14ac:dyDescent="0.25">
      <c r="G5604" s="9">
        <v>5600</v>
      </c>
    </row>
    <row r="5605" spans="7:7" x14ac:dyDescent="0.25">
      <c r="G5605" s="9">
        <v>5601</v>
      </c>
    </row>
    <row r="5606" spans="7:7" x14ac:dyDescent="0.25">
      <c r="G5606" s="9">
        <v>5602</v>
      </c>
    </row>
    <row r="5607" spans="7:7" x14ac:dyDescent="0.25">
      <c r="G5607" s="9">
        <v>5603</v>
      </c>
    </row>
    <row r="5608" spans="7:7" x14ac:dyDescent="0.25">
      <c r="G5608" s="9">
        <v>5604</v>
      </c>
    </row>
    <row r="5609" spans="7:7" x14ac:dyDescent="0.25">
      <c r="G5609" s="9">
        <v>5605</v>
      </c>
    </row>
    <row r="5610" spans="7:7" x14ac:dyDescent="0.25">
      <c r="G5610" s="9">
        <v>5606</v>
      </c>
    </row>
    <row r="5611" spans="7:7" x14ac:dyDescent="0.25">
      <c r="G5611" s="9">
        <v>5607</v>
      </c>
    </row>
    <row r="5612" spans="7:7" x14ac:dyDescent="0.25">
      <c r="G5612" s="9">
        <v>5608</v>
      </c>
    </row>
    <row r="5613" spans="7:7" x14ac:dyDescent="0.25">
      <c r="G5613" s="9">
        <v>5609</v>
      </c>
    </row>
    <row r="5614" spans="7:7" x14ac:dyDescent="0.25">
      <c r="G5614" s="9">
        <v>5610</v>
      </c>
    </row>
    <row r="5615" spans="7:7" x14ac:dyDescent="0.25">
      <c r="G5615" s="9">
        <v>5611</v>
      </c>
    </row>
    <row r="5616" spans="7:7" x14ac:dyDescent="0.25">
      <c r="G5616" s="9">
        <v>5612</v>
      </c>
    </row>
    <row r="5617" spans="7:7" x14ac:dyDescent="0.25">
      <c r="G5617" s="9">
        <v>5613</v>
      </c>
    </row>
    <row r="5618" spans="7:7" x14ac:dyDescent="0.25">
      <c r="G5618" s="9">
        <v>5614</v>
      </c>
    </row>
    <row r="5619" spans="7:7" x14ac:dyDescent="0.25">
      <c r="G5619" s="9">
        <v>5615</v>
      </c>
    </row>
    <row r="5620" spans="7:7" x14ac:dyDescent="0.25">
      <c r="G5620" s="9">
        <v>5616</v>
      </c>
    </row>
    <row r="5621" spans="7:7" x14ac:dyDescent="0.25">
      <c r="G5621" s="9">
        <v>5617</v>
      </c>
    </row>
    <row r="5622" spans="7:7" x14ac:dyDescent="0.25">
      <c r="G5622" s="9">
        <v>5618</v>
      </c>
    </row>
    <row r="5623" spans="7:7" x14ac:dyDescent="0.25">
      <c r="G5623" s="9">
        <v>5619</v>
      </c>
    </row>
    <row r="5624" spans="7:7" x14ac:dyDescent="0.25">
      <c r="G5624" s="9">
        <v>5620</v>
      </c>
    </row>
    <row r="5625" spans="7:7" x14ac:dyDescent="0.25">
      <c r="G5625" s="9">
        <v>5621</v>
      </c>
    </row>
    <row r="5626" spans="7:7" x14ac:dyDescent="0.25">
      <c r="G5626" s="9">
        <v>5622</v>
      </c>
    </row>
    <row r="5627" spans="7:7" x14ac:dyDescent="0.25">
      <c r="G5627" s="9">
        <v>5623</v>
      </c>
    </row>
    <row r="5628" spans="7:7" x14ac:dyDescent="0.25">
      <c r="G5628" s="9">
        <v>5624</v>
      </c>
    </row>
    <row r="5629" spans="7:7" x14ac:dyDescent="0.25">
      <c r="G5629" s="9">
        <v>5625</v>
      </c>
    </row>
    <row r="5630" spans="7:7" x14ac:dyDescent="0.25">
      <c r="G5630" s="9">
        <v>5626</v>
      </c>
    </row>
    <row r="5631" spans="7:7" x14ac:dyDescent="0.25">
      <c r="G5631" s="9">
        <v>5627</v>
      </c>
    </row>
    <row r="5632" spans="7:7" x14ac:dyDescent="0.25">
      <c r="G5632" s="9">
        <v>5628</v>
      </c>
    </row>
    <row r="5633" spans="7:7" x14ac:dyDescent="0.25">
      <c r="G5633" s="9">
        <v>5629</v>
      </c>
    </row>
    <row r="5634" spans="7:7" x14ac:dyDescent="0.25">
      <c r="G5634" s="9">
        <v>5630</v>
      </c>
    </row>
    <row r="5635" spans="7:7" x14ac:dyDescent="0.25">
      <c r="G5635" s="9">
        <v>5631</v>
      </c>
    </row>
    <row r="5636" spans="7:7" x14ac:dyDescent="0.25">
      <c r="G5636" s="9">
        <v>5632</v>
      </c>
    </row>
    <row r="5637" spans="7:7" x14ac:dyDescent="0.25">
      <c r="G5637" s="9">
        <v>5633</v>
      </c>
    </row>
    <row r="5638" spans="7:7" x14ac:dyDescent="0.25">
      <c r="G5638" s="9">
        <v>5634</v>
      </c>
    </row>
    <row r="5639" spans="7:7" x14ac:dyDescent="0.25">
      <c r="G5639" s="9">
        <v>5635</v>
      </c>
    </row>
    <row r="5640" spans="7:7" x14ac:dyDescent="0.25">
      <c r="G5640" s="9">
        <v>5636</v>
      </c>
    </row>
    <row r="5641" spans="7:7" x14ac:dyDescent="0.25">
      <c r="G5641" s="9">
        <v>5637</v>
      </c>
    </row>
    <row r="5642" spans="7:7" x14ac:dyDescent="0.25">
      <c r="G5642" s="9">
        <v>5638</v>
      </c>
    </row>
    <row r="5643" spans="7:7" x14ac:dyDescent="0.25">
      <c r="G5643" s="9">
        <v>5639</v>
      </c>
    </row>
    <row r="5644" spans="7:7" x14ac:dyDescent="0.25">
      <c r="G5644" s="9">
        <v>5640</v>
      </c>
    </row>
    <row r="5645" spans="7:7" x14ac:dyDescent="0.25">
      <c r="G5645" s="9">
        <v>5641</v>
      </c>
    </row>
    <row r="5646" spans="7:7" x14ac:dyDescent="0.25">
      <c r="G5646" s="9">
        <v>5642</v>
      </c>
    </row>
    <row r="5647" spans="7:7" x14ac:dyDescent="0.25">
      <c r="G5647" s="9">
        <v>5643</v>
      </c>
    </row>
    <row r="5648" spans="7:7" x14ac:dyDescent="0.25">
      <c r="G5648" s="9">
        <v>5644</v>
      </c>
    </row>
    <row r="5649" spans="7:7" x14ac:dyDescent="0.25">
      <c r="G5649" s="9">
        <v>5645</v>
      </c>
    </row>
    <row r="5650" spans="7:7" x14ac:dyDescent="0.25">
      <c r="G5650" s="9">
        <v>5646</v>
      </c>
    </row>
    <row r="5651" spans="7:7" x14ac:dyDescent="0.25">
      <c r="G5651" s="9">
        <v>5647</v>
      </c>
    </row>
    <row r="5652" spans="7:7" x14ac:dyDescent="0.25">
      <c r="G5652" s="9">
        <v>5648</v>
      </c>
    </row>
    <row r="5653" spans="7:7" x14ac:dyDescent="0.25">
      <c r="G5653" s="9">
        <v>5649</v>
      </c>
    </row>
    <row r="5654" spans="7:7" x14ac:dyDescent="0.25">
      <c r="G5654" s="9">
        <v>5650</v>
      </c>
    </row>
    <row r="5655" spans="7:7" x14ac:dyDescent="0.25">
      <c r="G5655" s="9">
        <v>5651</v>
      </c>
    </row>
    <row r="5656" spans="7:7" x14ac:dyDescent="0.25">
      <c r="G5656" s="9">
        <v>5652</v>
      </c>
    </row>
    <row r="5657" spans="7:7" x14ac:dyDescent="0.25">
      <c r="G5657" s="9">
        <v>5653</v>
      </c>
    </row>
    <row r="5658" spans="7:7" x14ac:dyDescent="0.25">
      <c r="G5658" s="9">
        <v>5654</v>
      </c>
    </row>
    <row r="5659" spans="7:7" x14ac:dyDescent="0.25">
      <c r="G5659" s="9">
        <v>5655</v>
      </c>
    </row>
    <row r="5660" spans="7:7" x14ac:dyDescent="0.25">
      <c r="G5660" s="9">
        <v>5656</v>
      </c>
    </row>
    <row r="5661" spans="7:7" x14ac:dyDescent="0.25">
      <c r="G5661" s="9">
        <v>5657</v>
      </c>
    </row>
    <row r="5662" spans="7:7" x14ac:dyDescent="0.25">
      <c r="G5662" s="9">
        <v>5658</v>
      </c>
    </row>
    <row r="5663" spans="7:7" x14ac:dyDescent="0.25">
      <c r="G5663" s="9">
        <v>5659</v>
      </c>
    </row>
    <row r="5664" spans="7:7" x14ac:dyDescent="0.25">
      <c r="G5664" s="9">
        <v>5660</v>
      </c>
    </row>
    <row r="5665" spans="7:7" x14ac:dyDescent="0.25">
      <c r="G5665" s="9">
        <v>5661</v>
      </c>
    </row>
    <row r="5666" spans="7:7" x14ac:dyDescent="0.25">
      <c r="G5666" s="9">
        <v>5662</v>
      </c>
    </row>
    <row r="5667" spans="7:7" x14ac:dyDescent="0.25">
      <c r="G5667" s="9">
        <v>5663</v>
      </c>
    </row>
    <row r="5668" spans="7:7" x14ac:dyDescent="0.25">
      <c r="G5668" s="9">
        <v>5664</v>
      </c>
    </row>
    <row r="5669" spans="7:7" x14ac:dyDescent="0.25">
      <c r="G5669" s="9">
        <v>5665</v>
      </c>
    </row>
    <row r="5670" spans="7:7" x14ac:dyDescent="0.25">
      <c r="G5670" s="9">
        <v>5666</v>
      </c>
    </row>
    <row r="5671" spans="7:7" x14ac:dyDescent="0.25">
      <c r="G5671" s="9">
        <v>5667</v>
      </c>
    </row>
    <row r="5672" spans="7:7" x14ac:dyDescent="0.25">
      <c r="G5672" s="9">
        <v>5668</v>
      </c>
    </row>
    <row r="5673" spans="7:7" x14ac:dyDescent="0.25">
      <c r="G5673" s="9">
        <v>5669</v>
      </c>
    </row>
    <row r="5674" spans="7:7" x14ac:dyDescent="0.25">
      <c r="G5674" s="9">
        <v>5670</v>
      </c>
    </row>
    <row r="5675" spans="7:7" x14ac:dyDescent="0.25">
      <c r="G5675" s="9">
        <v>5671</v>
      </c>
    </row>
    <row r="5676" spans="7:7" x14ac:dyDescent="0.25">
      <c r="G5676" s="9">
        <v>5672</v>
      </c>
    </row>
    <row r="5677" spans="7:7" x14ac:dyDescent="0.25">
      <c r="G5677" s="9">
        <v>5673</v>
      </c>
    </row>
    <row r="5678" spans="7:7" x14ac:dyDescent="0.25">
      <c r="G5678" s="9">
        <v>5674</v>
      </c>
    </row>
    <row r="5679" spans="7:7" x14ac:dyDescent="0.25">
      <c r="G5679" s="9">
        <v>5675</v>
      </c>
    </row>
    <row r="5680" spans="7:7" x14ac:dyDescent="0.25">
      <c r="G5680" s="9">
        <v>5676</v>
      </c>
    </row>
    <row r="5681" spans="7:7" x14ac:dyDescent="0.25">
      <c r="G5681" s="9">
        <v>5677</v>
      </c>
    </row>
    <row r="5682" spans="7:7" x14ac:dyDescent="0.25">
      <c r="G5682" s="9">
        <v>5678</v>
      </c>
    </row>
    <row r="5683" spans="7:7" x14ac:dyDescent="0.25">
      <c r="G5683" s="9">
        <v>5679</v>
      </c>
    </row>
    <row r="5684" spans="7:7" x14ac:dyDescent="0.25">
      <c r="G5684" s="9">
        <v>5680</v>
      </c>
    </row>
    <row r="5685" spans="7:7" x14ac:dyDescent="0.25">
      <c r="G5685" s="9">
        <v>5681</v>
      </c>
    </row>
    <row r="5686" spans="7:7" x14ac:dyDescent="0.25">
      <c r="G5686" s="9">
        <v>5682</v>
      </c>
    </row>
    <row r="5687" spans="7:7" x14ac:dyDescent="0.25">
      <c r="G5687" s="9">
        <v>5683</v>
      </c>
    </row>
    <row r="5688" spans="7:7" x14ac:dyDescent="0.25">
      <c r="G5688" s="9">
        <v>5684</v>
      </c>
    </row>
    <row r="5689" spans="7:7" x14ac:dyDescent="0.25">
      <c r="G5689" s="9">
        <v>5685</v>
      </c>
    </row>
    <row r="5690" spans="7:7" x14ac:dyDescent="0.25">
      <c r="G5690" s="9">
        <v>5686</v>
      </c>
    </row>
    <row r="5691" spans="7:7" x14ac:dyDescent="0.25">
      <c r="G5691" s="9">
        <v>5687</v>
      </c>
    </row>
    <row r="5692" spans="7:7" x14ac:dyDescent="0.25">
      <c r="G5692" s="9">
        <v>5688</v>
      </c>
    </row>
    <row r="5693" spans="7:7" x14ac:dyDescent="0.25">
      <c r="G5693" s="9">
        <v>5689</v>
      </c>
    </row>
    <row r="5694" spans="7:7" x14ac:dyDescent="0.25">
      <c r="G5694" s="9">
        <v>5690</v>
      </c>
    </row>
    <row r="5695" spans="7:7" x14ac:dyDescent="0.25">
      <c r="G5695" s="9">
        <v>5691</v>
      </c>
    </row>
    <row r="5696" spans="7:7" x14ac:dyDescent="0.25">
      <c r="G5696" s="9">
        <v>5692</v>
      </c>
    </row>
    <row r="5697" spans="7:7" x14ac:dyDescent="0.25">
      <c r="G5697" s="9">
        <v>5693</v>
      </c>
    </row>
    <row r="5698" spans="7:7" x14ac:dyDescent="0.25">
      <c r="G5698" s="9">
        <v>5694</v>
      </c>
    </row>
    <row r="5699" spans="7:7" x14ac:dyDescent="0.25">
      <c r="G5699" s="9">
        <v>5695</v>
      </c>
    </row>
    <row r="5700" spans="7:7" x14ac:dyDescent="0.25">
      <c r="G5700" s="9">
        <v>5696</v>
      </c>
    </row>
    <row r="5701" spans="7:7" x14ac:dyDescent="0.25">
      <c r="G5701" s="9">
        <v>5697</v>
      </c>
    </row>
    <row r="5702" spans="7:7" x14ac:dyDescent="0.25">
      <c r="G5702" s="9">
        <v>5698</v>
      </c>
    </row>
    <row r="5703" spans="7:7" x14ac:dyDescent="0.25">
      <c r="G5703" s="9">
        <v>5699</v>
      </c>
    </row>
    <row r="5704" spans="7:7" x14ac:dyDescent="0.25">
      <c r="G5704" s="9">
        <v>5700</v>
      </c>
    </row>
    <row r="5705" spans="7:7" x14ac:dyDescent="0.25">
      <c r="G5705" s="9">
        <v>5701</v>
      </c>
    </row>
    <row r="5706" spans="7:7" x14ac:dyDescent="0.25">
      <c r="G5706" s="9">
        <v>5702</v>
      </c>
    </row>
    <row r="5707" spans="7:7" x14ac:dyDescent="0.25">
      <c r="G5707" s="9">
        <v>5703</v>
      </c>
    </row>
    <row r="5708" spans="7:7" x14ac:dyDescent="0.25">
      <c r="G5708" s="9">
        <v>5704</v>
      </c>
    </row>
    <row r="5709" spans="7:7" x14ac:dyDescent="0.25">
      <c r="G5709" s="9">
        <v>5705</v>
      </c>
    </row>
    <row r="5710" spans="7:7" x14ac:dyDescent="0.25">
      <c r="G5710" s="9">
        <v>5706</v>
      </c>
    </row>
    <row r="5711" spans="7:7" x14ac:dyDescent="0.25">
      <c r="G5711" s="9">
        <v>5707</v>
      </c>
    </row>
    <row r="5712" spans="7:7" x14ac:dyDescent="0.25">
      <c r="G5712" s="9">
        <v>5708</v>
      </c>
    </row>
    <row r="5713" spans="7:7" x14ac:dyDescent="0.25">
      <c r="G5713" s="9">
        <v>5709</v>
      </c>
    </row>
    <row r="5714" spans="7:7" x14ac:dyDescent="0.25">
      <c r="G5714" s="9">
        <v>5710</v>
      </c>
    </row>
    <row r="5715" spans="7:7" x14ac:dyDescent="0.25">
      <c r="G5715" s="9">
        <v>5711</v>
      </c>
    </row>
    <row r="5716" spans="7:7" x14ac:dyDescent="0.25">
      <c r="G5716" s="9">
        <v>5712</v>
      </c>
    </row>
    <row r="5717" spans="7:7" x14ac:dyDescent="0.25">
      <c r="G5717" s="9">
        <v>5713</v>
      </c>
    </row>
    <row r="5718" spans="7:7" x14ac:dyDescent="0.25">
      <c r="G5718" s="9">
        <v>5714</v>
      </c>
    </row>
    <row r="5719" spans="7:7" x14ac:dyDescent="0.25">
      <c r="G5719" s="9">
        <v>5715</v>
      </c>
    </row>
    <row r="5720" spans="7:7" x14ac:dyDescent="0.25">
      <c r="G5720" s="9">
        <v>5716</v>
      </c>
    </row>
    <row r="5721" spans="7:7" x14ac:dyDescent="0.25">
      <c r="G5721" s="9">
        <v>5717</v>
      </c>
    </row>
    <row r="5722" spans="7:7" x14ac:dyDescent="0.25">
      <c r="G5722" s="9">
        <v>5718</v>
      </c>
    </row>
    <row r="5723" spans="7:7" x14ac:dyDescent="0.25">
      <c r="G5723" s="9">
        <v>5719</v>
      </c>
    </row>
    <row r="5724" spans="7:7" x14ac:dyDescent="0.25">
      <c r="G5724" s="9">
        <v>5720</v>
      </c>
    </row>
    <row r="5725" spans="7:7" x14ac:dyDescent="0.25">
      <c r="G5725" s="9">
        <v>5721</v>
      </c>
    </row>
    <row r="5726" spans="7:7" x14ac:dyDescent="0.25">
      <c r="G5726" s="9">
        <v>5722</v>
      </c>
    </row>
    <row r="5727" spans="7:7" x14ac:dyDescent="0.25">
      <c r="G5727" s="9">
        <v>5723</v>
      </c>
    </row>
    <row r="5728" spans="7:7" x14ac:dyDescent="0.25">
      <c r="G5728" s="9">
        <v>5724</v>
      </c>
    </row>
    <row r="5729" spans="7:7" x14ac:dyDescent="0.25">
      <c r="G5729" s="9">
        <v>5725</v>
      </c>
    </row>
    <row r="5730" spans="7:7" x14ac:dyDescent="0.25">
      <c r="G5730" s="9">
        <v>5726</v>
      </c>
    </row>
    <row r="5731" spans="7:7" x14ac:dyDescent="0.25">
      <c r="G5731" s="9">
        <v>5727</v>
      </c>
    </row>
    <row r="5732" spans="7:7" x14ac:dyDescent="0.25">
      <c r="G5732" s="9">
        <v>5728</v>
      </c>
    </row>
    <row r="5733" spans="7:7" x14ac:dyDescent="0.25">
      <c r="G5733" s="9">
        <v>5729</v>
      </c>
    </row>
    <row r="5734" spans="7:7" x14ac:dyDescent="0.25">
      <c r="G5734" s="9">
        <v>5730</v>
      </c>
    </row>
    <row r="5735" spans="7:7" x14ac:dyDescent="0.25">
      <c r="G5735" s="9">
        <v>5731</v>
      </c>
    </row>
    <row r="5736" spans="7:7" x14ac:dyDescent="0.25">
      <c r="G5736" s="9">
        <v>5732</v>
      </c>
    </row>
    <row r="5737" spans="7:7" x14ac:dyDescent="0.25">
      <c r="G5737" s="9">
        <v>5733</v>
      </c>
    </row>
    <row r="5738" spans="7:7" x14ac:dyDescent="0.25">
      <c r="G5738" s="9">
        <v>5734</v>
      </c>
    </row>
    <row r="5739" spans="7:7" x14ac:dyDescent="0.25">
      <c r="G5739" s="9">
        <v>5735</v>
      </c>
    </row>
    <row r="5740" spans="7:7" x14ac:dyDescent="0.25">
      <c r="G5740" s="9">
        <v>5736</v>
      </c>
    </row>
    <row r="5741" spans="7:7" x14ac:dyDescent="0.25">
      <c r="G5741" s="9">
        <v>5737</v>
      </c>
    </row>
    <row r="5742" spans="7:7" x14ac:dyDescent="0.25">
      <c r="G5742" s="9">
        <v>5738</v>
      </c>
    </row>
    <row r="5743" spans="7:7" x14ac:dyDescent="0.25">
      <c r="G5743" s="9">
        <v>5739</v>
      </c>
    </row>
    <row r="5744" spans="7:7" x14ac:dyDescent="0.25">
      <c r="G5744" s="9">
        <v>5740</v>
      </c>
    </row>
    <row r="5745" spans="7:7" x14ac:dyDescent="0.25">
      <c r="G5745" s="9">
        <v>5741</v>
      </c>
    </row>
    <row r="5746" spans="7:7" x14ac:dyDescent="0.25">
      <c r="G5746" s="9">
        <v>5742</v>
      </c>
    </row>
    <row r="5747" spans="7:7" x14ac:dyDescent="0.25">
      <c r="G5747" s="9">
        <v>5743</v>
      </c>
    </row>
    <row r="5748" spans="7:7" x14ac:dyDescent="0.25">
      <c r="G5748" s="9">
        <v>5744</v>
      </c>
    </row>
    <row r="5749" spans="7:7" x14ac:dyDescent="0.25">
      <c r="G5749" s="9">
        <v>5745</v>
      </c>
    </row>
    <row r="5750" spans="7:7" x14ac:dyDescent="0.25">
      <c r="G5750" s="9">
        <v>5746</v>
      </c>
    </row>
    <row r="5751" spans="7:7" x14ac:dyDescent="0.25">
      <c r="G5751" s="9">
        <v>5747</v>
      </c>
    </row>
    <row r="5752" spans="7:7" x14ac:dyDescent="0.25">
      <c r="G5752" s="9">
        <v>5748</v>
      </c>
    </row>
    <row r="5753" spans="7:7" x14ac:dyDescent="0.25">
      <c r="G5753" s="9">
        <v>5749</v>
      </c>
    </row>
    <row r="5754" spans="7:7" x14ac:dyDescent="0.25">
      <c r="G5754" s="9">
        <v>5750</v>
      </c>
    </row>
    <row r="5755" spans="7:7" x14ac:dyDescent="0.25">
      <c r="G5755" s="9">
        <v>5751</v>
      </c>
    </row>
    <row r="5756" spans="7:7" x14ac:dyDescent="0.25">
      <c r="G5756" s="9">
        <v>5752</v>
      </c>
    </row>
    <row r="5757" spans="7:7" x14ac:dyDescent="0.25">
      <c r="G5757" s="9">
        <v>5753</v>
      </c>
    </row>
    <row r="5758" spans="7:7" x14ac:dyDescent="0.25">
      <c r="G5758" s="9">
        <v>5754</v>
      </c>
    </row>
    <row r="5759" spans="7:7" x14ac:dyDescent="0.25">
      <c r="G5759" s="9">
        <v>5755</v>
      </c>
    </row>
    <row r="5760" spans="7:7" x14ac:dyDescent="0.25">
      <c r="G5760" s="9">
        <v>5756</v>
      </c>
    </row>
    <row r="5761" spans="7:7" x14ac:dyDescent="0.25">
      <c r="G5761" s="9">
        <v>5757</v>
      </c>
    </row>
    <row r="5762" spans="7:7" x14ac:dyDescent="0.25">
      <c r="G5762" s="9">
        <v>5758</v>
      </c>
    </row>
    <row r="5763" spans="7:7" x14ac:dyDescent="0.25">
      <c r="G5763" s="9">
        <v>5759</v>
      </c>
    </row>
    <row r="5764" spans="7:7" x14ac:dyDescent="0.25">
      <c r="G5764" s="9">
        <v>5760</v>
      </c>
    </row>
    <row r="5765" spans="7:7" x14ac:dyDescent="0.25">
      <c r="G5765" s="9">
        <v>5761</v>
      </c>
    </row>
    <row r="5766" spans="7:7" x14ac:dyDescent="0.25">
      <c r="G5766" s="9">
        <v>5762</v>
      </c>
    </row>
    <row r="5767" spans="7:7" x14ac:dyDescent="0.25">
      <c r="G5767" s="9">
        <v>5763</v>
      </c>
    </row>
    <row r="5768" spans="7:7" x14ac:dyDescent="0.25">
      <c r="G5768" s="9">
        <v>5764</v>
      </c>
    </row>
    <row r="5769" spans="7:7" x14ac:dyDescent="0.25">
      <c r="G5769" s="9">
        <v>5765</v>
      </c>
    </row>
    <row r="5770" spans="7:7" x14ac:dyDescent="0.25">
      <c r="G5770" s="9">
        <v>5766</v>
      </c>
    </row>
    <row r="5771" spans="7:7" x14ac:dyDescent="0.25">
      <c r="G5771" s="9">
        <v>5767</v>
      </c>
    </row>
    <row r="5772" spans="7:7" x14ac:dyDescent="0.25">
      <c r="G5772" s="9">
        <v>5768</v>
      </c>
    </row>
    <row r="5773" spans="7:7" x14ac:dyDescent="0.25">
      <c r="G5773" s="9">
        <v>5769</v>
      </c>
    </row>
    <row r="5774" spans="7:7" x14ac:dyDescent="0.25">
      <c r="G5774" s="9">
        <v>5770</v>
      </c>
    </row>
    <row r="5775" spans="7:7" x14ac:dyDescent="0.25">
      <c r="G5775" s="9">
        <v>5771</v>
      </c>
    </row>
    <row r="5776" spans="7:7" x14ac:dyDescent="0.25">
      <c r="G5776" s="9">
        <v>5772</v>
      </c>
    </row>
    <row r="5777" spans="7:7" x14ac:dyDescent="0.25">
      <c r="G5777" s="9">
        <v>5773</v>
      </c>
    </row>
    <row r="5778" spans="7:7" x14ac:dyDescent="0.25">
      <c r="G5778" s="9">
        <v>5774</v>
      </c>
    </row>
    <row r="5779" spans="7:7" x14ac:dyDescent="0.25">
      <c r="G5779" s="9">
        <v>5775</v>
      </c>
    </row>
    <row r="5780" spans="7:7" x14ac:dyDescent="0.25">
      <c r="G5780" s="9">
        <v>5776</v>
      </c>
    </row>
    <row r="5781" spans="7:7" x14ac:dyDescent="0.25">
      <c r="G5781" s="9">
        <v>5777</v>
      </c>
    </row>
    <row r="5782" spans="7:7" x14ac:dyDescent="0.25">
      <c r="G5782" s="9">
        <v>5778</v>
      </c>
    </row>
    <row r="5783" spans="7:7" x14ac:dyDescent="0.25">
      <c r="G5783" s="9">
        <v>5779</v>
      </c>
    </row>
    <row r="5784" spans="7:7" x14ac:dyDescent="0.25">
      <c r="G5784" s="9">
        <v>5780</v>
      </c>
    </row>
    <row r="5785" spans="7:7" x14ac:dyDescent="0.25">
      <c r="G5785" s="9">
        <v>5781</v>
      </c>
    </row>
    <row r="5786" spans="7:7" x14ac:dyDescent="0.25">
      <c r="G5786" s="9">
        <v>5782</v>
      </c>
    </row>
    <row r="5787" spans="7:7" x14ac:dyDescent="0.25">
      <c r="G5787" s="9">
        <v>5783</v>
      </c>
    </row>
    <row r="5788" spans="7:7" x14ac:dyDescent="0.25">
      <c r="G5788" s="9">
        <v>5784</v>
      </c>
    </row>
    <row r="5789" spans="7:7" x14ac:dyDescent="0.25">
      <c r="G5789" s="9">
        <v>5785</v>
      </c>
    </row>
    <row r="5790" spans="7:7" x14ac:dyDescent="0.25">
      <c r="G5790" s="9">
        <v>5786</v>
      </c>
    </row>
    <row r="5791" spans="7:7" x14ac:dyDescent="0.25">
      <c r="G5791" s="9">
        <v>5787</v>
      </c>
    </row>
    <row r="5792" spans="7:7" x14ac:dyDescent="0.25">
      <c r="G5792" s="9">
        <v>5788</v>
      </c>
    </row>
    <row r="5793" spans="7:7" x14ac:dyDescent="0.25">
      <c r="G5793" s="9">
        <v>5789</v>
      </c>
    </row>
    <row r="5794" spans="7:7" x14ac:dyDescent="0.25">
      <c r="G5794" s="9">
        <v>5790</v>
      </c>
    </row>
    <row r="5795" spans="7:7" x14ac:dyDescent="0.25">
      <c r="G5795" s="9">
        <v>5791</v>
      </c>
    </row>
    <row r="5796" spans="7:7" x14ac:dyDescent="0.25">
      <c r="G5796" s="9">
        <v>5792</v>
      </c>
    </row>
    <row r="5797" spans="7:7" x14ac:dyDescent="0.25">
      <c r="G5797" s="9">
        <v>5793</v>
      </c>
    </row>
    <row r="5798" spans="7:7" x14ac:dyDescent="0.25">
      <c r="G5798" s="9">
        <v>5794</v>
      </c>
    </row>
    <row r="5799" spans="7:7" x14ac:dyDescent="0.25">
      <c r="G5799" s="9">
        <v>5795</v>
      </c>
    </row>
    <row r="5800" spans="7:7" x14ac:dyDescent="0.25">
      <c r="G5800" s="9">
        <v>5796</v>
      </c>
    </row>
    <row r="5801" spans="7:7" x14ac:dyDescent="0.25">
      <c r="G5801" s="9">
        <v>5797</v>
      </c>
    </row>
    <row r="5802" spans="7:7" x14ac:dyDescent="0.25">
      <c r="G5802" s="9">
        <v>5798</v>
      </c>
    </row>
    <row r="5803" spans="7:7" x14ac:dyDescent="0.25">
      <c r="G5803" s="9">
        <v>5799</v>
      </c>
    </row>
    <row r="5804" spans="7:7" x14ac:dyDescent="0.25">
      <c r="G5804" s="9">
        <v>5800</v>
      </c>
    </row>
    <row r="5805" spans="7:7" x14ac:dyDescent="0.25">
      <c r="G5805" s="9">
        <v>5801</v>
      </c>
    </row>
    <row r="5806" spans="7:7" x14ac:dyDescent="0.25">
      <c r="G5806" s="9">
        <v>5802</v>
      </c>
    </row>
    <row r="5807" spans="7:7" x14ac:dyDescent="0.25">
      <c r="G5807" s="9">
        <v>5803</v>
      </c>
    </row>
    <row r="5808" spans="7:7" x14ac:dyDescent="0.25">
      <c r="G5808" s="9">
        <v>5804</v>
      </c>
    </row>
    <row r="5809" spans="7:7" x14ac:dyDescent="0.25">
      <c r="G5809" s="9">
        <v>5805</v>
      </c>
    </row>
    <row r="5810" spans="7:7" x14ac:dyDescent="0.25">
      <c r="G5810" s="9">
        <v>5806</v>
      </c>
    </row>
    <row r="5811" spans="7:7" x14ac:dyDescent="0.25">
      <c r="G5811" s="9">
        <v>5807</v>
      </c>
    </row>
    <row r="5812" spans="7:7" x14ac:dyDescent="0.25">
      <c r="G5812" s="9">
        <v>5808</v>
      </c>
    </row>
    <row r="5813" spans="7:7" x14ac:dyDescent="0.25">
      <c r="G5813" s="9">
        <v>5809</v>
      </c>
    </row>
    <row r="5814" spans="7:7" x14ac:dyDescent="0.25">
      <c r="G5814" s="9">
        <v>5810</v>
      </c>
    </row>
    <row r="5815" spans="7:7" x14ac:dyDescent="0.25">
      <c r="G5815" s="9">
        <v>5811</v>
      </c>
    </row>
    <row r="5816" spans="7:7" x14ac:dyDescent="0.25">
      <c r="G5816" s="9">
        <v>5812</v>
      </c>
    </row>
    <row r="5817" spans="7:7" x14ac:dyDescent="0.25">
      <c r="G5817" s="9">
        <v>5813</v>
      </c>
    </row>
    <row r="5818" spans="7:7" x14ac:dyDescent="0.25">
      <c r="G5818" s="9">
        <v>5814</v>
      </c>
    </row>
    <row r="5819" spans="7:7" x14ac:dyDescent="0.25">
      <c r="G5819" s="9">
        <v>5815</v>
      </c>
    </row>
    <row r="5820" spans="7:7" x14ac:dyDescent="0.25">
      <c r="G5820" s="9">
        <v>5816</v>
      </c>
    </row>
    <row r="5821" spans="7:7" x14ac:dyDescent="0.25">
      <c r="G5821" s="9">
        <v>5817</v>
      </c>
    </row>
    <row r="5822" spans="7:7" x14ac:dyDescent="0.25">
      <c r="G5822" s="9">
        <v>5818</v>
      </c>
    </row>
    <row r="5823" spans="7:7" x14ac:dyDescent="0.25">
      <c r="G5823" s="9">
        <v>5819</v>
      </c>
    </row>
    <row r="5824" spans="7:7" x14ac:dyDescent="0.25">
      <c r="G5824" s="9">
        <v>5820</v>
      </c>
    </row>
    <row r="5825" spans="7:7" x14ac:dyDescent="0.25">
      <c r="G5825" s="9">
        <v>5821</v>
      </c>
    </row>
    <row r="5826" spans="7:7" x14ac:dyDescent="0.25">
      <c r="G5826" s="9">
        <v>5822</v>
      </c>
    </row>
    <row r="5827" spans="7:7" x14ac:dyDescent="0.25">
      <c r="G5827" s="9">
        <v>5823</v>
      </c>
    </row>
    <row r="5828" spans="7:7" x14ac:dyDescent="0.25">
      <c r="G5828" s="9">
        <v>5824</v>
      </c>
    </row>
    <row r="5829" spans="7:7" x14ac:dyDescent="0.25">
      <c r="G5829" s="9">
        <v>5825</v>
      </c>
    </row>
    <row r="5830" spans="7:7" x14ac:dyDescent="0.25">
      <c r="G5830" s="9">
        <v>5826</v>
      </c>
    </row>
    <row r="5831" spans="7:7" x14ac:dyDescent="0.25">
      <c r="G5831" s="9">
        <v>5827</v>
      </c>
    </row>
    <row r="5832" spans="7:7" x14ac:dyDescent="0.25">
      <c r="G5832" s="9">
        <v>5828</v>
      </c>
    </row>
    <row r="5833" spans="7:7" x14ac:dyDescent="0.25">
      <c r="G5833" s="9">
        <v>5829</v>
      </c>
    </row>
    <row r="5834" spans="7:7" x14ac:dyDescent="0.25">
      <c r="G5834" s="9">
        <v>5830</v>
      </c>
    </row>
    <row r="5835" spans="7:7" x14ac:dyDescent="0.25">
      <c r="G5835" s="9">
        <v>5831</v>
      </c>
    </row>
    <row r="5836" spans="7:7" x14ac:dyDescent="0.25">
      <c r="G5836" s="9">
        <v>5832</v>
      </c>
    </row>
    <row r="5837" spans="7:7" x14ac:dyDescent="0.25">
      <c r="G5837" s="9">
        <v>5833</v>
      </c>
    </row>
    <row r="5838" spans="7:7" x14ac:dyDescent="0.25">
      <c r="G5838" s="9">
        <v>5834</v>
      </c>
    </row>
    <row r="5839" spans="7:7" x14ac:dyDescent="0.25">
      <c r="G5839" s="9">
        <v>5835</v>
      </c>
    </row>
    <row r="5840" spans="7:7" x14ac:dyDescent="0.25">
      <c r="G5840" s="9">
        <v>5836</v>
      </c>
    </row>
    <row r="5841" spans="7:7" x14ac:dyDescent="0.25">
      <c r="G5841" s="9">
        <v>5837</v>
      </c>
    </row>
    <row r="5842" spans="7:7" x14ac:dyDescent="0.25">
      <c r="G5842" s="9">
        <v>5838</v>
      </c>
    </row>
    <row r="5843" spans="7:7" x14ac:dyDescent="0.25">
      <c r="G5843" s="9">
        <v>5839</v>
      </c>
    </row>
    <row r="5844" spans="7:7" x14ac:dyDescent="0.25">
      <c r="G5844" s="9">
        <v>5840</v>
      </c>
    </row>
    <row r="5845" spans="7:7" x14ac:dyDescent="0.25">
      <c r="G5845" s="9">
        <v>5841</v>
      </c>
    </row>
    <row r="5846" spans="7:7" x14ac:dyDescent="0.25">
      <c r="G5846" s="9">
        <v>5842</v>
      </c>
    </row>
    <row r="5847" spans="7:7" x14ac:dyDescent="0.25">
      <c r="G5847" s="9">
        <v>5843</v>
      </c>
    </row>
    <row r="5848" spans="7:7" x14ac:dyDescent="0.25">
      <c r="G5848" s="9">
        <v>5844</v>
      </c>
    </row>
    <row r="5849" spans="7:7" x14ac:dyDescent="0.25">
      <c r="G5849" s="9">
        <v>5845</v>
      </c>
    </row>
    <row r="5850" spans="7:7" x14ac:dyDescent="0.25">
      <c r="G5850" s="9">
        <v>5846</v>
      </c>
    </row>
    <row r="5851" spans="7:7" x14ac:dyDescent="0.25">
      <c r="G5851" s="9">
        <v>5847</v>
      </c>
    </row>
    <row r="5852" spans="7:7" x14ac:dyDescent="0.25">
      <c r="G5852" s="9">
        <v>5848</v>
      </c>
    </row>
    <row r="5853" spans="7:7" x14ac:dyDescent="0.25">
      <c r="G5853" s="9">
        <v>5849</v>
      </c>
    </row>
    <row r="5854" spans="7:7" x14ac:dyDescent="0.25">
      <c r="G5854" s="9">
        <v>5850</v>
      </c>
    </row>
    <row r="5855" spans="7:7" x14ac:dyDescent="0.25">
      <c r="G5855" s="9">
        <v>5851</v>
      </c>
    </row>
    <row r="5856" spans="7:7" x14ac:dyDescent="0.25">
      <c r="G5856" s="9">
        <v>5852</v>
      </c>
    </row>
    <row r="5857" spans="7:7" x14ac:dyDescent="0.25">
      <c r="G5857" s="9">
        <v>5853</v>
      </c>
    </row>
    <row r="5858" spans="7:7" x14ac:dyDescent="0.25">
      <c r="G5858" s="9">
        <v>5854</v>
      </c>
    </row>
    <row r="5859" spans="7:7" x14ac:dyDescent="0.25">
      <c r="G5859" s="9">
        <v>5855</v>
      </c>
    </row>
    <row r="5860" spans="7:7" x14ac:dyDescent="0.25">
      <c r="G5860" s="9">
        <v>5856</v>
      </c>
    </row>
    <row r="5861" spans="7:7" x14ac:dyDescent="0.25">
      <c r="G5861" s="9">
        <v>5857</v>
      </c>
    </row>
    <row r="5862" spans="7:7" x14ac:dyDescent="0.25">
      <c r="G5862" s="9">
        <v>5858</v>
      </c>
    </row>
    <row r="5863" spans="7:7" x14ac:dyDescent="0.25">
      <c r="G5863" s="9">
        <v>5859</v>
      </c>
    </row>
    <row r="5864" spans="7:7" x14ac:dyDescent="0.25">
      <c r="G5864" s="9">
        <v>5860</v>
      </c>
    </row>
    <row r="5865" spans="7:7" x14ac:dyDescent="0.25">
      <c r="G5865" s="9">
        <v>5861</v>
      </c>
    </row>
    <row r="5866" spans="7:7" x14ac:dyDescent="0.25">
      <c r="G5866" s="9">
        <v>5862</v>
      </c>
    </row>
    <row r="5867" spans="7:7" x14ac:dyDescent="0.25">
      <c r="G5867" s="9">
        <v>5863</v>
      </c>
    </row>
    <row r="5868" spans="7:7" x14ac:dyDescent="0.25">
      <c r="G5868" s="9">
        <v>5864</v>
      </c>
    </row>
    <row r="5869" spans="7:7" x14ac:dyDescent="0.25">
      <c r="G5869" s="9">
        <v>5865</v>
      </c>
    </row>
    <row r="5870" spans="7:7" x14ac:dyDescent="0.25">
      <c r="G5870" s="9">
        <v>5866</v>
      </c>
    </row>
    <row r="5871" spans="7:7" x14ac:dyDescent="0.25">
      <c r="G5871" s="9">
        <v>5867</v>
      </c>
    </row>
    <row r="5872" spans="7:7" x14ac:dyDescent="0.25">
      <c r="G5872" s="9">
        <v>5868</v>
      </c>
    </row>
    <row r="5873" spans="7:7" x14ac:dyDescent="0.25">
      <c r="G5873" s="9">
        <v>5869</v>
      </c>
    </row>
    <row r="5874" spans="7:7" x14ac:dyDescent="0.25">
      <c r="G5874" s="9">
        <v>5870</v>
      </c>
    </row>
    <row r="5875" spans="7:7" x14ac:dyDescent="0.25">
      <c r="G5875" s="9">
        <v>5871</v>
      </c>
    </row>
    <row r="5876" spans="7:7" x14ac:dyDescent="0.25">
      <c r="G5876" s="9">
        <v>5872</v>
      </c>
    </row>
    <row r="5877" spans="7:7" x14ac:dyDescent="0.25">
      <c r="G5877" s="9">
        <v>5873</v>
      </c>
    </row>
    <row r="5878" spans="7:7" x14ac:dyDescent="0.25">
      <c r="G5878" s="9">
        <v>5874</v>
      </c>
    </row>
    <row r="5879" spans="7:7" x14ac:dyDescent="0.25">
      <c r="G5879" s="9">
        <v>5875</v>
      </c>
    </row>
    <row r="5880" spans="7:7" x14ac:dyDescent="0.25">
      <c r="G5880" s="9">
        <v>5876</v>
      </c>
    </row>
    <row r="5881" spans="7:7" x14ac:dyDescent="0.25">
      <c r="G5881" s="9">
        <v>5877</v>
      </c>
    </row>
    <row r="5882" spans="7:7" x14ac:dyDescent="0.25">
      <c r="G5882" s="9">
        <v>5878</v>
      </c>
    </row>
    <row r="5883" spans="7:7" x14ac:dyDescent="0.25">
      <c r="G5883" s="9">
        <v>5879</v>
      </c>
    </row>
    <row r="5884" spans="7:7" x14ac:dyDescent="0.25">
      <c r="G5884" s="9">
        <v>5880</v>
      </c>
    </row>
    <row r="5885" spans="7:7" x14ac:dyDescent="0.25">
      <c r="G5885" s="9">
        <v>5881</v>
      </c>
    </row>
    <row r="5886" spans="7:7" x14ac:dyDescent="0.25">
      <c r="G5886" s="9">
        <v>5882</v>
      </c>
    </row>
    <row r="5887" spans="7:7" x14ac:dyDescent="0.25">
      <c r="G5887" s="9">
        <v>5883</v>
      </c>
    </row>
    <row r="5888" spans="7:7" x14ac:dyDescent="0.25">
      <c r="G5888" s="9">
        <v>5884</v>
      </c>
    </row>
    <row r="5889" spans="7:7" x14ac:dyDescent="0.25">
      <c r="G5889" s="9">
        <v>5885</v>
      </c>
    </row>
    <row r="5890" spans="7:7" x14ac:dyDescent="0.25">
      <c r="G5890" s="9">
        <v>5886</v>
      </c>
    </row>
    <row r="5891" spans="7:7" x14ac:dyDescent="0.25">
      <c r="G5891" s="9">
        <v>5887</v>
      </c>
    </row>
    <row r="5892" spans="7:7" x14ac:dyDescent="0.25">
      <c r="G5892" s="9">
        <v>5888</v>
      </c>
    </row>
    <row r="5893" spans="7:7" x14ac:dyDescent="0.25">
      <c r="G5893" s="9">
        <v>5889</v>
      </c>
    </row>
    <row r="5894" spans="7:7" x14ac:dyDescent="0.25">
      <c r="G5894" s="9">
        <v>5890</v>
      </c>
    </row>
    <row r="5895" spans="7:7" x14ac:dyDescent="0.25">
      <c r="G5895" s="9">
        <v>5891</v>
      </c>
    </row>
    <row r="5896" spans="7:7" x14ac:dyDescent="0.25">
      <c r="G5896" s="9">
        <v>5892</v>
      </c>
    </row>
    <row r="5897" spans="7:7" x14ac:dyDescent="0.25">
      <c r="G5897" s="9">
        <v>5893</v>
      </c>
    </row>
    <row r="5898" spans="7:7" x14ac:dyDescent="0.25">
      <c r="G5898" s="9">
        <v>5894</v>
      </c>
    </row>
    <row r="5899" spans="7:7" x14ac:dyDescent="0.25">
      <c r="G5899" s="9">
        <v>5895</v>
      </c>
    </row>
    <row r="5900" spans="7:7" x14ac:dyDescent="0.25">
      <c r="G5900" s="9">
        <v>5896</v>
      </c>
    </row>
    <row r="5901" spans="7:7" x14ac:dyDescent="0.25">
      <c r="G5901" s="9">
        <v>5897</v>
      </c>
    </row>
    <row r="5902" spans="7:7" x14ac:dyDescent="0.25">
      <c r="G5902" s="9">
        <v>5898</v>
      </c>
    </row>
    <row r="5903" spans="7:7" x14ac:dyDescent="0.25">
      <c r="G5903" s="9">
        <v>5899</v>
      </c>
    </row>
    <row r="5904" spans="7:7" x14ac:dyDescent="0.25">
      <c r="G5904" s="9">
        <v>5900</v>
      </c>
    </row>
    <row r="5905" spans="7:7" x14ac:dyDescent="0.25">
      <c r="G5905" s="9">
        <v>5901</v>
      </c>
    </row>
    <row r="5906" spans="7:7" x14ac:dyDescent="0.25">
      <c r="G5906" s="9">
        <v>5902</v>
      </c>
    </row>
    <row r="5907" spans="7:7" x14ac:dyDescent="0.25">
      <c r="G5907" s="9">
        <v>5903</v>
      </c>
    </row>
    <row r="5908" spans="7:7" x14ac:dyDescent="0.25">
      <c r="G5908" s="9">
        <v>5904</v>
      </c>
    </row>
    <row r="5909" spans="7:7" x14ac:dyDescent="0.25">
      <c r="G5909" s="9">
        <v>5905</v>
      </c>
    </row>
    <row r="5910" spans="7:7" x14ac:dyDescent="0.25">
      <c r="G5910" s="9">
        <v>5906</v>
      </c>
    </row>
    <row r="5911" spans="7:7" x14ac:dyDescent="0.25">
      <c r="G5911" s="9">
        <v>5907</v>
      </c>
    </row>
    <row r="5912" spans="7:7" x14ac:dyDescent="0.25">
      <c r="G5912" s="9">
        <v>5908</v>
      </c>
    </row>
    <row r="5913" spans="7:7" x14ac:dyDescent="0.25">
      <c r="G5913" s="9">
        <v>5909</v>
      </c>
    </row>
    <row r="5914" spans="7:7" x14ac:dyDescent="0.25">
      <c r="G5914" s="9">
        <v>5910</v>
      </c>
    </row>
    <row r="5915" spans="7:7" x14ac:dyDescent="0.25">
      <c r="G5915" s="9">
        <v>5911</v>
      </c>
    </row>
    <row r="5916" spans="7:7" x14ac:dyDescent="0.25">
      <c r="G5916" s="9">
        <v>5912</v>
      </c>
    </row>
    <row r="5917" spans="7:7" x14ac:dyDescent="0.25">
      <c r="G5917" s="9">
        <v>5913</v>
      </c>
    </row>
    <row r="5918" spans="7:7" x14ac:dyDescent="0.25">
      <c r="G5918" s="9">
        <v>5914</v>
      </c>
    </row>
    <row r="5919" spans="7:7" x14ac:dyDescent="0.25">
      <c r="G5919" s="9">
        <v>5915</v>
      </c>
    </row>
    <row r="5920" spans="7:7" x14ac:dyDescent="0.25">
      <c r="G5920" s="9">
        <v>5916</v>
      </c>
    </row>
    <row r="5921" spans="7:7" x14ac:dyDescent="0.25">
      <c r="G5921" s="9">
        <v>5917</v>
      </c>
    </row>
    <row r="5922" spans="7:7" x14ac:dyDescent="0.25">
      <c r="G5922" s="9">
        <v>5918</v>
      </c>
    </row>
    <row r="5923" spans="7:7" x14ac:dyDescent="0.25">
      <c r="G5923" s="9">
        <v>5919</v>
      </c>
    </row>
    <row r="5924" spans="7:7" x14ac:dyDescent="0.25">
      <c r="G5924" s="9">
        <v>5920</v>
      </c>
    </row>
    <row r="5925" spans="7:7" x14ac:dyDescent="0.25">
      <c r="G5925" s="9">
        <v>5921</v>
      </c>
    </row>
    <row r="5926" spans="7:7" x14ac:dyDescent="0.25">
      <c r="G5926" s="9">
        <v>5922</v>
      </c>
    </row>
    <row r="5927" spans="7:7" x14ac:dyDescent="0.25">
      <c r="G5927" s="9">
        <v>5923</v>
      </c>
    </row>
    <row r="5928" spans="7:7" x14ac:dyDescent="0.25">
      <c r="G5928" s="9">
        <v>5924</v>
      </c>
    </row>
    <row r="5929" spans="7:7" x14ac:dyDescent="0.25">
      <c r="G5929" s="9">
        <v>5925</v>
      </c>
    </row>
    <row r="5930" spans="7:7" x14ac:dyDescent="0.25">
      <c r="G5930" s="9">
        <v>5926</v>
      </c>
    </row>
    <row r="5931" spans="7:7" x14ac:dyDescent="0.25">
      <c r="G5931" s="9">
        <v>5927</v>
      </c>
    </row>
    <row r="5932" spans="7:7" x14ac:dyDescent="0.25">
      <c r="G5932" s="9">
        <v>5928</v>
      </c>
    </row>
    <row r="5933" spans="7:7" x14ac:dyDescent="0.25">
      <c r="G5933" s="9">
        <v>5929</v>
      </c>
    </row>
    <row r="5934" spans="7:7" x14ac:dyDescent="0.25">
      <c r="G5934" s="9">
        <v>5930</v>
      </c>
    </row>
    <row r="5935" spans="7:7" x14ac:dyDescent="0.25">
      <c r="G5935" s="9">
        <v>5931</v>
      </c>
    </row>
    <row r="5936" spans="7:7" x14ac:dyDescent="0.25">
      <c r="G5936" s="9">
        <v>5932</v>
      </c>
    </row>
    <row r="5937" spans="7:7" x14ac:dyDescent="0.25">
      <c r="G5937" s="9">
        <v>5933</v>
      </c>
    </row>
    <row r="5938" spans="7:7" x14ac:dyDescent="0.25">
      <c r="G5938" s="9">
        <v>5934</v>
      </c>
    </row>
    <row r="5939" spans="7:7" x14ac:dyDescent="0.25">
      <c r="G5939" s="9">
        <v>5935</v>
      </c>
    </row>
    <row r="5940" spans="7:7" x14ac:dyDescent="0.25">
      <c r="G5940" s="9">
        <v>5936</v>
      </c>
    </row>
    <row r="5941" spans="7:7" x14ac:dyDescent="0.25">
      <c r="G5941" s="9">
        <v>5937</v>
      </c>
    </row>
    <row r="5942" spans="7:7" x14ac:dyDescent="0.25">
      <c r="G5942" s="9">
        <v>5938</v>
      </c>
    </row>
    <row r="5943" spans="7:7" x14ac:dyDescent="0.25">
      <c r="G5943" s="9">
        <v>5939</v>
      </c>
    </row>
    <row r="5944" spans="7:7" x14ac:dyDescent="0.25">
      <c r="G5944" s="9">
        <v>5940</v>
      </c>
    </row>
    <row r="5945" spans="7:7" x14ac:dyDescent="0.25">
      <c r="G5945" s="9">
        <v>5941</v>
      </c>
    </row>
    <row r="5946" spans="7:7" x14ac:dyDescent="0.25">
      <c r="G5946" s="9">
        <v>5942</v>
      </c>
    </row>
    <row r="5947" spans="7:7" x14ac:dyDescent="0.25">
      <c r="G5947" s="9">
        <v>5943</v>
      </c>
    </row>
    <row r="5948" spans="7:7" x14ac:dyDescent="0.25">
      <c r="G5948" s="9">
        <v>5944</v>
      </c>
    </row>
    <row r="5949" spans="7:7" x14ac:dyDescent="0.25">
      <c r="G5949" s="9">
        <v>5945</v>
      </c>
    </row>
    <row r="5950" spans="7:7" x14ac:dyDescent="0.25">
      <c r="G5950" s="9">
        <v>5946</v>
      </c>
    </row>
    <row r="5951" spans="7:7" x14ac:dyDescent="0.25">
      <c r="G5951" s="9">
        <v>5947</v>
      </c>
    </row>
    <row r="5952" spans="7:7" x14ac:dyDescent="0.25">
      <c r="G5952" s="9">
        <v>5948</v>
      </c>
    </row>
    <row r="5953" spans="7:7" x14ac:dyDescent="0.25">
      <c r="G5953" s="9">
        <v>5949</v>
      </c>
    </row>
    <row r="5954" spans="7:7" x14ac:dyDescent="0.25">
      <c r="G5954" s="9">
        <v>5950</v>
      </c>
    </row>
    <row r="5955" spans="7:7" x14ac:dyDescent="0.25">
      <c r="G5955" s="9">
        <v>5951</v>
      </c>
    </row>
    <row r="5956" spans="7:7" x14ac:dyDescent="0.25">
      <c r="G5956" s="9">
        <v>5952</v>
      </c>
    </row>
    <row r="5957" spans="7:7" x14ac:dyDescent="0.25">
      <c r="G5957" s="9">
        <v>5953</v>
      </c>
    </row>
    <row r="5958" spans="7:7" x14ac:dyDescent="0.25">
      <c r="G5958" s="9">
        <v>5954</v>
      </c>
    </row>
    <row r="5959" spans="7:7" x14ac:dyDescent="0.25">
      <c r="G5959" s="9">
        <v>5955</v>
      </c>
    </row>
    <row r="5960" spans="7:7" x14ac:dyDescent="0.25">
      <c r="G5960" s="9">
        <v>5956</v>
      </c>
    </row>
    <row r="5961" spans="7:7" x14ac:dyDescent="0.25">
      <c r="G5961" s="9">
        <v>5957</v>
      </c>
    </row>
    <row r="5962" spans="7:7" x14ac:dyDescent="0.25">
      <c r="G5962" s="9">
        <v>5958</v>
      </c>
    </row>
    <row r="5963" spans="7:7" x14ac:dyDescent="0.25">
      <c r="G5963" s="9">
        <v>5959</v>
      </c>
    </row>
    <row r="5964" spans="7:7" x14ac:dyDescent="0.25">
      <c r="G5964" s="9">
        <v>5960</v>
      </c>
    </row>
    <row r="5965" spans="7:7" x14ac:dyDescent="0.25">
      <c r="G5965" s="9">
        <v>5961</v>
      </c>
    </row>
    <row r="5966" spans="7:7" x14ac:dyDescent="0.25">
      <c r="G5966" s="9">
        <v>5962</v>
      </c>
    </row>
    <row r="5967" spans="7:7" x14ac:dyDescent="0.25">
      <c r="G5967" s="9">
        <v>5963</v>
      </c>
    </row>
    <row r="5968" spans="7:7" x14ac:dyDescent="0.25">
      <c r="G5968" s="9">
        <v>5964</v>
      </c>
    </row>
    <row r="5969" spans="7:7" x14ac:dyDescent="0.25">
      <c r="G5969" s="9">
        <v>5965</v>
      </c>
    </row>
    <row r="5970" spans="7:7" x14ac:dyDescent="0.25">
      <c r="G5970" s="9">
        <v>5966</v>
      </c>
    </row>
    <row r="5971" spans="7:7" x14ac:dyDescent="0.25">
      <c r="G5971" s="9">
        <v>5967</v>
      </c>
    </row>
    <row r="5972" spans="7:7" x14ac:dyDescent="0.25">
      <c r="G5972" s="9">
        <v>5968</v>
      </c>
    </row>
    <row r="5973" spans="7:7" x14ac:dyDescent="0.25">
      <c r="G5973" s="9">
        <v>5969</v>
      </c>
    </row>
    <row r="5974" spans="7:7" x14ac:dyDescent="0.25">
      <c r="G5974" s="9">
        <v>5970</v>
      </c>
    </row>
    <row r="5975" spans="7:7" x14ac:dyDescent="0.25">
      <c r="G5975" s="9">
        <v>5971</v>
      </c>
    </row>
    <row r="5976" spans="7:7" x14ac:dyDescent="0.25">
      <c r="G5976" s="9">
        <v>5972</v>
      </c>
    </row>
    <row r="5977" spans="7:7" x14ac:dyDescent="0.25">
      <c r="G5977" s="9">
        <v>5973</v>
      </c>
    </row>
    <row r="5978" spans="7:7" x14ac:dyDescent="0.25">
      <c r="G5978" s="9">
        <v>5974</v>
      </c>
    </row>
    <row r="5979" spans="7:7" x14ac:dyDescent="0.25">
      <c r="G5979" s="9">
        <v>5975</v>
      </c>
    </row>
    <row r="5980" spans="7:7" x14ac:dyDescent="0.25">
      <c r="G5980" s="9">
        <v>5976</v>
      </c>
    </row>
    <row r="5981" spans="7:7" x14ac:dyDescent="0.25">
      <c r="G5981" s="9">
        <v>5977</v>
      </c>
    </row>
    <row r="5982" spans="7:7" x14ac:dyDescent="0.25">
      <c r="G5982" s="9">
        <v>5978</v>
      </c>
    </row>
    <row r="5983" spans="7:7" x14ac:dyDescent="0.25">
      <c r="G5983" s="9">
        <v>5979</v>
      </c>
    </row>
    <row r="5984" spans="7:7" x14ac:dyDescent="0.25">
      <c r="G5984" s="9">
        <v>5980</v>
      </c>
    </row>
    <row r="5985" spans="7:7" x14ac:dyDescent="0.25">
      <c r="G5985" s="9">
        <v>5981</v>
      </c>
    </row>
    <row r="5986" spans="7:7" x14ac:dyDescent="0.25">
      <c r="G5986" s="9">
        <v>5982</v>
      </c>
    </row>
    <row r="5987" spans="7:7" x14ac:dyDescent="0.25">
      <c r="G5987" s="9">
        <v>5983</v>
      </c>
    </row>
    <row r="5988" spans="7:7" x14ac:dyDescent="0.25">
      <c r="G5988" s="9">
        <v>5984</v>
      </c>
    </row>
    <row r="5989" spans="7:7" x14ac:dyDescent="0.25">
      <c r="G5989" s="9">
        <v>5985</v>
      </c>
    </row>
    <row r="5990" spans="7:7" x14ac:dyDescent="0.25">
      <c r="G5990" s="9">
        <v>5986</v>
      </c>
    </row>
    <row r="5991" spans="7:7" x14ac:dyDescent="0.25">
      <c r="G5991" s="9">
        <v>5987</v>
      </c>
    </row>
    <row r="5992" spans="7:7" x14ac:dyDescent="0.25">
      <c r="G5992" s="9">
        <v>5988</v>
      </c>
    </row>
    <row r="5993" spans="7:7" x14ac:dyDescent="0.25">
      <c r="G5993" s="9">
        <v>5989</v>
      </c>
    </row>
    <row r="5994" spans="7:7" x14ac:dyDescent="0.25">
      <c r="G5994" s="9">
        <v>5990</v>
      </c>
    </row>
    <row r="5995" spans="7:7" x14ac:dyDescent="0.25">
      <c r="G5995" s="9">
        <v>5991</v>
      </c>
    </row>
    <row r="5996" spans="7:7" x14ac:dyDescent="0.25">
      <c r="G5996" s="9">
        <v>5992</v>
      </c>
    </row>
    <row r="5997" spans="7:7" x14ac:dyDescent="0.25">
      <c r="G5997" s="9">
        <v>5993</v>
      </c>
    </row>
    <row r="5998" spans="7:7" x14ac:dyDescent="0.25">
      <c r="G5998" s="9">
        <v>5994</v>
      </c>
    </row>
    <row r="5999" spans="7:7" x14ac:dyDescent="0.25">
      <c r="G5999" s="9">
        <v>5995</v>
      </c>
    </row>
    <row r="6000" spans="7:7" x14ac:dyDescent="0.25">
      <c r="G6000" s="9">
        <v>5996</v>
      </c>
    </row>
    <row r="6001" spans="7:7" x14ac:dyDescent="0.25">
      <c r="G6001" s="9">
        <v>5997</v>
      </c>
    </row>
    <row r="6002" spans="7:7" x14ac:dyDescent="0.25">
      <c r="G6002" s="9">
        <v>5998</v>
      </c>
    </row>
    <row r="6003" spans="7:7" x14ac:dyDescent="0.25">
      <c r="G6003" s="9">
        <v>5999</v>
      </c>
    </row>
    <row r="6004" spans="7:7" x14ac:dyDescent="0.25">
      <c r="G6004" s="9">
        <v>6000</v>
      </c>
    </row>
    <row r="6005" spans="7:7" x14ac:dyDescent="0.25">
      <c r="G6005" s="9">
        <v>6001</v>
      </c>
    </row>
    <row r="6006" spans="7:7" x14ac:dyDescent="0.25">
      <c r="G6006" s="9">
        <v>6002</v>
      </c>
    </row>
    <row r="6007" spans="7:7" x14ac:dyDescent="0.25">
      <c r="G6007" s="9">
        <v>6003</v>
      </c>
    </row>
    <row r="6008" spans="7:7" x14ac:dyDescent="0.25">
      <c r="G6008" s="9">
        <v>6004</v>
      </c>
    </row>
    <row r="6009" spans="7:7" x14ac:dyDescent="0.25">
      <c r="G6009" s="9">
        <v>6005</v>
      </c>
    </row>
    <row r="6010" spans="7:7" x14ac:dyDescent="0.25">
      <c r="G6010" s="9">
        <v>6006</v>
      </c>
    </row>
    <row r="6011" spans="7:7" x14ac:dyDescent="0.25">
      <c r="G6011" s="9">
        <v>6007</v>
      </c>
    </row>
    <row r="6012" spans="7:7" x14ac:dyDescent="0.25">
      <c r="G6012" s="9">
        <v>6008</v>
      </c>
    </row>
    <row r="6013" spans="7:7" x14ac:dyDescent="0.25">
      <c r="G6013" s="9">
        <v>6009</v>
      </c>
    </row>
    <row r="6014" spans="7:7" x14ac:dyDescent="0.25">
      <c r="G6014" s="9">
        <v>6010</v>
      </c>
    </row>
    <row r="6015" spans="7:7" x14ac:dyDescent="0.25">
      <c r="G6015" s="9">
        <v>6011</v>
      </c>
    </row>
    <row r="6016" spans="7:7" x14ac:dyDescent="0.25">
      <c r="G6016" s="9">
        <v>6012</v>
      </c>
    </row>
    <row r="6017" spans="7:7" x14ac:dyDescent="0.25">
      <c r="G6017" s="9">
        <v>6013</v>
      </c>
    </row>
    <row r="6018" spans="7:7" x14ac:dyDescent="0.25">
      <c r="G6018" s="9">
        <v>6014</v>
      </c>
    </row>
    <row r="6019" spans="7:7" x14ac:dyDescent="0.25">
      <c r="G6019" s="9">
        <v>6015</v>
      </c>
    </row>
    <row r="6020" spans="7:7" x14ac:dyDescent="0.25">
      <c r="G6020" s="9">
        <v>6016</v>
      </c>
    </row>
    <row r="6021" spans="7:7" x14ac:dyDescent="0.25">
      <c r="G6021" s="9">
        <v>6017</v>
      </c>
    </row>
    <row r="6022" spans="7:7" x14ac:dyDescent="0.25">
      <c r="G6022" s="9">
        <v>6018</v>
      </c>
    </row>
    <row r="6023" spans="7:7" x14ac:dyDescent="0.25">
      <c r="G6023" s="9">
        <v>6019</v>
      </c>
    </row>
    <row r="6024" spans="7:7" x14ac:dyDescent="0.25">
      <c r="G6024" s="9">
        <v>6020</v>
      </c>
    </row>
    <row r="6025" spans="7:7" x14ac:dyDescent="0.25">
      <c r="G6025" s="9">
        <v>6021</v>
      </c>
    </row>
    <row r="6026" spans="7:7" x14ac:dyDescent="0.25">
      <c r="G6026" s="9">
        <v>6022</v>
      </c>
    </row>
    <row r="6027" spans="7:7" x14ac:dyDescent="0.25">
      <c r="G6027" s="9">
        <v>6023</v>
      </c>
    </row>
    <row r="6028" spans="7:7" x14ac:dyDescent="0.25">
      <c r="G6028" s="9">
        <v>6024</v>
      </c>
    </row>
    <row r="6029" spans="7:7" x14ac:dyDescent="0.25">
      <c r="G6029" s="9">
        <v>6025</v>
      </c>
    </row>
    <row r="6030" spans="7:7" x14ac:dyDescent="0.25">
      <c r="G6030" s="9">
        <v>6026</v>
      </c>
    </row>
    <row r="6031" spans="7:7" x14ac:dyDescent="0.25">
      <c r="G6031" s="9">
        <v>6027</v>
      </c>
    </row>
    <row r="6032" spans="7:7" x14ac:dyDescent="0.25">
      <c r="G6032" s="9">
        <v>6028</v>
      </c>
    </row>
    <row r="6033" spans="7:7" x14ac:dyDescent="0.25">
      <c r="G6033" s="9">
        <v>6029</v>
      </c>
    </row>
    <row r="6034" spans="7:7" x14ac:dyDescent="0.25">
      <c r="G6034" s="9">
        <v>6030</v>
      </c>
    </row>
    <row r="6035" spans="7:7" x14ac:dyDescent="0.25">
      <c r="G6035" s="9">
        <v>6031</v>
      </c>
    </row>
    <row r="6036" spans="7:7" x14ac:dyDescent="0.25">
      <c r="G6036" s="9">
        <v>6032</v>
      </c>
    </row>
    <row r="6037" spans="7:7" x14ac:dyDescent="0.25">
      <c r="G6037" s="9">
        <v>6033</v>
      </c>
    </row>
    <row r="6038" spans="7:7" x14ac:dyDescent="0.25">
      <c r="G6038" s="9">
        <v>6034</v>
      </c>
    </row>
    <row r="6039" spans="7:7" x14ac:dyDescent="0.25">
      <c r="G6039" s="9">
        <v>6035</v>
      </c>
    </row>
    <row r="6040" spans="7:7" x14ac:dyDescent="0.25">
      <c r="G6040" s="9">
        <v>6036</v>
      </c>
    </row>
    <row r="6041" spans="7:7" x14ac:dyDescent="0.25">
      <c r="G6041" s="9">
        <v>6037</v>
      </c>
    </row>
    <row r="6042" spans="7:7" x14ac:dyDescent="0.25">
      <c r="G6042" s="9">
        <v>6038</v>
      </c>
    </row>
    <row r="6043" spans="7:7" x14ac:dyDescent="0.25">
      <c r="G6043" s="9">
        <v>6039</v>
      </c>
    </row>
    <row r="6044" spans="7:7" x14ac:dyDescent="0.25">
      <c r="G6044" s="9">
        <v>6040</v>
      </c>
    </row>
    <row r="6045" spans="7:7" x14ac:dyDescent="0.25">
      <c r="G6045" s="9">
        <v>6041</v>
      </c>
    </row>
    <row r="6046" spans="7:7" x14ac:dyDescent="0.25">
      <c r="G6046" s="9">
        <v>6042</v>
      </c>
    </row>
    <row r="6047" spans="7:7" x14ac:dyDescent="0.25">
      <c r="G6047" s="9">
        <v>6043</v>
      </c>
    </row>
    <row r="6048" spans="7:7" x14ac:dyDescent="0.25">
      <c r="G6048" s="9">
        <v>6044</v>
      </c>
    </row>
    <row r="6049" spans="7:7" x14ac:dyDescent="0.25">
      <c r="G6049" s="9">
        <v>6045</v>
      </c>
    </row>
    <row r="6050" spans="7:7" x14ac:dyDescent="0.25">
      <c r="G6050" s="9">
        <v>6046</v>
      </c>
    </row>
    <row r="6051" spans="7:7" x14ac:dyDescent="0.25">
      <c r="G6051" s="9">
        <v>6047</v>
      </c>
    </row>
    <row r="6052" spans="7:7" x14ac:dyDescent="0.25">
      <c r="G6052" s="9">
        <v>6048</v>
      </c>
    </row>
    <row r="6053" spans="7:7" x14ac:dyDescent="0.25">
      <c r="G6053" s="9">
        <v>6049</v>
      </c>
    </row>
    <row r="6054" spans="7:7" x14ac:dyDescent="0.25">
      <c r="G6054" s="9">
        <v>6050</v>
      </c>
    </row>
    <row r="6055" spans="7:7" x14ac:dyDescent="0.25">
      <c r="G6055" s="9">
        <v>6051</v>
      </c>
    </row>
    <row r="6056" spans="7:7" x14ac:dyDescent="0.25">
      <c r="G6056" s="9">
        <v>6052</v>
      </c>
    </row>
    <row r="6057" spans="7:7" x14ac:dyDescent="0.25">
      <c r="G6057" s="9">
        <v>6053</v>
      </c>
    </row>
    <row r="6058" spans="7:7" x14ac:dyDescent="0.25">
      <c r="G6058" s="9">
        <v>6054</v>
      </c>
    </row>
    <row r="6059" spans="7:7" x14ac:dyDescent="0.25">
      <c r="G6059" s="9">
        <v>6055</v>
      </c>
    </row>
    <row r="6060" spans="7:7" x14ac:dyDescent="0.25">
      <c r="G6060" s="9">
        <v>6056</v>
      </c>
    </row>
    <row r="6061" spans="7:7" x14ac:dyDescent="0.25">
      <c r="G6061" s="9">
        <v>6057</v>
      </c>
    </row>
    <row r="6062" spans="7:7" x14ac:dyDescent="0.25">
      <c r="G6062" s="9">
        <v>6058</v>
      </c>
    </row>
    <row r="6063" spans="7:7" x14ac:dyDescent="0.25">
      <c r="G6063" s="9">
        <v>6059</v>
      </c>
    </row>
    <row r="6064" spans="7:7" x14ac:dyDescent="0.25">
      <c r="G6064" s="9">
        <v>6060</v>
      </c>
    </row>
    <row r="6065" spans="7:7" x14ac:dyDescent="0.25">
      <c r="G6065" s="9">
        <v>6061</v>
      </c>
    </row>
    <row r="6066" spans="7:7" x14ac:dyDescent="0.25">
      <c r="G6066" s="9">
        <v>6062</v>
      </c>
    </row>
    <row r="6067" spans="7:7" x14ac:dyDescent="0.25">
      <c r="G6067" s="9">
        <v>6063</v>
      </c>
    </row>
    <row r="6068" spans="7:7" x14ac:dyDescent="0.25">
      <c r="G6068" s="9">
        <v>6064</v>
      </c>
    </row>
    <row r="6069" spans="7:7" x14ac:dyDescent="0.25">
      <c r="G6069" s="9">
        <v>6065</v>
      </c>
    </row>
    <row r="6070" spans="7:7" x14ac:dyDescent="0.25">
      <c r="G6070" s="9">
        <v>6066</v>
      </c>
    </row>
    <row r="6071" spans="7:7" x14ac:dyDescent="0.25">
      <c r="G6071" s="9">
        <v>6067</v>
      </c>
    </row>
    <row r="6072" spans="7:7" x14ac:dyDescent="0.25">
      <c r="G6072" s="9">
        <v>6068</v>
      </c>
    </row>
    <row r="6073" spans="7:7" x14ac:dyDescent="0.25">
      <c r="G6073" s="9">
        <v>6069</v>
      </c>
    </row>
    <row r="6074" spans="7:7" x14ac:dyDescent="0.25">
      <c r="G6074" s="9">
        <v>6070</v>
      </c>
    </row>
    <row r="6075" spans="7:7" x14ac:dyDescent="0.25">
      <c r="G6075" s="9">
        <v>6071</v>
      </c>
    </row>
    <row r="6076" spans="7:7" x14ac:dyDescent="0.25">
      <c r="G6076" s="9">
        <v>6072</v>
      </c>
    </row>
    <row r="6077" spans="7:7" x14ac:dyDescent="0.25">
      <c r="G6077" s="9">
        <v>6073</v>
      </c>
    </row>
    <row r="6078" spans="7:7" x14ac:dyDescent="0.25">
      <c r="G6078" s="9">
        <v>6074</v>
      </c>
    </row>
    <row r="6079" spans="7:7" x14ac:dyDescent="0.25">
      <c r="G6079" s="9">
        <v>6075</v>
      </c>
    </row>
    <row r="6080" spans="7:7" x14ac:dyDescent="0.25">
      <c r="G6080" s="9">
        <v>6076</v>
      </c>
    </row>
    <row r="6081" spans="7:7" x14ac:dyDescent="0.25">
      <c r="G6081" s="9">
        <v>6077</v>
      </c>
    </row>
    <row r="6082" spans="7:7" x14ac:dyDescent="0.25">
      <c r="G6082" s="9">
        <v>6078</v>
      </c>
    </row>
    <row r="6083" spans="7:7" x14ac:dyDescent="0.25">
      <c r="G6083" s="9">
        <v>6079</v>
      </c>
    </row>
    <row r="6084" spans="7:7" x14ac:dyDescent="0.25">
      <c r="G6084" s="9">
        <v>6080</v>
      </c>
    </row>
    <row r="6085" spans="7:7" x14ac:dyDescent="0.25">
      <c r="G6085" s="9">
        <v>6081</v>
      </c>
    </row>
    <row r="6086" spans="7:7" x14ac:dyDescent="0.25">
      <c r="G6086" s="9">
        <v>6082</v>
      </c>
    </row>
    <row r="6087" spans="7:7" x14ac:dyDescent="0.25">
      <c r="G6087" s="9">
        <v>6083</v>
      </c>
    </row>
    <row r="6088" spans="7:7" x14ac:dyDescent="0.25">
      <c r="G6088" s="9">
        <v>6084</v>
      </c>
    </row>
    <row r="6089" spans="7:7" x14ac:dyDescent="0.25">
      <c r="G6089" s="9">
        <v>6085</v>
      </c>
    </row>
    <row r="6090" spans="7:7" x14ac:dyDescent="0.25">
      <c r="G6090" s="9">
        <v>6086</v>
      </c>
    </row>
    <row r="6091" spans="7:7" x14ac:dyDescent="0.25">
      <c r="G6091" s="9">
        <v>6087</v>
      </c>
    </row>
    <row r="6092" spans="7:7" x14ac:dyDescent="0.25">
      <c r="G6092" s="9">
        <v>6088</v>
      </c>
    </row>
    <row r="6093" spans="7:7" x14ac:dyDescent="0.25">
      <c r="G6093" s="9">
        <v>6089</v>
      </c>
    </row>
    <row r="6094" spans="7:7" x14ac:dyDescent="0.25">
      <c r="G6094" s="9">
        <v>6090</v>
      </c>
    </row>
    <row r="6095" spans="7:7" x14ac:dyDescent="0.25">
      <c r="G6095" s="9">
        <v>6091</v>
      </c>
    </row>
    <row r="6096" spans="7:7" x14ac:dyDescent="0.25">
      <c r="G6096" s="9">
        <v>6092</v>
      </c>
    </row>
    <row r="6097" spans="7:7" x14ac:dyDescent="0.25">
      <c r="G6097" s="9">
        <v>6093</v>
      </c>
    </row>
    <row r="6098" spans="7:7" x14ac:dyDescent="0.25">
      <c r="G6098" s="9">
        <v>6094</v>
      </c>
    </row>
    <row r="6099" spans="7:7" x14ac:dyDescent="0.25">
      <c r="G6099" s="9">
        <v>6095</v>
      </c>
    </row>
    <row r="6100" spans="7:7" x14ac:dyDescent="0.25">
      <c r="G6100" s="9">
        <v>6096</v>
      </c>
    </row>
    <row r="6101" spans="7:7" x14ac:dyDescent="0.25">
      <c r="G6101" s="9">
        <v>6097</v>
      </c>
    </row>
    <row r="6102" spans="7:7" x14ac:dyDescent="0.25">
      <c r="G6102" s="9">
        <v>6098</v>
      </c>
    </row>
    <row r="6103" spans="7:7" x14ac:dyDescent="0.25">
      <c r="G6103" s="9">
        <v>6099</v>
      </c>
    </row>
    <row r="6104" spans="7:7" x14ac:dyDescent="0.25">
      <c r="G6104" s="9">
        <v>6100</v>
      </c>
    </row>
    <row r="6105" spans="7:7" x14ac:dyDescent="0.25">
      <c r="G6105" s="9">
        <v>6101</v>
      </c>
    </row>
    <row r="6106" spans="7:7" x14ac:dyDescent="0.25">
      <c r="G6106" s="9">
        <v>6102</v>
      </c>
    </row>
    <row r="6107" spans="7:7" x14ac:dyDescent="0.25">
      <c r="G6107" s="9">
        <v>6103</v>
      </c>
    </row>
    <row r="6108" spans="7:7" x14ac:dyDescent="0.25">
      <c r="G6108" s="9">
        <v>6104</v>
      </c>
    </row>
    <row r="6109" spans="7:7" x14ac:dyDescent="0.25">
      <c r="G6109" s="9">
        <v>6105</v>
      </c>
    </row>
    <row r="6110" spans="7:7" x14ac:dyDescent="0.25">
      <c r="G6110" s="9">
        <v>6106</v>
      </c>
    </row>
    <row r="6111" spans="7:7" x14ac:dyDescent="0.25">
      <c r="G6111" s="9">
        <v>6107</v>
      </c>
    </row>
    <row r="6112" spans="7:7" x14ac:dyDescent="0.25">
      <c r="G6112" s="9">
        <v>6108</v>
      </c>
    </row>
    <row r="6113" spans="7:7" x14ac:dyDescent="0.25">
      <c r="G6113" s="9">
        <v>6109</v>
      </c>
    </row>
    <row r="6114" spans="7:7" x14ac:dyDescent="0.25">
      <c r="G6114" s="9">
        <v>6110</v>
      </c>
    </row>
    <row r="6115" spans="7:7" x14ac:dyDescent="0.25">
      <c r="G6115" s="9">
        <v>6111</v>
      </c>
    </row>
    <row r="6116" spans="7:7" x14ac:dyDescent="0.25">
      <c r="G6116" s="9">
        <v>6112</v>
      </c>
    </row>
    <row r="6117" spans="7:7" x14ac:dyDescent="0.25">
      <c r="G6117" s="9">
        <v>6113</v>
      </c>
    </row>
    <row r="6118" spans="7:7" x14ac:dyDescent="0.25">
      <c r="G6118" s="9">
        <v>6114</v>
      </c>
    </row>
    <row r="6119" spans="7:7" x14ac:dyDescent="0.25">
      <c r="G6119" s="9">
        <v>6115</v>
      </c>
    </row>
    <row r="6120" spans="7:7" x14ac:dyDescent="0.25">
      <c r="G6120" s="9">
        <v>6116</v>
      </c>
    </row>
    <row r="6121" spans="7:7" x14ac:dyDescent="0.25">
      <c r="G6121" s="9">
        <v>6117</v>
      </c>
    </row>
    <row r="6122" spans="7:7" x14ac:dyDescent="0.25">
      <c r="G6122" s="9">
        <v>6118</v>
      </c>
    </row>
    <row r="6123" spans="7:7" x14ac:dyDescent="0.25">
      <c r="G6123" s="9">
        <v>6119</v>
      </c>
    </row>
    <row r="6124" spans="7:7" x14ac:dyDescent="0.25">
      <c r="G6124" s="9">
        <v>6120</v>
      </c>
    </row>
    <row r="6125" spans="7:7" x14ac:dyDescent="0.25">
      <c r="G6125" s="9">
        <v>6121</v>
      </c>
    </row>
    <row r="6126" spans="7:7" x14ac:dyDescent="0.25">
      <c r="G6126" s="9">
        <v>6122</v>
      </c>
    </row>
    <row r="6127" spans="7:7" x14ac:dyDescent="0.25">
      <c r="G6127" s="9">
        <v>6123</v>
      </c>
    </row>
    <row r="6128" spans="7:7" x14ac:dyDescent="0.25">
      <c r="G6128" s="9">
        <v>6124</v>
      </c>
    </row>
    <row r="6129" spans="7:7" x14ac:dyDescent="0.25">
      <c r="G6129" s="9">
        <v>6125</v>
      </c>
    </row>
    <row r="6130" spans="7:7" x14ac:dyDescent="0.25">
      <c r="G6130" s="9">
        <v>6126</v>
      </c>
    </row>
    <row r="6131" spans="7:7" x14ac:dyDescent="0.25">
      <c r="G6131" s="9">
        <v>6127</v>
      </c>
    </row>
    <row r="6132" spans="7:7" x14ac:dyDescent="0.25">
      <c r="G6132" s="9">
        <v>6128</v>
      </c>
    </row>
    <row r="6133" spans="7:7" x14ac:dyDescent="0.25">
      <c r="G6133" s="9">
        <v>6129</v>
      </c>
    </row>
    <row r="6134" spans="7:7" x14ac:dyDescent="0.25">
      <c r="G6134" s="9">
        <v>6130</v>
      </c>
    </row>
    <row r="6135" spans="7:7" x14ac:dyDescent="0.25">
      <c r="G6135" s="9">
        <v>6131</v>
      </c>
    </row>
    <row r="6136" spans="7:7" x14ac:dyDescent="0.25">
      <c r="G6136" s="9">
        <v>6132</v>
      </c>
    </row>
    <row r="6137" spans="7:7" x14ac:dyDescent="0.25">
      <c r="G6137" s="9">
        <v>6133</v>
      </c>
    </row>
    <row r="6138" spans="7:7" x14ac:dyDescent="0.25">
      <c r="G6138" s="9">
        <v>6134</v>
      </c>
    </row>
    <row r="6139" spans="7:7" x14ac:dyDescent="0.25">
      <c r="G6139" s="9">
        <v>6135</v>
      </c>
    </row>
    <row r="6140" spans="7:7" x14ac:dyDescent="0.25">
      <c r="G6140" s="9">
        <v>6136</v>
      </c>
    </row>
    <row r="6141" spans="7:7" x14ac:dyDescent="0.25">
      <c r="G6141" s="9">
        <v>6137</v>
      </c>
    </row>
    <row r="6142" spans="7:7" x14ac:dyDescent="0.25">
      <c r="G6142" s="9">
        <v>6138</v>
      </c>
    </row>
    <row r="6143" spans="7:7" x14ac:dyDescent="0.25">
      <c r="G6143" s="9">
        <v>6139</v>
      </c>
    </row>
    <row r="6144" spans="7:7" x14ac:dyDescent="0.25">
      <c r="G6144" s="9">
        <v>6140</v>
      </c>
    </row>
    <row r="6145" spans="7:7" x14ac:dyDescent="0.25">
      <c r="G6145" s="9">
        <v>6141</v>
      </c>
    </row>
    <row r="6146" spans="7:7" x14ac:dyDescent="0.25">
      <c r="G6146" s="9">
        <v>6142</v>
      </c>
    </row>
    <row r="6147" spans="7:7" x14ac:dyDescent="0.25">
      <c r="G6147" s="9">
        <v>6143</v>
      </c>
    </row>
    <row r="6148" spans="7:7" x14ac:dyDescent="0.25">
      <c r="G6148" s="9">
        <v>6144</v>
      </c>
    </row>
    <row r="6149" spans="7:7" x14ac:dyDescent="0.25">
      <c r="G6149" s="9">
        <v>6145</v>
      </c>
    </row>
    <row r="6150" spans="7:7" x14ac:dyDescent="0.25">
      <c r="G6150" s="9">
        <v>6146</v>
      </c>
    </row>
    <row r="6151" spans="7:7" x14ac:dyDescent="0.25">
      <c r="G6151" s="9">
        <v>6147</v>
      </c>
    </row>
    <row r="6152" spans="7:7" x14ac:dyDescent="0.25">
      <c r="G6152" s="9">
        <v>6148</v>
      </c>
    </row>
    <row r="6153" spans="7:7" x14ac:dyDescent="0.25">
      <c r="G6153" s="9">
        <v>6149</v>
      </c>
    </row>
    <row r="6154" spans="7:7" x14ac:dyDescent="0.25">
      <c r="G6154" s="9">
        <v>6150</v>
      </c>
    </row>
    <row r="6155" spans="7:7" x14ac:dyDescent="0.25">
      <c r="G6155" s="9">
        <v>6151</v>
      </c>
    </row>
    <row r="6156" spans="7:7" x14ac:dyDescent="0.25">
      <c r="G6156" s="9">
        <v>6152</v>
      </c>
    </row>
    <row r="6157" spans="7:7" x14ac:dyDescent="0.25">
      <c r="G6157" s="9">
        <v>6153</v>
      </c>
    </row>
    <row r="6158" spans="7:7" x14ac:dyDescent="0.25">
      <c r="G6158" s="9">
        <v>6154</v>
      </c>
    </row>
    <row r="6159" spans="7:7" x14ac:dyDescent="0.25">
      <c r="G6159" s="9">
        <v>6155</v>
      </c>
    </row>
    <row r="6160" spans="7:7" x14ac:dyDescent="0.25">
      <c r="G6160" s="9">
        <v>6156</v>
      </c>
    </row>
    <row r="6161" spans="7:7" x14ac:dyDescent="0.25">
      <c r="G6161" s="9">
        <v>6157</v>
      </c>
    </row>
    <row r="6162" spans="7:7" x14ac:dyDescent="0.25">
      <c r="G6162" s="9">
        <v>6158</v>
      </c>
    </row>
    <row r="6163" spans="7:7" x14ac:dyDescent="0.25">
      <c r="G6163" s="9">
        <v>6159</v>
      </c>
    </row>
    <row r="6164" spans="7:7" x14ac:dyDescent="0.25">
      <c r="G6164" s="9">
        <v>6160</v>
      </c>
    </row>
    <row r="6165" spans="7:7" x14ac:dyDescent="0.25">
      <c r="G6165" s="9">
        <v>6161</v>
      </c>
    </row>
    <row r="6166" spans="7:7" x14ac:dyDescent="0.25">
      <c r="G6166" s="9">
        <v>6162</v>
      </c>
    </row>
    <row r="6167" spans="7:7" x14ac:dyDescent="0.25">
      <c r="G6167" s="9">
        <v>6163</v>
      </c>
    </row>
    <row r="6168" spans="7:7" x14ac:dyDescent="0.25">
      <c r="G6168" s="9">
        <v>6164</v>
      </c>
    </row>
    <row r="6169" spans="7:7" x14ac:dyDescent="0.25">
      <c r="G6169" s="9">
        <v>6165</v>
      </c>
    </row>
    <row r="6170" spans="7:7" x14ac:dyDescent="0.25">
      <c r="G6170" s="9">
        <v>6166</v>
      </c>
    </row>
    <row r="6171" spans="7:7" x14ac:dyDescent="0.25">
      <c r="G6171" s="9">
        <v>6167</v>
      </c>
    </row>
    <row r="6172" spans="7:7" x14ac:dyDescent="0.25">
      <c r="G6172" s="9">
        <v>6168</v>
      </c>
    </row>
    <row r="6173" spans="7:7" x14ac:dyDescent="0.25">
      <c r="G6173" s="9">
        <v>6169</v>
      </c>
    </row>
    <row r="6174" spans="7:7" x14ac:dyDescent="0.25">
      <c r="G6174" s="9">
        <v>6170</v>
      </c>
    </row>
    <row r="6175" spans="7:7" x14ac:dyDescent="0.25">
      <c r="G6175" s="9">
        <v>6171</v>
      </c>
    </row>
    <row r="6176" spans="7:7" x14ac:dyDescent="0.25">
      <c r="G6176" s="9">
        <v>6172</v>
      </c>
    </row>
    <row r="6177" spans="7:7" x14ac:dyDescent="0.25">
      <c r="G6177" s="9">
        <v>6173</v>
      </c>
    </row>
    <row r="6178" spans="7:7" x14ac:dyDescent="0.25">
      <c r="G6178" s="9">
        <v>6174</v>
      </c>
    </row>
    <row r="6179" spans="7:7" x14ac:dyDescent="0.25">
      <c r="G6179" s="9">
        <v>6175</v>
      </c>
    </row>
    <row r="6180" spans="7:7" x14ac:dyDescent="0.25">
      <c r="G6180" s="9">
        <v>6176</v>
      </c>
    </row>
    <row r="6181" spans="7:7" x14ac:dyDescent="0.25">
      <c r="G6181" s="9">
        <v>6177</v>
      </c>
    </row>
    <row r="6182" spans="7:7" x14ac:dyDescent="0.25">
      <c r="G6182" s="9">
        <v>6178</v>
      </c>
    </row>
    <row r="6183" spans="7:7" x14ac:dyDescent="0.25">
      <c r="G6183" s="9">
        <v>6179</v>
      </c>
    </row>
    <row r="6184" spans="7:7" x14ac:dyDescent="0.25">
      <c r="G6184" s="9">
        <v>6180</v>
      </c>
    </row>
    <row r="6185" spans="7:7" x14ac:dyDescent="0.25">
      <c r="G6185" s="9">
        <v>6181</v>
      </c>
    </row>
    <row r="6186" spans="7:7" x14ac:dyDescent="0.25">
      <c r="G6186" s="9">
        <v>6182</v>
      </c>
    </row>
    <row r="6187" spans="7:7" x14ac:dyDescent="0.25">
      <c r="G6187" s="9">
        <v>6183</v>
      </c>
    </row>
    <row r="6188" spans="7:7" x14ac:dyDescent="0.25">
      <c r="G6188" s="9">
        <v>6184</v>
      </c>
    </row>
    <row r="6189" spans="7:7" x14ac:dyDescent="0.25">
      <c r="G6189" s="9">
        <v>6185</v>
      </c>
    </row>
    <row r="6190" spans="7:7" x14ac:dyDescent="0.25">
      <c r="G6190" s="9">
        <v>6186</v>
      </c>
    </row>
    <row r="6191" spans="7:7" x14ac:dyDescent="0.25">
      <c r="G6191" s="9">
        <v>6187</v>
      </c>
    </row>
    <row r="6192" spans="7:7" x14ac:dyDescent="0.25">
      <c r="G6192" s="9">
        <v>6188</v>
      </c>
    </row>
    <row r="6193" spans="7:7" x14ac:dyDescent="0.25">
      <c r="G6193" s="9">
        <v>6189</v>
      </c>
    </row>
    <row r="6194" spans="7:7" x14ac:dyDescent="0.25">
      <c r="G6194" s="9">
        <v>6190</v>
      </c>
    </row>
    <row r="6195" spans="7:7" x14ac:dyDescent="0.25">
      <c r="G6195" s="9">
        <v>6191</v>
      </c>
    </row>
    <row r="6196" spans="7:7" x14ac:dyDescent="0.25">
      <c r="G6196" s="9">
        <v>6192</v>
      </c>
    </row>
    <row r="6197" spans="7:7" x14ac:dyDescent="0.25">
      <c r="G6197" s="9">
        <v>6193</v>
      </c>
    </row>
    <row r="6198" spans="7:7" x14ac:dyDescent="0.25">
      <c r="G6198" s="9">
        <v>6194</v>
      </c>
    </row>
    <row r="6199" spans="7:7" x14ac:dyDescent="0.25">
      <c r="G6199" s="9">
        <v>6195</v>
      </c>
    </row>
    <row r="6200" spans="7:7" x14ac:dyDescent="0.25">
      <c r="G6200" s="9">
        <v>6196</v>
      </c>
    </row>
    <row r="6201" spans="7:7" x14ac:dyDescent="0.25">
      <c r="G6201" s="9">
        <v>6197</v>
      </c>
    </row>
    <row r="6202" spans="7:7" x14ac:dyDescent="0.25">
      <c r="G6202" s="9">
        <v>6198</v>
      </c>
    </row>
    <row r="6203" spans="7:7" x14ac:dyDescent="0.25">
      <c r="G6203" s="9">
        <v>6199</v>
      </c>
    </row>
    <row r="6204" spans="7:7" x14ac:dyDescent="0.25">
      <c r="G6204" s="9">
        <v>6200</v>
      </c>
    </row>
    <row r="6205" spans="7:7" x14ac:dyDescent="0.25">
      <c r="G6205" s="9">
        <v>6201</v>
      </c>
    </row>
    <row r="6206" spans="7:7" x14ac:dyDescent="0.25">
      <c r="G6206" s="9">
        <v>6202</v>
      </c>
    </row>
    <row r="6207" spans="7:7" x14ac:dyDescent="0.25">
      <c r="G6207" s="9">
        <v>6203</v>
      </c>
    </row>
    <row r="6208" spans="7:7" x14ac:dyDescent="0.25">
      <c r="G6208" s="9">
        <v>6204</v>
      </c>
    </row>
    <row r="6209" spans="7:7" x14ac:dyDescent="0.25">
      <c r="G6209" s="9">
        <v>6205</v>
      </c>
    </row>
    <row r="6210" spans="7:7" x14ac:dyDescent="0.25">
      <c r="G6210" s="9">
        <v>6206</v>
      </c>
    </row>
    <row r="6211" spans="7:7" x14ac:dyDescent="0.25">
      <c r="G6211" s="9">
        <v>6207</v>
      </c>
    </row>
    <row r="6212" spans="7:7" x14ac:dyDescent="0.25">
      <c r="G6212" s="9">
        <v>6208</v>
      </c>
    </row>
    <row r="6213" spans="7:7" x14ac:dyDescent="0.25">
      <c r="G6213" s="9">
        <v>6209</v>
      </c>
    </row>
    <row r="6214" spans="7:7" x14ac:dyDescent="0.25">
      <c r="G6214" s="9">
        <v>6210</v>
      </c>
    </row>
    <row r="6215" spans="7:7" x14ac:dyDescent="0.25">
      <c r="G6215" s="9">
        <v>6211</v>
      </c>
    </row>
    <row r="6216" spans="7:7" x14ac:dyDescent="0.25">
      <c r="G6216" s="9">
        <v>6212</v>
      </c>
    </row>
    <row r="6217" spans="7:7" x14ac:dyDescent="0.25">
      <c r="G6217" s="9">
        <v>6213</v>
      </c>
    </row>
    <row r="6218" spans="7:7" x14ac:dyDescent="0.25">
      <c r="G6218" s="9">
        <v>6214</v>
      </c>
    </row>
    <row r="6219" spans="7:7" x14ac:dyDescent="0.25">
      <c r="G6219" s="9">
        <v>6215</v>
      </c>
    </row>
    <row r="6220" spans="7:7" x14ac:dyDescent="0.25">
      <c r="G6220" s="9">
        <v>6216</v>
      </c>
    </row>
    <row r="6221" spans="7:7" x14ac:dyDescent="0.25">
      <c r="G6221" s="9">
        <v>6217</v>
      </c>
    </row>
    <row r="6222" spans="7:7" x14ac:dyDescent="0.25">
      <c r="G6222" s="9">
        <v>6218</v>
      </c>
    </row>
    <row r="6223" spans="7:7" x14ac:dyDescent="0.25">
      <c r="G6223" s="9">
        <v>6219</v>
      </c>
    </row>
    <row r="6224" spans="7:7" x14ac:dyDescent="0.25">
      <c r="G6224" s="9">
        <v>6220</v>
      </c>
    </row>
    <row r="6225" spans="7:7" x14ac:dyDescent="0.25">
      <c r="G6225" s="9">
        <v>6221</v>
      </c>
    </row>
    <row r="6226" spans="7:7" x14ac:dyDescent="0.25">
      <c r="G6226" s="9">
        <v>6222</v>
      </c>
    </row>
    <row r="6227" spans="7:7" x14ac:dyDescent="0.25">
      <c r="G6227" s="9">
        <v>6223</v>
      </c>
    </row>
    <row r="6228" spans="7:7" x14ac:dyDescent="0.25">
      <c r="G6228" s="9">
        <v>6224</v>
      </c>
    </row>
    <row r="6229" spans="7:7" x14ac:dyDescent="0.25">
      <c r="G6229" s="9">
        <v>6225</v>
      </c>
    </row>
    <row r="6230" spans="7:7" x14ac:dyDescent="0.25">
      <c r="G6230" s="9">
        <v>6226</v>
      </c>
    </row>
    <row r="6231" spans="7:7" x14ac:dyDescent="0.25">
      <c r="G6231" s="9">
        <v>6227</v>
      </c>
    </row>
    <row r="6232" spans="7:7" x14ac:dyDescent="0.25">
      <c r="G6232" s="9">
        <v>6228</v>
      </c>
    </row>
    <row r="6233" spans="7:7" x14ac:dyDescent="0.25">
      <c r="G6233" s="9">
        <v>6229</v>
      </c>
    </row>
    <row r="6234" spans="7:7" x14ac:dyDescent="0.25">
      <c r="G6234" s="9">
        <v>6230</v>
      </c>
    </row>
    <row r="6235" spans="7:7" x14ac:dyDescent="0.25">
      <c r="G6235" s="9">
        <v>6231</v>
      </c>
    </row>
    <row r="6236" spans="7:7" x14ac:dyDescent="0.25">
      <c r="G6236" s="9">
        <v>6232</v>
      </c>
    </row>
    <row r="6237" spans="7:7" x14ac:dyDescent="0.25">
      <c r="G6237" s="9">
        <v>6233</v>
      </c>
    </row>
    <row r="6238" spans="7:7" x14ac:dyDescent="0.25">
      <c r="G6238" s="9">
        <v>6234</v>
      </c>
    </row>
    <row r="6239" spans="7:7" x14ac:dyDescent="0.25">
      <c r="G6239" s="9">
        <v>6235</v>
      </c>
    </row>
    <row r="6240" spans="7:7" x14ac:dyDescent="0.25">
      <c r="G6240" s="9">
        <v>6236</v>
      </c>
    </row>
    <row r="6241" spans="7:7" x14ac:dyDescent="0.25">
      <c r="G6241" s="9">
        <v>6237</v>
      </c>
    </row>
    <row r="6242" spans="7:7" x14ac:dyDescent="0.25">
      <c r="G6242" s="9">
        <v>6238</v>
      </c>
    </row>
    <row r="6243" spans="7:7" x14ac:dyDescent="0.25">
      <c r="G6243" s="9">
        <v>6239</v>
      </c>
    </row>
    <row r="6244" spans="7:7" x14ac:dyDescent="0.25">
      <c r="G6244" s="9">
        <v>6240</v>
      </c>
    </row>
    <row r="6245" spans="7:7" x14ac:dyDescent="0.25">
      <c r="G6245" s="9">
        <v>6241</v>
      </c>
    </row>
    <row r="6246" spans="7:7" x14ac:dyDescent="0.25">
      <c r="G6246" s="9">
        <v>6242</v>
      </c>
    </row>
    <row r="6247" spans="7:7" x14ac:dyDescent="0.25">
      <c r="G6247" s="9">
        <v>6243</v>
      </c>
    </row>
    <row r="6248" spans="7:7" x14ac:dyDescent="0.25">
      <c r="G6248" s="9">
        <v>6244</v>
      </c>
    </row>
    <row r="6249" spans="7:7" x14ac:dyDescent="0.25">
      <c r="G6249" s="9">
        <v>6245</v>
      </c>
    </row>
    <row r="6250" spans="7:7" x14ac:dyDescent="0.25">
      <c r="G6250" s="9">
        <v>6246</v>
      </c>
    </row>
    <row r="6251" spans="7:7" x14ac:dyDescent="0.25">
      <c r="G6251" s="9">
        <v>6247</v>
      </c>
    </row>
    <row r="6252" spans="7:7" x14ac:dyDescent="0.25">
      <c r="G6252" s="9">
        <v>6248</v>
      </c>
    </row>
    <row r="6253" spans="7:7" x14ac:dyDescent="0.25">
      <c r="G6253" s="9">
        <v>6249</v>
      </c>
    </row>
    <row r="6254" spans="7:7" x14ac:dyDescent="0.25">
      <c r="G6254" s="9">
        <v>6250</v>
      </c>
    </row>
    <row r="6255" spans="7:7" x14ac:dyDescent="0.25">
      <c r="G6255" s="9">
        <v>6251</v>
      </c>
    </row>
    <row r="6256" spans="7:7" x14ac:dyDescent="0.25">
      <c r="G6256" s="9">
        <v>6252</v>
      </c>
    </row>
    <row r="6257" spans="7:7" x14ac:dyDescent="0.25">
      <c r="G6257" s="9">
        <v>6253</v>
      </c>
    </row>
    <row r="6258" spans="7:7" x14ac:dyDescent="0.25">
      <c r="G6258" s="9">
        <v>6254</v>
      </c>
    </row>
    <row r="6259" spans="7:7" x14ac:dyDescent="0.25">
      <c r="G6259" s="9">
        <v>6255</v>
      </c>
    </row>
    <row r="6260" spans="7:7" x14ac:dyDescent="0.25">
      <c r="G6260" s="9">
        <v>6256</v>
      </c>
    </row>
    <row r="6261" spans="7:7" x14ac:dyDescent="0.25">
      <c r="G6261" s="9">
        <v>6257</v>
      </c>
    </row>
    <row r="6262" spans="7:7" x14ac:dyDescent="0.25">
      <c r="G6262" s="9">
        <v>6258</v>
      </c>
    </row>
    <row r="6263" spans="7:7" x14ac:dyDescent="0.25">
      <c r="G6263" s="9">
        <v>6259</v>
      </c>
    </row>
    <row r="6264" spans="7:7" x14ac:dyDescent="0.25">
      <c r="G6264" s="9">
        <v>6260</v>
      </c>
    </row>
    <row r="6265" spans="7:7" x14ac:dyDescent="0.25">
      <c r="G6265" s="9">
        <v>6261</v>
      </c>
    </row>
    <row r="6266" spans="7:7" x14ac:dyDescent="0.25">
      <c r="G6266" s="9">
        <v>6262</v>
      </c>
    </row>
    <row r="6267" spans="7:7" x14ac:dyDescent="0.25">
      <c r="G6267" s="9">
        <v>6263</v>
      </c>
    </row>
    <row r="6268" spans="7:7" x14ac:dyDescent="0.25">
      <c r="G6268" s="9">
        <v>6264</v>
      </c>
    </row>
    <row r="6269" spans="7:7" x14ac:dyDescent="0.25">
      <c r="G6269" s="9">
        <v>6265</v>
      </c>
    </row>
    <row r="6270" spans="7:7" x14ac:dyDescent="0.25">
      <c r="G6270" s="9">
        <v>6266</v>
      </c>
    </row>
    <row r="6271" spans="7:7" x14ac:dyDescent="0.25">
      <c r="G6271" s="9">
        <v>6267</v>
      </c>
    </row>
    <row r="6272" spans="7:7" x14ac:dyDescent="0.25">
      <c r="G6272" s="9">
        <v>6268</v>
      </c>
    </row>
    <row r="6273" spans="7:7" x14ac:dyDescent="0.25">
      <c r="G6273" s="9">
        <v>6269</v>
      </c>
    </row>
    <row r="6274" spans="7:7" x14ac:dyDescent="0.25">
      <c r="G6274" s="9">
        <v>6270</v>
      </c>
    </row>
    <row r="6275" spans="7:7" x14ac:dyDescent="0.25">
      <c r="G6275" s="9">
        <v>6271</v>
      </c>
    </row>
    <row r="6276" spans="7:7" x14ac:dyDescent="0.25">
      <c r="G6276" s="9">
        <v>6272</v>
      </c>
    </row>
    <row r="6277" spans="7:7" x14ac:dyDescent="0.25">
      <c r="G6277" s="9">
        <v>6273</v>
      </c>
    </row>
    <row r="6278" spans="7:7" x14ac:dyDescent="0.25">
      <c r="G6278" s="9">
        <v>6274</v>
      </c>
    </row>
    <row r="6279" spans="7:7" x14ac:dyDescent="0.25">
      <c r="G6279" s="9">
        <v>6275</v>
      </c>
    </row>
    <row r="6280" spans="7:7" x14ac:dyDescent="0.25">
      <c r="G6280" s="9">
        <v>6276</v>
      </c>
    </row>
    <row r="6281" spans="7:7" x14ac:dyDescent="0.25">
      <c r="G6281" s="9">
        <v>6277</v>
      </c>
    </row>
    <row r="6282" spans="7:7" x14ac:dyDescent="0.25">
      <c r="G6282" s="9">
        <v>6278</v>
      </c>
    </row>
    <row r="6283" spans="7:7" x14ac:dyDescent="0.25">
      <c r="G6283" s="9">
        <v>6279</v>
      </c>
    </row>
    <row r="6284" spans="7:7" x14ac:dyDescent="0.25">
      <c r="G6284" s="9">
        <v>6280</v>
      </c>
    </row>
    <row r="6285" spans="7:7" x14ac:dyDescent="0.25">
      <c r="G6285" s="9">
        <v>6281</v>
      </c>
    </row>
    <row r="6286" spans="7:7" x14ac:dyDescent="0.25">
      <c r="G6286" s="9">
        <v>6282</v>
      </c>
    </row>
    <row r="6287" spans="7:7" x14ac:dyDescent="0.25">
      <c r="G6287" s="9">
        <v>6283</v>
      </c>
    </row>
    <row r="6288" spans="7:7" x14ac:dyDescent="0.25">
      <c r="G6288" s="9">
        <v>6284</v>
      </c>
    </row>
    <row r="6289" spans="7:7" x14ac:dyDescent="0.25">
      <c r="G6289" s="9">
        <v>6285</v>
      </c>
    </row>
    <row r="6290" spans="7:7" x14ac:dyDescent="0.25">
      <c r="G6290" s="9">
        <v>6286</v>
      </c>
    </row>
    <row r="6291" spans="7:7" x14ac:dyDescent="0.25">
      <c r="G6291" s="9">
        <v>6287</v>
      </c>
    </row>
    <row r="6292" spans="7:7" x14ac:dyDescent="0.25">
      <c r="G6292" s="9">
        <v>6288</v>
      </c>
    </row>
    <row r="6293" spans="7:7" x14ac:dyDescent="0.25">
      <c r="G6293" s="9">
        <v>6289</v>
      </c>
    </row>
    <row r="6294" spans="7:7" x14ac:dyDescent="0.25">
      <c r="G6294" s="9">
        <v>6290</v>
      </c>
    </row>
    <row r="6295" spans="7:7" x14ac:dyDescent="0.25">
      <c r="G6295" s="9">
        <v>6291</v>
      </c>
    </row>
    <row r="6296" spans="7:7" x14ac:dyDescent="0.25">
      <c r="G6296" s="9">
        <v>6292</v>
      </c>
    </row>
    <row r="6297" spans="7:7" x14ac:dyDescent="0.25">
      <c r="G6297" s="9">
        <v>6293</v>
      </c>
    </row>
    <row r="6298" spans="7:7" x14ac:dyDescent="0.25">
      <c r="G6298" s="9">
        <v>6294</v>
      </c>
    </row>
    <row r="6299" spans="7:7" x14ac:dyDescent="0.25">
      <c r="G6299" s="9">
        <v>6295</v>
      </c>
    </row>
    <row r="6300" spans="7:7" x14ac:dyDescent="0.25">
      <c r="G6300" s="9">
        <v>6296</v>
      </c>
    </row>
    <row r="6301" spans="7:7" x14ac:dyDescent="0.25">
      <c r="G6301" s="9">
        <v>6297</v>
      </c>
    </row>
    <row r="6302" spans="7:7" x14ac:dyDescent="0.25">
      <c r="G6302" s="9">
        <v>6298</v>
      </c>
    </row>
    <row r="6303" spans="7:7" x14ac:dyDescent="0.25">
      <c r="G6303" s="9">
        <v>6299</v>
      </c>
    </row>
    <row r="6304" spans="7:7" x14ac:dyDescent="0.25">
      <c r="G6304" s="9">
        <v>6300</v>
      </c>
    </row>
    <row r="6305" spans="7:7" x14ac:dyDescent="0.25">
      <c r="G6305" s="9">
        <v>6301</v>
      </c>
    </row>
    <row r="6306" spans="7:7" x14ac:dyDescent="0.25">
      <c r="G6306" s="9">
        <v>6302</v>
      </c>
    </row>
    <row r="6307" spans="7:7" x14ac:dyDescent="0.25">
      <c r="G6307" s="9">
        <v>6303</v>
      </c>
    </row>
    <row r="6308" spans="7:7" x14ac:dyDescent="0.25">
      <c r="G6308" s="9">
        <v>6304</v>
      </c>
    </row>
    <row r="6309" spans="7:7" x14ac:dyDescent="0.25">
      <c r="G6309" s="9">
        <v>6305</v>
      </c>
    </row>
    <row r="6310" spans="7:7" x14ac:dyDescent="0.25">
      <c r="G6310" s="9">
        <v>6306</v>
      </c>
    </row>
    <row r="6311" spans="7:7" x14ac:dyDescent="0.25">
      <c r="G6311" s="9">
        <v>6307</v>
      </c>
    </row>
    <row r="6312" spans="7:7" x14ac:dyDescent="0.25">
      <c r="G6312" s="9">
        <v>6308</v>
      </c>
    </row>
    <row r="6313" spans="7:7" x14ac:dyDescent="0.25">
      <c r="G6313" s="9">
        <v>6309</v>
      </c>
    </row>
    <row r="6314" spans="7:7" x14ac:dyDescent="0.25">
      <c r="G6314" s="9">
        <v>6310</v>
      </c>
    </row>
    <row r="6315" spans="7:7" x14ac:dyDescent="0.25">
      <c r="G6315" s="9">
        <v>6311</v>
      </c>
    </row>
    <row r="6316" spans="7:7" x14ac:dyDescent="0.25">
      <c r="G6316" s="9">
        <v>6312</v>
      </c>
    </row>
    <row r="6317" spans="7:7" x14ac:dyDescent="0.25">
      <c r="G6317" s="9">
        <v>6313</v>
      </c>
    </row>
    <row r="6318" spans="7:7" x14ac:dyDescent="0.25">
      <c r="G6318" s="9">
        <v>6314</v>
      </c>
    </row>
    <row r="6319" spans="7:7" x14ac:dyDescent="0.25">
      <c r="G6319" s="9">
        <v>6315</v>
      </c>
    </row>
    <row r="6320" spans="7:7" x14ac:dyDescent="0.25">
      <c r="G6320" s="9">
        <v>6316</v>
      </c>
    </row>
    <row r="6321" spans="7:7" x14ac:dyDescent="0.25">
      <c r="G6321" s="9">
        <v>6317</v>
      </c>
    </row>
    <row r="6322" spans="7:7" x14ac:dyDescent="0.25">
      <c r="G6322" s="9">
        <v>6318</v>
      </c>
    </row>
    <row r="6323" spans="7:7" x14ac:dyDescent="0.25">
      <c r="G6323" s="9">
        <v>6319</v>
      </c>
    </row>
    <row r="6324" spans="7:7" x14ac:dyDescent="0.25">
      <c r="G6324" s="9">
        <v>6320</v>
      </c>
    </row>
    <row r="6325" spans="7:7" x14ac:dyDescent="0.25">
      <c r="G6325" s="9">
        <v>6321</v>
      </c>
    </row>
    <row r="6326" spans="7:7" x14ac:dyDescent="0.25">
      <c r="G6326" s="9">
        <v>6322</v>
      </c>
    </row>
    <row r="6327" spans="7:7" x14ac:dyDescent="0.25">
      <c r="G6327" s="9">
        <v>6323</v>
      </c>
    </row>
    <row r="6328" spans="7:7" x14ac:dyDescent="0.25">
      <c r="G6328" s="9">
        <v>6324</v>
      </c>
    </row>
    <row r="6329" spans="7:7" x14ac:dyDescent="0.25">
      <c r="G6329" s="9">
        <v>6325</v>
      </c>
    </row>
    <row r="6330" spans="7:7" x14ac:dyDescent="0.25">
      <c r="G6330" s="9">
        <v>6326</v>
      </c>
    </row>
    <row r="6331" spans="7:7" x14ac:dyDescent="0.25">
      <c r="G6331" s="9">
        <v>6327</v>
      </c>
    </row>
    <row r="6332" spans="7:7" x14ac:dyDescent="0.25">
      <c r="G6332" s="9">
        <v>6328</v>
      </c>
    </row>
    <row r="6333" spans="7:7" x14ac:dyDescent="0.25">
      <c r="G6333" s="9">
        <v>6329</v>
      </c>
    </row>
    <row r="6334" spans="7:7" x14ac:dyDescent="0.25">
      <c r="G6334" s="9">
        <v>6330</v>
      </c>
    </row>
    <row r="6335" spans="7:7" x14ac:dyDescent="0.25">
      <c r="G6335" s="9">
        <v>6331</v>
      </c>
    </row>
    <row r="6336" spans="7:7" x14ac:dyDescent="0.25">
      <c r="G6336" s="9">
        <v>6332</v>
      </c>
    </row>
    <row r="6337" spans="7:7" x14ac:dyDescent="0.25">
      <c r="G6337" s="9">
        <v>6333</v>
      </c>
    </row>
    <row r="6338" spans="7:7" x14ac:dyDescent="0.25">
      <c r="G6338" s="9">
        <v>6334</v>
      </c>
    </row>
    <row r="6339" spans="7:7" x14ac:dyDescent="0.25">
      <c r="G6339" s="9">
        <v>6335</v>
      </c>
    </row>
    <row r="6340" spans="7:7" x14ac:dyDescent="0.25">
      <c r="G6340" s="9">
        <v>6336</v>
      </c>
    </row>
    <row r="6341" spans="7:7" x14ac:dyDescent="0.25">
      <c r="G6341" s="9">
        <v>6337</v>
      </c>
    </row>
    <row r="6342" spans="7:7" x14ac:dyDescent="0.25">
      <c r="G6342" s="9">
        <v>6338</v>
      </c>
    </row>
    <row r="6343" spans="7:7" x14ac:dyDescent="0.25">
      <c r="G6343" s="9">
        <v>6339</v>
      </c>
    </row>
    <row r="6344" spans="7:7" x14ac:dyDescent="0.25">
      <c r="G6344" s="9">
        <v>6340</v>
      </c>
    </row>
    <row r="6345" spans="7:7" x14ac:dyDescent="0.25">
      <c r="G6345" s="9">
        <v>6341</v>
      </c>
    </row>
    <row r="6346" spans="7:7" x14ac:dyDescent="0.25">
      <c r="G6346" s="9">
        <v>6342</v>
      </c>
    </row>
    <row r="6347" spans="7:7" x14ac:dyDescent="0.25">
      <c r="G6347" s="9">
        <v>6343</v>
      </c>
    </row>
    <row r="6348" spans="7:7" x14ac:dyDescent="0.25">
      <c r="G6348" s="9">
        <v>6344</v>
      </c>
    </row>
    <row r="6349" spans="7:7" x14ac:dyDescent="0.25">
      <c r="G6349" s="9">
        <v>6345</v>
      </c>
    </row>
    <row r="6350" spans="7:7" x14ac:dyDescent="0.25">
      <c r="G6350" s="9">
        <v>6346</v>
      </c>
    </row>
    <row r="6351" spans="7:7" x14ac:dyDescent="0.25">
      <c r="G6351" s="9">
        <v>6347</v>
      </c>
    </row>
    <row r="6352" spans="7:7" x14ac:dyDescent="0.25">
      <c r="G6352" s="9">
        <v>6348</v>
      </c>
    </row>
    <row r="6353" spans="7:7" x14ac:dyDescent="0.25">
      <c r="G6353" s="9">
        <v>6349</v>
      </c>
    </row>
    <row r="6354" spans="7:7" x14ac:dyDescent="0.25">
      <c r="G6354" s="9">
        <v>6350</v>
      </c>
    </row>
    <row r="6355" spans="7:7" x14ac:dyDescent="0.25">
      <c r="G6355" s="9">
        <v>6351</v>
      </c>
    </row>
    <row r="6356" spans="7:7" x14ac:dyDescent="0.25">
      <c r="G6356" s="9">
        <v>6352</v>
      </c>
    </row>
    <row r="6357" spans="7:7" x14ac:dyDescent="0.25">
      <c r="G6357" s="9">
        <v>6353</v>
      </c>
    </row>
    <row r="6358" spans="7:7" x14ac:dyDescent="0.25">
      <c r="G6358" s="9">
        <v>6354</v>
      </c>
    </row>
    <row r="6359" spans="7:7" x14ac:dyDescent="0.25">
      <c r="G6359" s="9">
        <v>6355</v>
      </c>
    </row>
    <row r="6360" spans="7:7" x14ac:dyDescent="0.25">
      <c r="G6360" s="9">
        <v>6356</v>
      </c>
    </row>
    <row r="6361" spans="7:7" x14ac:dyDescent="0.25">
      <c r="G6361" s="9">
        <v>6357</v>
      </c>
    </row>
    <row r="6362" spans="7:7" x14ac:dyDescent="0.25">
      <c r="G6362" s="9">
        <v>6358</v>
      </c>
    </row>
    <row r="6363" spans="7:7" x14ac:dyDescent="0.25">
      <c r="G6363" s="9">
        <v>6359</v>
      </c>
    </row>
    <row r="6364" spans="7:7" x14ac:dyDescent="0.25">
      <c r="G6364" s="9">
        <v>6360</v>
      </c>
    </row>
    <row r="6365" spans="7:7" x14ac:dyDescent="0.25">
      <c r="G6365" s="9">
        <v>6361</v>
      </c>
    </row>
    <row r="6366" spans="7:7" x14ac:dyDescent="0.25">
      <c r="G6366" s="9">
        <v>6362</v>
      </c>
    </row>
    <row r="6367" spans="7:7" x14ac:dyDescent="0.25">
      <c r="G6367" s="9">
        <v>6363</v>
      </c>
    </row>
    <row r="6368" spans="7:7" x14ac:dyDescent="0.25">
      <c r="G6368" s="9">
        <v>6364</v>
      </c>
    </row>
    <row r="6369" spans="7:7" x14ac:dyDescent="0.25">
      <c r="G6369" s="9">
        <v>6365</v>
      </c>
    </row>
    <row r="6370" spans="7:7" x14ac:dyDescent="0.25">
      <c r="G6370" s="9">
        <v>6366</v>
      </c>
    </row>
    <row r="6371" spans="7:7" x14ac:dyDescent="0.25">
      <c r="G6371" s="9">
        <v>6367</v>
      </c>
    </row>
    <row r="6372" spans="7:7" x14ac:dyDescent="0.25">
      <c r="G6372" s="9">
        <v>6368</v>
      </c>
    </row>
    <row r="6373" spans="7:7" x14ac:dyDescent="0.25">
      <c r="G6373" s="9">
        <v>6369</v>
      </c>
    </row>
    <row r="6374" spans="7:7" x14ac:dyDescent="0.25">
      <c r="G6374" s="9">
        <v>6370</v>
      </c>
    </row>
    <row r="6375" spans="7:7" x14ac:dyDescent="0.25">
      <c r="G6375" s="9">
        <v>6371</v>
      </c>
    </row>
    <row r="6376" spans="7:7" x14ac:dyDescent="0.25">
      <c r="G6376" s="9">
        <v>6372</v>
      </c>
    </row>
    <row r="6377" spans="7:7" x14ac:dyDescent="0.25">
      <c r="G6377" s="9">
        <v>6373</v>
      </c>
    </row>
    <row r="6378" spans="7:7" x14ac:dyDescent="0.25">
      <c r="G6378" s="9">
        <v>6374</v>
      </c>
    </row>
    <row r="6379" spans="7:7" x14ac:dyDescent="0.25">
      <c r="G6379" s="9">
        <v>6375</v>
      </c>
    </row>
    <row r="6380" spans="7:7" x14ac:dyDescent="0.25">
      <c r="G6380" s="9">
        <v>6376</v>
      </c>
    </row>
    <row r="6381" spans="7:7" x14ac:dyDescent="0.25">
      <c r="G6381" s="9">
        <v>6377</v>
      </c>
    </row>
    <row r="6382" spans="7:7" x14ac:dyDescent="0.25">
      <c r="G6382" s="9">
        <v>6378</v>
      </c>
    </row>
    <row r="6383" spans="7:7" x14ac:dyDescent="0.25">
      <c r="G6383" s="9">
        <v>6379</v>
      </c>
    </row>
    <row r="6384" spans="7:7" x14ac:dyDescent="0.25">
      <c r="G6384" s="9">
        <v>6380</v>
      </c>
    </row>
    <row r="6385" spans="7:7" x14ac:dyDescent="0.25">
      <c r="G6385" s="9">
        <v>6381</v>
      </c>
    </row>
    <row r="6386" spans="7:7" x14ac:dyDescent="0.25">
      <c r="G6386" s="9">
        <v>6382</v>
      </c>
    </row>
    <row r="6387" spans="7:7" x14ac:dyDescent="0.25">
      <c r="G6387" s="9">
        <v>6383</v>
      </c>
    </row>
    <row r="6388" spans="7:7" x14ac:dyDescent="0.25">
      <c r="G6388" s="9">
        <v>6384</v>
      </c>
    </row>
    <row r="6389" spans="7:7" x14ac:dyDescent="0.25">
      <c r="G6389" s="9">
        <v>6385</v>
      </c>
    </row>
    <row r="6390" spans="7:7" x14ac:dyDescent="0.25">
      <c r="G6390" s="9">
        <v>6386</v>
      </c>
    </row>
    <row r="6391" spans="7:7" x14ac:dyDescent="0.25">
      <c r="G6391" s="9">
        <v>6387</v>
      </c>
    </row>
    <row r="6392" spans="7:7" x14ac:dyDescent="0.25">
      <c r="G6392" s="9">
        <v>6388</v>
      </c>
    </row>
    <row r="6393" spans="7:7" x14ac:dyDescent="0.25">
      <c r="G6393" s="9">
        <v>6389</v>
      </c>
    </row>
    <row r="6394" spans="7:7" x14ac:dyDescent="0.25">
      <c r="G6394" s="9">
        <v>6390</v>
      </c>
    </row>
    <row r="6395" spans="7:7" x14ac:dyDescent="0.25">
      <c r="G6395" s="9">
        <v>6391</v>
      </c>
    </row>
    <row r="6396" spans="7:7" x14ac:dyDescent="0.25">
      <c r="G6396" s="9">
        <v>6392</v>
      </c>
    </row>
    <row r="6397" spans="7:7" x14ac:dyDescent="0.25">
      <c r="G6397" s="9">
        <v>6393</v>
      </c>
    </row>
    <row r="6398" spans="7:7" x14ac:dyDescent="0.25">
      <c r="G6398" s="9">
        <v>6394</v>
      </c>
    </row>
    <row r="6399" spans="7:7" x14ac:dyDescent="0.25">
      <c r="G6399" s="9">
        <v>6395</v>
      </c>
    </row>
    <row r="6400" spans="7:7" x14ac:dyDescent="0.25">
      <c r="G6400" s="9">
        <v>6396</v>
      </c>
    </row>
    <row r="6401" spans="7:7" x14ac:dyDescent="0.25">
      <c r="G6401" s="9">
        <v>6397</v>
      </c>
    </row>
    <row r="6402" spans="7:7" x14ac:dyDescent="0.25">
      <c r="G6402" s="9">
        <v>6398</v>
      </c>
    </row>
    <row r="6403" spans="7:7" x14ac:dyDescent="0.25">
      <c r="G6403" s="9">
        <v>6399</v>
      </c>
    </row>
    <row r="6404" spans="7:7" x14ac:dyDescent="0.25">
      <c r="G6404" s="9">
        <v>6400</v>
      </c>
    </row>
    <row r="6405" spans="7:7" x14ac:dyDescent="0.25">
      <c r="G6405" s="9">
        <v>6401</v>
      </c>
    </row>
    <row r="6406" spans="7:7" x14ac:dyDescent="0.25">
      <c r="G6406" s="9">
        <v>6402</v>
      </c>
    </row>
    <row r="6407" spans="7:7" x14ac:dyDescent="0.25">
      <c r="G6407" s="9">
        <v>6403</v>
      </c>
    </row>
    <row r="6408" spans="7:7" x14ac:dyDescent="0.25">
      <c r="G6408" s="9">
        <v>6404</v>
      </c>
    </row>
    <row r="6409" spans="7:7" x14ac:dyDescent="0.25">
      <c r="G6409" s="9">
        <v>6405</v>
      </c>
    </row>
    <row r="6410" spans="7:7" x14ac:dyDescent="0.25">
      <c r="G6410" s="9">
        <v>6406</v>
      </c>
    </row>
    <row r="6411" spans="7:7" x14ac:dyDescent="0.25">
      <c r="G6411" s="9">
        <v>6407</v>
      </c>
    </row>
    <row r="6412" spans="7:7" x14ac:dyDescent="0.25">
      <c r="G6412" s="9">
        <v>6408</v>
      </c>
    </row>
    <row r="6413" spans="7:7" x14ac:dyDescent="0.25">
      <c r="G6413" s="9">
        <v>6409</v>
      </c>
    </row>
    <row r="6414" spans="7:7" x14ac:dyDescent="0.25">
      <c r="G6414" s="9">
        <v>6410</v>
      </c>
    </row>
    <row r="6415" spans="7:7" x14ac:dyDescent="0.25">
      <c r="G6415" s="9">
        <v>6411</v>
      </c>
    </row>
    <row r="6416" spans="7:7" x14ac:dyDescent="0.25">
      <c r="G6416" s="9">
        <v>6412</v>
      </c>
    </row>
    <row r="6417" spans="7:7" x14ac:dyDescent="0.25">
      <c r="G6417" s="9">
        <v>6413</v>
      </c>
    </row>
    <row r="6418" spans="7:7" x14ac:dyDescent="0.25">
      <c r="G6418" s="9">
        <v>6414</v>
      </c>
    </row>
    <row r="6419" spans="7:7" x14ac:dyDescent="0.25">
      <c r="G6419" s="9">
        <v>6415</v>
      </c>
    </row>
    <row r="6420" spans="7:7" x14ac:dyDescent="0.25">
      <c r="G6420" s="9">
        <v>6416</v>
      </c>
    </row>
    <row r="6421" spans="7:7" x14ac:dyDescent="0.25">
      <c r="G6421" s="9">
        <v>6417</v>
      </c>
    </row>
    <row r="6422" spans="7:7" x14ac:dyDescent="0.25">
      <c r="G6422" s="9">
        <v>6418</v>
      </c>
    </row>
    <row r="6423" spans="7:7" x14ac:dyDescent="0.25">
      <c r="G6423" s="9">
        <v>6419</v>
      </c>
    </row>
    <row r="6424" spans="7:7" x14ac:dyDescent="0.25">
      <c r="G6424" s="9">
        <v>6420</v>
      </c>
    </row>
    <row r="6425" spans="7:7" x14ac:dyDescent="0.25">
      <c r="G6425" s="9">
        <v>6421</v>
      </c>
    </row>
    <row r="6426" spans="7:7" x14ac:dyDescent="0.25">
      <c r="G6426" s="9">
        <v>6422</v>
      </c>
    </row>
    <row r="6427" spans="7:7" x14ac:dyDescent="0.25">
      <c r="G6427" s="9">
        <v>6423</v>
      </c>
    </row>
    <row r="6428" spans="7:7" x14ac:dyDescent="0.25">
      <c r="G6428" s="9">
        <v>6424</v>
      </c>
    </row>
    <row r="6429" spans="7:7" x14ac:dyDescent="0.25">
      <c r="G6429" s="9">
        <v>6425</v>
      </c>
    </row>
    <row r="6430" spans="7:7" x14ac:dyDescent="0.25">
      <c r="G6430" s="9">
        <v>6426</v>
      </c>
    </row>
    <row r="6431" spans="7:7" x14ac:dyDescent="0.25">
      <c r="G6431" s="9">
        <v>6427</v>
      </c>
    </row>
    <row r="6432" spans="7:7" x14ac:dyDescent="0.25">
      <c r="G6432" s="9">
        <v>6428</v>
      </c>
    </row>
    <row r="6433" spans="7:7" x14ac:dyDescent="0.25">
      <c r="G6433" s="9">
        <v>6429</v>
      </c>
    </row>
    <row r="6434" spans="7:7" x14ac:dyDescent="0.25">
      <c r="G6434" s="9">
        <v>6430</v>
      </c>
    </row>
    <row r="6435" spans="7:7" x14ac:dyDescent="0.25">
      <c r="G6435" s="9">
        <v>6431</v>
      </c>
    </row>
    <row r="6436" spans="7:7" x14ac:dyDescent="0.25">
      <c r="G6436" s="9">
        <v>6432</v>
      </c>
    </row>
    <row r="6437" spans="7:7" x14ac:dyDescent="0.25">
      <c r="G6437" s="9">
        <v>6433</v>
      </c>
    </row>
    <row r="6438" spans="7:7" x14ac:dyDescent="0.25">
      <c r="G6438" s="9">
        <v>6434</v>
      </c>
    </row>
    <row r="6439" spans="7:7" x14ac:dyDescent="0.25">
      <c r="G6439" s="9">
        <v>6435</v>
      </c>
    </row>
    <row r="6440" spans="7:7" x14ac:dyDescent="0.25">
      <c r="G6440" s="9">
        <v>6436</v>
      </c>
    </row>
    <row r="6441" spans="7:7" x14ac:dyDescent="0.25">
      <c r="G6441" s="9">
        <v>6437</v>
      </c>
    </row>
    <row r="6442" spans="7:7" x14ac:dyDescent="0.25">
      <c r="G6442" s="9">
        <v>6438</v>
      </c>
    </row>
    <row r="6443" spans="7:7" x14ac:dyDescent="0.25">
      <c r="G6443" s="9">
        <v>6439</v>
      </c>
    </row>
    <row r="6444" spans="7:7" x14ac:dyDescent="0.25">
      <c r="G6444" s="9">
        <v>6440</v>
      </c>
    </row>
    <row r="6445" spans="7:7" x14ac:dyDescent="0.25">
      <c r="G6445" s="9">
        <v>6441</v>
      </c>
    </row>
    <row r="6446" spans="7:7" x14ac:dyDescent="0.25">
      <c r="G6446" s="9">
        <v>6442</v>
      </c>
    </row>
    <row r="6447" spans="7:7" x14ac:dyDescent="0.25">
      <c r="G6447" s="9">
        <v>6443</v>
      </c>
    </row>
    <row r="6448" spans="7:7" x14ac:dyDescent="0.25">
      <c r="G6448" s="9">
        <v>6444</v>
      </c>
    </row>
    <row r="6449" spans="7:7" x14ac:dyDescent="0.25">
      <c r="G6449" s="9">
        <v>6445</v>
      </c>
    </row>
    <row r="6450" spans="7:7" x14ac:dyDescent="0.25">
      <c r="G6450" s="9">
        <v>6446</v>
      </c>
    </row>
    <row r="6451" spans="7:7" x14ac:dyDescent="0.25">
      <c r="G6451" s="9">
        <v>6447</v>
      </c>
    </row>
    <row r="6452" spans="7:7" x14ac:dyDescent="0.25">
      <c r="G6452" s="9">
        <v>6448</v>
      </c>
    </row>
    <row r="6453" spans="7:7" x14ac:dyDescent="0.25">
      <c r="G6453" s="9">
        <v>6449</v>
      </c>
    </row>
    <row r="6454" spans="7:7" x14ac:dyDescent="0.25">
      <c r="G6454" s="9">
        <v>6450</v>
      </c>
    </row>
    <row r="6455" spans="7:7" x14ac:dyDescent="0.25">
      <c r="G6455" s="9">
        <v>6451</v>
      </c>
    </row>
    <row r="6456" spans="7:7" x14ac:dyDescent="0.25">
      <c r="G6456" s="9">
        <v>6452</v>
      </c>
    </row>
    <row r="6457" spans="7:7" x14ac:dyDescent="0.25">
      <c r="G6457" s="9">
        <v>6453</v>
      </c>
    </row>
    <row r="6458" spans="7:7" x14ac:dyDescent="0.25">
      <c r="G6458" s="9">
        <v>6454</v>
      </c>
    </row>
    <row r="6459" spans="7:7" x14ac:dyDescent="0.25">
      <c r="G6459" s="9">
        <v>6455</v>
      </c>
    </row>
    <row r="6460" spans="7:7" x14ac:dyDescent="0.25">
      <c r="G6460" s="9">
        <v>6456</v>
      </c>
    </row>
    <row r="6461" spans="7:7" x14ac:dyDescent="0.25">
      <c r="G6461" s="9">
        <v>6457</v>
      </c>
    </row>
    <row r="6462" spans="7:7" x14ac:dyDescent="0.25">
      <c r="G6462" s="9">
        <v>6458</v>
      </c>
    </row>
    <row r="6463" spans="7:7" x14ac:dyDescent="0.25">
      <c r="G6463" s="9">
        <v>6459</v>
      </c>
    </row>
    <row r="6464" spans="7:7" x14ac:dyDescent="0.25">
      <c r="G6464" s="9">
        <v>6460</v>
      </c>
    </row>
    <row r="6465" spans="7:7" x14ac:dyDescent="0.25">
      <c r="G6465" s="9">
        <v>6461</v>
      </c>
    </row>
    <row r="6466" spans="7:7" x14ac:dyDescent="0.25">
      <c r="G6466" s="9">
        <v>6462</v>
      </c>
    </row>
    <row r="6467" spans="7:7" x14ac:dyDescent="0.25">
      <c r="G6467" s="9">
        <v>6463</v>
      </c>
    </row>
    <row r="6468" spans="7:7" x14ac:dyDescent="0.25">
      <c r="G6468" s="9">
        <v>6464</v>
      </c>
    </row>
    <row r="6469" spans="7:7" x14ac:dyDescent="0.25">
      <c r="G6469" s="9">
        <v>6465</v>
      </c>
    </row>
    <row r="6470" spans="7:7" x14ac:dyDescent="0.25">
      <c r="G6470" s="9">
        <v>6466</v>
      </c>
    </row>
    <row r="6471" spans="7:7" x14ac:dyDescent="0.25">
      <c r="G6471" s="9">
        <v>6467</v>
      </c>
    </row>
    <row r="6472" spans="7:7" x14ac:dyDescent="0.25">
      <c r="G6472" s="9">
        <v>6468</v>
      </c>
    </row>
    <row r="6473" spans="7:7" x14ac:dyDescent="0.25">
      <c r="G6473" s="9">
        <v>6469</v>
      </c>
    </row>
    <row r="6474" spans="7:7" x14ac:dyDescent="0.25">
      <c r="G6474" s="9">
        <v>6470</v>
      </c>
    </row>
    <row r="6475" spans="7:7" x14ac:dyDescent="0.25">
      <c r="G6475" s="9">
        <v>6471</v>
      </c>
    </row>
    <row r="6476" spans="7:7" x14ac:dyDescent="0.25">
      <c r="G6476" s="9">
        <v>6472</v>
      </c>
    </row>
    <row r="6477" spans="7:7" x14ac:dyDescent="0.25">
      <c r="G6477" s="9">
        <v>6473</v>
      </c>
    </row>
    <row r="6478" spans="7:7" x14ac:dyDescent="0.25">
      <c r="G6478" s="9">
        <v>6474</v>
      </c>
    </row>
    <row r="6479" spans="7:7" x14ac:dyDescent="0.25">
      <c r="G6479" s="9">
        <v>6475</v>
      </c>
    </row>
    <row r="6480" spans="7:7" x14ac:dyDescent="0.25">
      <c r="G6480" s="9">
        <v>6476</v>
      </c>
    </row>
    <row r="6481" spans="7:7" x14ac:dyDescent="0.25">
      <c r="G6481" s="9">
        <v>6477</v>
      </c>
    </row>
    <row r="6482" spans="7:7" x14ac:dyDescent="0.25">
      <c r="G6482" s="9">
        <v>6478</v>
      </c>
    </row>
    <row r="6483" spans="7:7" x14ac:dyDescent="0.25">
      <c r="G6483" s="9">
        <v>6479</v>
      </c>
    </row>
    <row r="6484" spans="7:7" x14ac:dyDescent="0.25">
      <c r="G6484" s="9">
        <v>6480</v>
      </c>
    </row>
    <row r="6485" spans="7:7" x14ac:dyDescent="0.25">
      <c r="G6485" s="9">
        <v>6481</v>
      </c>
    </row>
    <row r="6486" spans="7:7" x14ac:dyDescent="0.25">
      <c r="G6486" s="9">
        <v>6482</v>
      </c>
    </row>
    <row r="6487" spans="7:7" x14ac:dyDescent="0.25">
      <c r="G6487" s="9">
        <v>6483</v>
      </c>
    </row>
    <row r="6488" spans="7:7" x14ac:dyDescent="0.25">
      <c r="G6488" s="9">
        <v>6484</v>
      </c>
    </row>
    <row r="6489" spans="7:7" x14ac:dyDescent="0.25">
      <c r="G6489" s="9">
        <v>6485</v>
      </c>
    </row>
    <row r="6490" spans="7:7" x14ac:dyDescent="0.25">
      <c r="G6490" s="9">
        <v>6486</v>
      </c>
    </row>
    <row r="6491" spans="7:7" x14ac:dyDescent="0.25">
      <c r="G6491" s="9">
        <v>6487</v>
      </c>
    </row>
    <row r="6492" spans="7:7" x14ac:dyDescent="0.25">
      <c r="G6492" s="9">
        <v>6488</v>
      </c>
    </row>
    <row r="6493" spans="7:7" x14ac:dyDescent="0.25">
      <c r="G6493" s="9">
        <v>6489</v>
      </c>
    </row>
    <row r="6494" spans="7:7" x14ac:dyDescent="0.25">
      <c r="G6494" s="9">
        <v>6490</v>
      </c>
    </row>
    <row r="6495" spans="7:7" x14ac:dyDescent="0.25">
      <c r="G6495" s="9">
        <v>6491</v>
      </c>
    </row>
    <row r="6496" spans="7:7" x14ac:dyDescent="0.25">
      <c r="G6496" s="9">
        <v>6492</v>
      </c>
    </row>
    <row r="6497" spans="7:7" x14ac:dyDescent="0.25">
      <c r="G6497" s="9">
        <v>6493</v>
      </c>
    </row>
    <row r="6498" spans="7:7" x14ac:dyDescent="0.25">
      <c r="G6498" s="9">
        <v>6494</v>
      </c>
    </row>
    <row r="6499" spans="7:7" x14ac:dyDescent="0.25">
      <c r="G6499" s="9">
        <v>6495</v>
      </c>
    </row>
    <row r="6500" spans="7:7" x14ac:dyDescent="0.25">
      <c r="G6500" s="9">
        <v>6496</v>
      </c>
    </row>
    <row r="6501" spans="7:7" x14ac:dyDescent="0.25">
      <c r="G6501" s="9">
        <v>6497</v>
      </c>
    </row>
    <row r="6502" spans="7:7" x14ac:dyDescent="0.25">
      <c r="G6502" s="9">
        <v>6498</v>
      </c>
    </row>
    <row r="6503" spans="7:7" x14ac:dyDescent="0.25">
      <c r="G6503" s="9">
        <v>6499</v>
      </c>
    </row>
    <row r="6504" spans="7:7" x14ac:dyDescent="0.25">
      <c r="G6504" s="9">
        <v>6500</v>
      </c>
    </row>
    <row r="6505" spans="7:7" x14ac:dyDescent="0.25">
      <c r="G6505" s="9">
        <v>6501</v>
      </c>
    </row>
    <row r="6506" spans="7:7" x14ac:dyDescent="0.25">
      <c r="G6506" s="9">
        <v>6502</v>
      </c>
    </row>
    <row r="6507" spans="7:7" x14ac:dyDescent="0.25">
      <c r="G6507" s="9">
        <v>6503</v>
      </c>
    </row>
    <row r="6508" spans="7:7" x14ac:dyDescent="0.25">
      <c r="G6508" s="9">
        <v>6504</v>
      </c>
    </row>
    <row r="6509" spans="7:7" x14ac:dyDescent="0.25">
      <c r="G6509" s="9">
        <v>6505</v>
      </c>
    </row>
    <row r="6510" spans="7:7" x14ac:dyDescent="0.25">
      <c r="G6510" s="9">
        <v>6506</v>
      </c>
    </row>
    <row r="6511" spans="7:7" x14ac:dyDescent="0.25">
      <c r="G6511" s="9">
        <v>6507</v>
      </c>
    </row>
    <row r="6512" spans="7:7" x14ac:dyDescent="0.25">
      <c r="G6512" s="9">
        <v>6508</v>
      </c>
    </row>
    <row r="6513" spans="7:7" x14ac:dyDescent="0.25">
      <c r="G6513" s="9">
        <v>6509</v>
      </c>
    </row>
    <row r="6514" spans="7:7" x14ac:dyDescent="0.25">
      <c r="G6514" s="9">
        <v>6510</v>
      </c>
    </row>
    <row r="6515" spans="7:7" x14ac:dyDescent="0.25">
      <c r="G6515" s="9">
        <v>6511</v>
      </c>
    </row>
    <row r="6516" spans="7:7" x14ac:dyDescent="0.25">
      <c r="G6516" s="9">
        <v>6512</v>
      </c>
    </row>
    <row r="6517" spans="7:7" x14ac:dyDescent="0.25">
      <c r="G6517" s="9">
        <v>6513</v>
      </c>
    </row>
    <row r="6518" spans="7:7" x14ac:dyDescent="0.25">
      <c r="G6518" s="9">
        <v>6514</v>
      </c>
    </row>
    <row r="6519" spans="7:7" x14ac:dyDescent="0.25">
      <c r="G6519" s="9">
        <v>6515</v>
      </c>
    </row>
    <row r="6520" spans="7:7" x14ac:dyDescent="0.25">
      <c r="G6520" s="9">
        <v>6516</v>
      </c>
    </row>
    <row r="6521" spans="7:7" x14ac:dyDescent="0.25">
      <c r="G6521" s="9">
        <v>6517</v>
      </c>
    </row>
    <row r="6522" spans="7:7" x14ac:dyDescent="0.25">
      <c r="G6522" s="9">
        <v>6518</v>
      </c>
    </row>
    <row r="6523" spans="7:7" x14ac:dyDescent="0.25">
      <c r="G6523" s="9">
        <v>6519</v>
      </c>
    </row>
    <row r="6524" spans="7:7" x14ac:dyDescent="0.25">
      <c r="G6524" s="9">
        <v>6520</v>
      </c>
    </row>
    <row r="6525" spans="7:7" x14ac:dyDescent="0.25">
      <c r="G6525" s="9">
        <v>6521</v>
      </c>
    </row>
    <row r="6526" spans="7:7" x14ac:dyDescent="0.25">
      <c r="G6526" s="9">
        <v>6522</v>
      </c>
    </row>
    <row r="6527" spans="7:7" x14ac:dyDescent="0.25">
      <c r="G6527" s="9">
        <v>6523</v>
      </c>
    </row>
    <row r="6528" spans="7:7" x14ac:dyDescent="0.25">
      <c r="G6528" s="9">
        <v>6524</v>
      </c>
    </row>
    <row r="6529" spans="7:7" x14ac:dyDescent="0.25">
      <c r="G6529" s="9">
        <v>6525</v>
      </c>
    </row>
    <row r="6530" spans="7:7" x14ac:dyDescent="0.25">
      <c r="G6530" s="9">
        <v>6526</v>
      </c>
    </row>
    <row r="6531" spans="7:7" x14ac:dyDescent="0.25">
      <c r="G6531" s="9">
        <v>6527</v>
      </c>
    </row>
    <row r="6532" spans="7:7" x14ac:dyDescent="0.25">
      <c r="G6532" s="9">
        <v>6528</v>
      </c>
    </row>
    <row r="6533" spans="7:7" x14ac:dyDescent="0.25">
      <c r="G6533" s="9">
        <v>6529</v>
      </c>
    </row>
    <row r="6534" spans="7:7" x14ac:dyDescent="0.25">
      <c r="G6534" s="9">
        <v>6530</v>
      </c>
    </row>
    <row r="6535" spans="7:7" x14ac:dyDescent="0.25">
      <c r="G6535" s="9">
        <v>6531</v>
      </c>
    </row>
    <row r="6536" spans="7:7" x14ac:dyDescent="0.25">
      <c r="G6536" s="9">
        <v>6532</v>
      </c>
    </row>
    <row r="6537" spans="7:7" x14ac:dyDescent="0.25">
      <c r="G6537" s="9">
        <v>6533</v>
      </c>
    </row>
    <row r="6538" spans="7:7" x14ac:dyDescent="0.25">
      <c r="G6538" s="9">
        <v>6534</v>
      </c>
    </row>
    <row r="6539" spans="7:7" x14ac:dyDescent="0.25">
      <c r="G6539" s="9">
        <v>6535</v>
      </c>
    </row>
    <row r="6540" spans="7:7" x14ac:dyDescent="0.25">
      <c r="G6540" s="9">
        <v>6536</v>
      </c>
    </row>
    <row r="6541" spans="7:7" x14ac:dyDescent="0.25">
      <c r="G6541" s="9">
        <v>6537</v>
      </c>
    </row>
    <row r="6542" spans="7:7" x14ac:dyDescent="0.25">
      <c r="G6542" s="9">
        <v>6538</v>
      </c>
    </row>
    <row r="6543" spans="7:7" x14ac:dyDescent="0.25">
      <c r="G6543" s="9">
        <v>6539</v>
      </c>
    </row>
    <row r="6544" spans="7:7" x14ac:dyDescent="0.25">
      <c r="G6544" s="9">
        <v>6540</v>
      </c>
    </row>
    <row r="6545" spans="7:7" x14ac:dyDescent="0.25">
      <c r="G6545" s="9">
        <v>6541</v>
      </c>
    </row>
    <row r="6546" spans="7:7" x14ac:dyDescent="0.25">
      <c r="G6546" s="9">
        <v>6542</v>
      </c>
    </row>
    <row r="6547" spans="7:7" x14ac:dyDescent="0.25">
      <c r="G6547" s="9">
        <v>6543</v>
      </c>
    </row>
    <row r="6548" spans="7:7" x14ac:dyDescent="0.25">
      <c r="G6548" s="9">
        <v>6544</v>
      </c>
    </row>
    <row r="6549" spans="7:7" x14ac:dyDescent="0.25">
      <c r="G6549" s="9">
        <v>6545</v>
      </c>
    </row>
    <row r="6550" spans="7:7" x14ac:dyDescent="0.25">
      <c r="G6550" s="9">
        <v>6546</v>
      </c>
    </row>
    <row r="6551" spans="7:7" x14ac:dyDescent="0.25">
      <c r="G6551" s="9">
        <v>6547</v>
      </c>
    </row>
    <row r="6552" spans="7:7" x14ac:dyDescent="0.25">
      <c r="G6552" s="9">
        <v>6548</v>
      </c>
    </row>
    <row r="6553" spans="7:7" x14ac:dyDescent="0.25">
      <c r="G6553" s="9">
        <v>6549</v>
      </c>
    </row>
    <row r="6554" spans="7:7" x14ac:dyDescent="0.25">
      <c r="G6554" s="9">
        <v>6550</v>
      </c>
    </row>
    <row r="6555" spans="7:7" x14ac:dyDescent="0.25">
      <c r="G6555" s="9">
        <v>6551</v>
      </c>
    </row>
    <row r="6556" spans="7:7" x14ac:dyDescent="0.25">
      <c r="G6556" s="9">
        <v>6552</v>
      </c>
    </row>
    <row r="6557" spans="7:7" x14ac:dyDescent="0.25">
      <c r="G6557" s="9">
        <v>6553</v>
      </c>
    </row>
    <row r="6558" spans="7:7" x14ac:dyDescent="0.25">
      <c r="G6558" s="9">
        <v>6554</v>
      </c>
    </row>
    <row r="6559" spans="7:7" x14ac:dyDescent="0.25">
      <c r="G6559" s="9">
        <v>6555</v>
      </c>
    </row>
    <row r="6560" spans="7:7" x14ac:dyDescent="0.25">
      <c r="G6560" s="9">
        <v>6556</v>
      </c>
    </row>
    <row r="6561" spans="7:7" x14ac:dyDescent="0.25">
      <c r="G6561" s="9">
        <v>6557</v>
      </c>
    </row>
    <row r="6562" spans="7:7" x14ac:dyDescent="0.25">
      <c r="G6562" s="9">
        <v>6558</v>
      </c>
    </row>
    <row r="6563" spans="7:7" x14ac:dyDescent="0.25">
      <c r="G6563" s="9">
        <v>6559</v>
      </c>
    </row>
    <row r="6564" spans="7:7" x14ac:dyDescent="0.25">
      <c r="G6564" s="9">
        <v>6560</v>
      </c>
    </row>
    <row r="6565" spans="7:7" x14ac:dyDescent="0.25">
      <c r="G6565" s="9">
        <v>6561</v>
      </c>
    </row>
    <row r="6566" spans="7:7" x14ac:dyDescent="0.25">
      <c r="G6566" s="9">
        <v>6562</v>
      </c>
    </row>
    <row r="6567" spans="7:7" x14ac:dyDescent="0.25">
      <c r="G6567" s="9">
        <v>6563</v>
      </c>
    </row>
    <row r="6568" spans="7:7" x14ac:dyDescent="0.25">
      <c r="G6568" s="9">
        <v>6564</v>
      </c>
    </row>
    <row r="6569" spans="7:7" x14ac:dyDescent="0.25">
      <c r="G6569" s="9">
        <v>6565</v>
      </c>
    </row>
    <row r="6570" spans="7:7" x14ac:dyDescent="0.25">
      <c r="G6570" s="9">
        <v>6566</v>
      </c>
    </row>
    <row r="6571" spans="7:7" x14ac:dyDescent="0.25">
      <c r="G6571" s="9">
        <v>6567</v>
      </c>
    </row>
    <row r="6572" spans="7:7" x14ac:dyDescent="0.25">
      <c r="G6572" s="9">
        <v>6568</v>
      </c>
    </row>
    <row r="6573" spans="7:7" x14ac:dyDescent="0.25">
      <c r="G6573" s="9">
        <v>6569</v>
      </c>
    </row>
    <row r="6574" spans="7:7" x14ac:dyDescent="0.25">
      <c r="G6574" s="9">
        <v>6570</v>
      </c>
    </row>
    <row r="6575" spans="7:7" x14ac:dyDescent="0.25">
      <c r="G6575" s="9">
        <v>6571</v>
      </c>
    </row>
    <row r="6576" spans="7:7" x14ac:dyDescent="0.25">
      <c r="G6576" s="9">
        <v>6572</v>
      </c>
    </row>
    <row r="6577" spans="7:7" x14ac:dyDescent="0.25">
      <c r="G6577" s="9">
        <v>6573</v>
      </c>
    </row>
    <row r="6578" spans="7:7" x14ac:dyDescent="0.25">
      <c r="G6578" s="9">
        <v>6574</v>
      </c>
    </row>
    <row r="6579" spans="7:7" x14ac:dyDescent="0.25">
      <c r="G6579" s="9">
        <v>6575</v>
      </c>
    </row>
    <row r="6580" spans="7:7" x14ac:dyDescent="0.25">
      <c r="G6580" s="9">
        <v>6576</v>
      </c>
    </row>
    <row r="6581" spans="7:7" x14ac:dyDescent="0.25">
      <c r="G6581" s="9">
        <v>6577</v>
      </c>
    </row>
    <row r="6582" spans="7:7" x14ac:dyDescent="0.25">
      <c r="G6582" s="9">
        <v>6578</v>
      </c>
    </row>
    <row r="6583" spans="7:7" x14ac:dyDescent="0.25">
      <c r="G6583" s="9">
        <v>6579</v>
      </c>
    </row>
    <row r="6584" spans="7:7" x14ac:dyDescent="0.25">
      <c r="G6584" s="9">
        <v>6580</v>
      </c>
    </row>
    <row r="6585" spans="7:7" x14ac:dyDescent="0.25">
      <c r="G6585" s="9">
        <v>6581</v>
      </c>
    </row>
    <row r="6586" spans="7:7" x14ac:dyDescent="0.25">
      <c r="G6586" s="9">
        <v>6582</v>
      </c>
    </row>
    <row r="6587" spans="7:7" x14ac:dyDescent="0.25">
      <c r="G6587" s="9">
        <v>6583</v>
      </c>
    </row>
    <row r="6588" spans="7:7" x14ac:dyDescent="0.25">
      <c r="G6588" s="9">
        <v>6584</v>
      </c>
    </row>
    <row r="6589" spans="7:7" x14ac:dyDescent="0.25">
      <c r="G6589" s="9">
        <v>6585</v>
      </c>
    </row>
    <row r="6590" spans="7:7" x14ac:dyDescent="0.25">
      <c r="G6590" s="9">
        <v>6586</v>
      </c>
    </row>
    <row r="6591" spans="7:7" x14ac:dyDescent="0.25">
      <c r="G6591" s="9">
        <v>6587</v>
      </c>
    </row>
    <row r="6592" spans="7:7" x14ac:dyDescent="0.25">
      <c r="G6592" s="9">
        <v>6588</v>
      </c>
    </row>
    <row r="6593" spans="7:7" x14ac:dyDescent="0.25">
      <c r="G6593" s="9">
        <v>6589</v>
      </c>
    </row>
    <row r="6594" spans="7:7" x14ac:dyDescent="0.25">
      <c r="G6594" s="9">
        <v>6590</v>
      </c>
    </row>
    <row r="6595" spans="7:7" x14ac:dyDescent="0.25">
      <c r="G6595" s="9">
        <v>6591</v>
      </c>
    </row>
    <row r="6596" spans="7:7" x14ac:dyDescent="0.25">
      <c r="G6596" s="9">
        <v>6592</v>
      </c>
    </row>
    <row r="6597" spans="7:7" x14ac:dyDescent="0.25">
      <c r="G6597" s="9">
        <v>6593</v>
      </c>
    </row>
    <row r="6598" spans="7:7" x14ac:dyDescent="0.25">
      <c r="G6598" s="9">
        <v>6594</v>
      </c>
    </row>
    <row r="6599" spans="7:7" x14ac:dyDescent="0.25">
      <c r="G6599" s="9">
        <v>6595</v>
      </c>
    </row>
    <row r="6600" spans="7:7" x14ac:dyDescent="0.25">
      <c r="G6600" s="9">
        <v>6596</v>
      </c>
    </row>
    <row r="6601" spans="7:7" x14ac:dyDescent="0.25">
      <c r="G6601" s="9">
        <v>6597</v>
      </c>
    </row>
    <row r="6602" spans="7:7" x14ac:dyDescent="0.25">
      <c r="G6602" s="9">
        <v>6598</v>
      </c>
    </row>
    <row r="6603" spans="7:7" x14ac:dyDescent="0.25">
      <c r="G6603" s="9">
        <v>6599</v>
      </c>
    </row>
    <row r="6604" spans="7:7" x14ac:dyDescent="0.25">
      <c r="G6604" s="9">
        <v>6600</v>
      </c>
    </row>
    <row r="6605" spans="7:7" x14ac:dyDescent="0.25">
      <c r="G6605" s="9">
        <v>6601</v>
      </c>
    </row>
    <row r="6606" spans="7:7" x14ac:dyDescent="0.25">
      <c r="G6606" s="9">
        <v>6602</v>
      </c>
    </row>
    <row r="6607" spans="7:7" x14ac:dyDescent="0.25">
      <c r="G6607" s="9">
        <v>6603</v>
      </c>
    </row>
    <row r="6608" spans="7:7" x14ac:dyDescent="0.25">
      <c r="G6608" s="9">
        <v>6604</v>
      </c>
    </row>
    <row r="6609" spans="7:7" x14ac:dyDescent="0.25">
      <c r="G6609" s="9">
        <v>6605</v>
      </c>
    </row>
    <row r="6610" spans="7:7" x14ac:dyDescent="0.25">
      <c r="G6610" s="9">
        <v>6606</v>
      </c>
    </row>
    <row r="6611" spans="7:7" x14ac:dyDescent="0.25">
      <c r="G6611" s="9">
        <v>6607</v>
      </c>
    </row>
    <row r="6612" spans="7:7" x14ac:dyDescent="0.25">
      <c r="G6612" s="9">
        <v>6608</v>
      </c>
    </row>
    <row r="6613" spans="7:7" x14ac:dyDescent="0.25">
      <c r="G6613" s="9">
        <v>6609</v>
      </c>
    </row>
    <row r="6614" spans="7:7" x14ac:dyDescent="0.25">
      <c r="G6614" s="9">
        <v>6610</v>
      </c>
    </row>
    <row r="6615" spans="7:7" x14ac:dyDescent="0.25">
      <c r="G6615" s="9">
        <v>6611</v>
      </c>
    </row>
    <row r="6616" spans="7:7" x14ac:dyDescent="0.25">
      <c r="G6616" s="9">
        <v>6612</v>
      </c>
    </row>
    <row r="6617" spans="7:7" x14ac:dyDescent="0.25">
      <c r="G6617" s="9">
        <v>6613</v>
      </c>
    </row>
    <row r="6618" spans="7:7" x14ac:dyDescent="0.25">
      <c r="G6618" s="9">
        <v>6614</v>
      </c>
    </row>
    <row r="6619" spans="7:7" x14ac:dyDescent="0.25">
      <c r="G6619" s="9">
        <v>6615</v>
      </c>
    </row>
    <row r="6620" spans="7:7" x14ac:dyDescent="0.25">
      <c r="G6620" s="9">
        <v>6616</v>
      </c>
    </row>
    <row r="6621" spans="7:7" x14ac:dyDescent="0.25">
      <c r="G6621" s="9">
        <v>6617</v>
      </c>
    </row>
    <row r="6622" spans="7:7" x14ac:dyDescent="0.25">
      <c r="G6622" s="9">
        <v>6618</v>
      </c>
    </row>
    <row r="6623" spans="7:7" x14ac:dyDescent="0.25">
      <c r="G6623" s="9">
        <v>6619</v>
      </c>
    </row>
    <row r="6624" spans="7:7" x14ac:dyDescent="0.25">
      <c r="G6624" s="9">
        <v>6620</v>
      </c>
    </row>
    <row r="6625" spans="7:7" x14ac:dyDescent="0.25">
      <c r="G6625" s="9">
        <v>6621</v>
      </c>
    </row>
    <row r="6626" spans="7:7" x14ac:dyDescent="0.25">
      <c r="G6626" s="9">
        <v>6622</v>
      </c>
    </row>
    <row r="6627" spans="7:7" x14ac:dyDescent="0.25">
      <c r="G6627" s="9">
        <v>6623</v>
      </c>
    </row>
    <row r="6628" spans="7:7" x14ac:dyDescent="0.25">
      <c r="G6628" s="9">
        <v>6624</v>
      </c>
    </row>
    <row r="6629" spans="7:7" x14ac:dyDescent="0.25">
      <c r="G6629" s="9">
        <v>6625</v>
      </c>
    </row>
    <row r="6630" spans="7:7" x14ac:dyDescent="0.25">
      <c r="G6630" s="9">
        <v>6626</v>
      </c>
    </row>
    <row r="6631" spans="7:7" x14ac:dyDescent="0.25">
      <c r="G6631" s="9">
        <v>6627</v>
      </c>
    </row>
    <row r="6632" spans="7:7" x14ac:dyDescent="0.25">
      <c r="G6632" s="9">
        <v>6628</v>
      </c>
    </row>
    <row r="6633" spans="7:7" x14ac:dyDescent="0.25">
      <c r="G6633" s="9">
        <v>6629</v>
      </c>
    </row>
    <row r="6634" spans="7:7" x14ac:dyDescent="0.25">
      <c r="G6634" s="9">
        <v>6630</v>
      </c>
    </row>
    <row r="6635" spans="7:7" x14ac:dyDescent="0.25">
      <c r="G6635" s="9">
        <v>6631</v>
      </c>
    </row>
    <row r="6636" spans="7:7" x14ac:dyDescent="0.25">
      <c r="G6636" s="9">
        <v>6632</v>
      </c>
    </row>
    <row r="6637" spans="7:7" x14ac:dyDescent="0.25">
      <c r="G6637" s="9">
        <v>6633</v>
      </c>
    </row>
    <row r="6638" spans="7:7" x14ac:dyDescent="0.25">
      <c r="G6638" s="9">
        <v>6634</v>
      </c>
    </row>
    <row r="6639" spans="7:7" x14ac:dyDescent="0.25">
      <c r="G6639" s="9">
        <v>6635</v>
      </c>
    </row>
    <row r="6640" spans="7:7" x14ac:dyDescent="0.25">
      <c r="G6640" s="9">
        <v>6636</v>
      </c>
    </row>
    <row r="6641" spans="7:7" x14ac:dyDescent="0.25">
      <c r="G6641" s="9">
        <v>6637</v>
      </c>
    </row>
    <row r="6642" spans="7:7" x14ac:dyDescent="0.25">
      <c r="G6642" s="9">
        <v>6638</v>
      </c>
    </row>
    <row r="6643" spans="7:7" x14ac:dyDescent="0.25">
      <c r="G6643" s="9">
        <v>6639</v>
      </c>
    </row>
    <row r="6644" spans="7:7" x14ac:dyDescent="0.25">
      <c r="G6644" s="9">
        <v>6640</v>
      </c>
    </row>
    <row r="6645" spans="7:7" x14ac:dyDescent="0.25">
      <c r="G6645" s="9">
        <v>6641</v>
      </c>
    </row>
    <row r="6646" spans="7:7" x14ac:dyDescent="0.25">
      <c r="G6646" s="9">
        <v>6642</v>
      </c>
    </row>
    <row r="6647" spans="7:7" x14ac:dyDescent="0.25">
      <c r="G6647" s="9">
        <v>6643</v>
      </c>
    </row>
    <row r="6648" spans="7:7" x14ac:dyDescent="0.25">
      <c r="G6648" s="9">
        <v>6644</v>
      </c>
    </row>
    <row r="6649" spans="7:7" x14ac:dyDescent="0.25">
      <c r="G6649" s="9">
        <v>6645</v>
      </c>
    </row>
    <row r="6650" spans="7:7" x14ac:dyDescent="0.25">
      <c r="G6650" s="9">
        <v>6646</v>
      </c>
    </row>
    <row r="6651" spans="7:7" x14ac:dyDescent="0.25">
      <c r="G6651" s="9">
        <v>6647</v>
      </c>
    </row>
    <row r="6652" spans="7:7" x14ac:dyDescent="0.25">
      <c r="G6652" s="9">
        <v>6648</v>
      </c>
    </row>
    <row r="6653" spans="7:7" x14ac:dyDescent="0.25">
      <c r="G6653" s="9">
        <v>6649</v>
      </c>
    </row>
    <row r="6654" spans="7:7" x14ac:dyDescent="0.25">
      <c r="G6654" s="9">
        <v>6650</v>
      </c>
    </row>
    <row r="6655" spans="7:7" x14ac:dyDescent="0.25">
      <c r="G6655" s="9">
        <v>6651</v>
      </c>
    </row>
    <row r="6656" spans="7:7" x14ac:dyDescent="0.25">
      <c r="G6656" s="9">
        <v>6652</v>
      </c>
    </row>
    <row r="6657" spans="7:7" x14ac:dyDescent="0.25">
      <c r="G6657" s="9">
        <v>6653</v>
      </c>
    </row>
    <row r="6658" spans="7:7" x14ac:dyDescent="0.25">
      <c r="G6658" s="9">
        <v>6654</v>
      </c>
    </row>
    <row r="6659" spans="7:7" x14ac:dyDescent="0.25">
      <c r="G6659" s="9">
        <v>6655</v>
      </c>
    </row>
    <row r="6660" spans="7:7" x14ac:dyDescent="0.25">
      <c r="G6660" s="9">
        <v>6656</v>
      </c>
    </row>
    <row r="6661" spans="7:7" x14ac:dyDescent="0.25">
      <c r="G6661" s="9">
        <v>6657</v>
      </c>
    </row>
    <row r="6662" spans="7:7" x14ac:dyDescent="0.25">
      <c r="G6662" s="9">
        <v>6658</v>
      </c>
    </row>
    <row r="6663" spans="7:7" x14ac:dyDescent="0.25">
      <c r="G6663" s="9">
        <v>6659</v>
      </c>
    </row>
    <row r="6664" spans="7:7" x14ac:dyDescent="0.25">
      <c r="G6664" s="9">
        <v>6660</v>
      </c>
    </row>
    <row r="6665" spans="7:7" x14ac:dyDescent="0.25">
      <c r="G6665" s="9">
        <v>6661</v>
      </c>
    </row>
    <row r="6666" spans="7:7" x14ac:dyDescent="0.25">
      <c r="G6666" s="9">
        <v>6662</v>
      </c>
    </row>
    <row r="6667" spans="7:7" x14ac:dyDescent="0.25">
      <c r="G6667" s="9">
        <v>6663</v>
      </c>
    </row>
    <row r="6668" spans="7:7" x14ac:dyDescent="0.25">
      <c r="G6668" s="9">
        <v>6664</v>
      </c>
    </row>
    <row r="6669" spans="7:7" x14ac:dyDescent="0.25">
      <c r="G6669" s="9">
        <v>6665</v>
      </c>
    </row>
    <row r="6670" spans="7:7" x14ac:dyDescent="0.25">
      <c r="G6670" s="9">
        <v>6666</v>
      </c>
    </row>
    <row r="6671" spans="7:7" x14ac:dyDescent="0.25">
      <c r="G6671" s="9">
        <v>6667</v>
      </c>
    </row>
    <row r="6672" spans="7:7" x14ac:dyDescent="0.25">
      <c r="G6672" s="9">
        <v>6668</v>
      </c>
    </row>
    <row r="6673" spans="7:7" x14ac:dyDescent="0.25">
      <c r="G6673" s="9">
        <v>6669</v>
      </c>
    </row>
    <row r="6674" spans="7:7" x14ac:dyDescent="0.25">
      <c r="G6674" s="9">
        <v>6670</v>
      </c>
    </row>
    <row r="6675" spans="7:7" x14ac:dyDescent="0.25">
      <c r="G6675" s="9">
        <v>6671</v>
      </c>
    </row>
    <row r="6676" spans="7:7" x14ac:dyDescent="0.25">
      <c r="G6676" s="9">
        <v>6672</v>
      </c>
    </row>
    <row r="6677" spans="7:7" x14ac:dyDescent="0.25">
      <c r="G6677" s="9">
        <v>6673</v>
      </c>
    </row>
    <row r="6678" spans="7:7" x14ac:dyDescent="0.25">
      <c r="G6678" s="9">
        <v>6674</v>
      </c>
    </row>
    <row r="6679" spans="7:7" x14ac:dyDescent="0.25">
      <c r="G6679" s="9">
        <v>6675</v>
      </c>
    </row>
    <row r="6680" spans="7:7" x14ac:dyDescent="0.25">
      <c r="G6680" s="9">
        <v>6676</v>
      </c>
    </row>
    <row r="6681" spans="7:7" x14ac:dyDescent="0.25">
      <c r="G6681" s="9">
        <v>6677</v>
      </c>
    </row>
    <row r="6682" spans="7:7" x14ac:dyDescent="0.25">
      <c r="G6682" s="9">
        <v>6678</v>
      </c>
    </row>
    <row r="6683" spans="7:7" x14ac:dyDescent="0.25">
      <c r="G6683" s="9">
        <v>6679</v>
      </c>
    </row>
    <row r="6684" spans="7:7" x14ac:dyDescent="0.25">
      <c r="G6684" s="9">
        <v>6680</v>
      </c>
    </row>
    <row r="6685" spans="7:7" x14ac:dyDescent="0.25">
      <c r="G6685" s="9">
        <v>6681</v>
      </c>
    </row>
    <row r="6686" spans="7:7" x14ac:dyDescent="0.25">
      <c r="G6686" s="9">
        <v>6682</v>
      </c>
    </row>
    <row r="6687" spans="7:7" x14ac:dyDescent="0.25">
      <c r="G6687" s="9">
        <v>6683</v>
      </c>
    </row>
    <row r="6688" spans="7:7" x14ac:dyDescent="0.25">
      <c r="G6688" s="9">
        <v>6684</v>
      </c>
    </row>
    <row r="6689" spans="7:7" x14ac:dyDescent="0.25">
      <c r="G6689" s="9">
        <v>6685</v>
      </c>
    </row>
    <row r="6690" spans="7:7" x14ac:dyDescent="0.25">
      <c r="G6690" s="9">
        <v>6686</v>
      </c>
    </row>
    <row r="6691" spans="7:7" x14ac:dyDescent="0.25">
      <c r="G6691" s="9">
        <v>6687</v>
      </c>
    </row>
    <row r="6692" spans="7:7" x14ac:dyDescent="0.25">
      <c r="G6692" s="9">
        <v>6688</v>
      </c>
    </row>
    <row r="6693" spans="7:7" x14ac:dyDescent="0.25">
      <c r="G6693" s="9">
        <v>6689</v>
      </c>
    </row>
    <row r="6694" spans="7:7" x14ac:dyDescent="0.25">
      <c r="G6694" s="9">
        <v>6690</v>
      </c>
    </row>
    <row r="6695" spans="7:7" x14ac:dyDescent="0.25">
      <c r="G6695" s="9">
        <v>6691</v>
      </c>
    </row>
    <row r="6696" spans="7:7" x14ac:dyDescent="0.25">
      <c r="G6696" s="9">
        <v>6692</v>
      </c>
    </row>
    <row r="6697" spans="7:7" x14ac:dyDescent="0.25">
      <c r="G6697" s="9">
        <v>6693</v>
      </c>
    </row>
    <row r="6698" spans="7:7" x14ac:dyDescent="0.25">
      <c r="G6698" s="9">
        <v>6694</v>
      </c>
    </row>
    <row r="6699" spans="7:7" x14ac:dyDescent="0.25">
      <c r="G6699" s="9">
        <v>6695</v>
      </c>
    </row>
    <row r="6700" spans="7:7" x14ac:dyDescent="0.25">
      <c r="G6700" s="9">
        <v>6696</v>
      </c>
    </row>
    <row r="6701" spans="7:7" x14ac:dyDescent="0.25">
      <c r="G6701" s="9">
        <v>6697</v>
      </c>
    </row>
    <row r="6702" spans="7:7" x14ac:dyDescent="0.25">
      <c r="G6702" s="9">
        <v>6698</v>
      </c>
    </row>
    <row r="6703" spans="7:7" x14ac:dyDescent="0.25">
      <c r="G6703" s="9">
        <v>6699</v>
      </c>
    </row>
    <row r="6704" spans="7:7" x14ac:dyDescent="0.25">
      <c r="G6704" s="9">
        <v>6700</v>
      </c>
    </row>
    <row r="6705" spans="7:7" x14ac:dyDescent="0.25">
      <c r="G6705" s="9">
        <v>6701</v>
      </c>
    </row>
    <row r="6706" spans="7:7" x14ac:dyDescent="0.25">
      <c r="G6706" s="9">
        <v>6702</v>
      </c>
    </row>
    <row r="6707" spans="7:7" x14ac:dyDescent="0.25">
      <c r="G6707" s="9">
        <v>6703</v>
      </c>
    </row>
    <row r="6708" spans="7:7" x14ac:dyDescent="0.25">
      <c r="G6708" s="9">
        <v>6704</v>
      </c>
    </row>
    <row r="6709" spans="7:7" x14ac:dyDescent="0.25">
      <c r="G6709" s="9">
        <v>6705</v>
      </c>
    </row>
    <row r="6710" spans="7:7" x14ac:dyDescent="0.25">
      <c r="G6710" s="9">
        <v>6706</v>
      </c>
    </row>
    <row r="6711" spans="7:7" x14ac:dyDescent="0.25">
      <c r="G6711" s="9">
        <v>6707</v>
      </c>
    </row>
    <row r="6712" spans="7:7" x14ac:dyDescent="0.25">
      <c r="G6712" s="9">
        <v>6708</v>
      </c>
    </row>
    <row r="6713" spans="7:7" x14ac:dyDescent="0.25">
      <c r="G6713" s="9">
        <v>6709</v>
      </c>
    </row>
    <row r="6714" spans="7:7" x14ac:dyDescent="0.25">
      <c r="G6714" s="9">
        <v>6710</v>
      </c>
    </row>
    <row r="6715" spans="7:7" x14ac:dyDescent="0.25">
      <c r="G6715" s="9">
        <v>6711</v>
      </c>
    </row>
    <row r="6716" spans="7:7" x14ac:dyDescent="0.25">
      <c r="G6716" s="9">
        <v>6712</v>
      </c>
    </row>
    <row r="6717" spans="7:7" x14ac:dyDescent="0.25">
      <c r="G6717" s="9">
        <v>6713</v>
      </c>
    </row>
    <row r="6718" spans="7:7" x14ac:dyDescent="0.25">
      <c r="G6718" s="9">
        <v>6714</v>
      </c>
    </row>
    <row r="6719" spans="7:7" x14ac:dyDescent="0.25">
      <c r="G6719" s="9">
        <v>6715</v>
      </c>
    </row>
    <row r="6720" spans="7:7" x14ac:dyDescent="0.25">
      <c r="G6720" s="9">
        <v>6716</v>
      </c>
    </row>
    <row r="6721" spans="7:7" x14ac:dyDescent="0.25">
      <c r="G6721" s="9">
        <v>6717</v>
      </c>
    </row>
    <row r="6722" spans="7:7" x14ac:dyDescent="0.25">
      <c r="G6722" s="9">
        <v>6718</v>
      </c>
    </row>
    <row r="6723" spans="7:7" x14ac:dyDescent="0.25">
      <c r="G6723" s="9">
        <v>6719</v>
      </c>
    </row>
    <row r="6724" spans="7:7" x14ac:dyDescent="0.25">
      <c r="G6724" s="9">
        <v>6720</v>
      </c>
    </row>
    <row r="6725" spans="7:7" x14ac:dyDescent="0.25">
      <c r="G6725" s="9">
        <v>6721</v>
      </c>
    </row>
    <row r="6726" spans="7:7" x14ac:dyDescent="0.25">
      <c r="G6726" s="9">
        <v>6722</v>
      </c>
    </row>
    <row r="6727" spans="7:7" x14ac:dyDescent="0.25">
      <c r="G6727" s="9">
        <v>6723</v>
      </c>
    </row>
    <row r="6728" spans="7:7" x14ac:dyDescent="0.25">
      <c r="G6728" s="9">
        <v>6724</v>
      </c>
    </row>
    <row r="6729" spans="7:7" x14ac:dyDescent="0.25">
      <c r="G6729" s="9">
        <v>6725</v>
      </c>
    </row>
    <row r="6730" spans="7:7" x14ac:dyDescent="0.25">
      <c r="G6730" s="9">
        <v>6726</v>
      </c>
    </row>
    <row r="6731" spans="7:7" x14ac:dyDescent="0.25">
      <c r="G6731" s="9">
        <v>6727</v>
      </c>
    </row>
    <row r="6732" spans="7:7" x14ac:dyDescent="0.25">
      <c r="G6732" s="9">
        <v>6728</v>
      </c>
    </row>
    <row r="6733" spans="7:7" x14ac:dyDescent="0.25">
      <c r="G6733" s="9">
        <v>6729</v>
      </c>
    </row>
    <row r="6734" spans="7:7" x14ac:dyDescent="0.25">
      <c r="G6734" s="9">
        <v>6730</v>
      </c>
    </row>
    <row r="6735" spans="7:7" x14ac:dyDescent="0.25">
      <c r="G6735" s="9">
        <v>6731</v>
      </c>
    </row>
    <row r="6736" spans="7:7" x14ac:dyDescent="0.25">
      <c r="G6736" s="9">
        <v>6732</v>
      </c>
    </row>
    <row r="6737" spans="7:7" x14ac:dyDescent="0.25">
      <c r="G6737" s="9">
        <v>6733</v>
      </c>
    </row>
    <row r="6738" spans="7:7" x14ac:dyDescent="0.25">
      <c r="G6738" s="9">
        <v>6734</v>
      </c>
    </row>
    <row r="6739" spans="7:7" x14ac:dyDescent="0.25">
      <c r="G6739" s="9">
        <v>6735</v>
      </c>
    </row>
    <row r="6740" spans="7:7" x14ac:dyDescent="0.25">
      <c r="G6740" s="9">
        <v>6736</v>
      </c>
    </row>
    <row r="6741" spans="7:7" x14ac:dyDescent="0.25">
      <c r="G6741" s="9">
        <v>6737</v>
      </c>
    </row>
    <row r="6742" spans="7:7" x14ac:dyDescent="0.25">
      <c r="G6742" s="9">
        <v>6738</v>
      </c>
    </row>
    <row r="6743" spans="7:7" x14ac:dyDescent="0.25">
      <c r="G6743" s="9">
        <v>6739</v>
      </c>
    </row>
    <row r="6744" spans="7:7" x14ac:dyDescent="0.25">
      <c r="G6744" s="9">
        <v>6740</v>
      </c>
    </row>
    <row r="6745" spans="7:7" x14ac:dyDescent="0.25">
      <c r="G6745" s="9">
        <v>6741</v>
      </c>
    </row>
    <row r="6746" spans="7:7" x14ac:dyDescent="0.25">
      <c r="G6746" s="9">
        <v>6742</v>
      </c>
    </row>
    <row r="6747" spans="7:7" x14ac:dyDescent="0.25">
      <c r="G6747" s="9">
        <v>6743</v>
      </c>
    </row>
    <row r="6748" spans="7:7" x14ac:dyDescent="0.25">
      <c r="G6748" s="9">
        <v>6744</v>
      </c>
    </row>
    <row r="6749" spans="7:7" x14ac:dyDescent="0.25">
      <c r="G6749" s="9">
        <v>6745</v>
      </c>
    </row>
    <row r="6750" spans="7:7" x14ac:dyDescent="0.25">
      <c r="G6750" s="9">
        <v>6746</v>
      </c>
    </row>
    <row r="6751" spans="7:7" x14ac:dyDescent="0.25">
      <c r="G6751" s="9">
        <v>6747</v>
      </c>
    </row>
    <row r="6752" spans="7:7" x14ac:dyDescent="0.25">
      <c r="G6752" s="9">
        <v>6748</v>
      </c>
    </row>
    <row r="6753" spans="7:7" x14ac:dyDescent="0.25">
      <c r="G6753" s="9">
        <v>6749</v>
      </c>
    </row>
    <row r="6754" spans="7:7" x14ac:dyDescent="0.25">
      <c r="G6754" s="9">
        <v>6750</v>
      </c>
    </row>
    <row r="6755" spans="7:7" x14ac:dyDescent="0.25">
      <c r="G6755" s="9">
        <v>6751</v>
      </c>
    </row>
    <row r="6756" spans="7:7" x14ac:dyDescent="0.25">
      <c r="G6756" s="9">
        <v>6752</v>
      </c>
    </row>
    <row r="6757" spans="7:7" x14ac:dyDescent="0.25">
      <c r="G6757" s="9">
        <v>6753</v>
      </c>
    </row>
    <row r="6758" spans="7:7" x14ac:dyDescent="0.25">
      <c r="G6758" s="9">
        <v>6754</v>
      </c>
    </row>
    <row r="6759" spans="7:7" x14ac:dyDescent="0.25">
      <c r="G6759" s="9">
        <v>6755</v>
      </c>
    </row>
    <row r="6760" spans="7:7" x14ac:dyDescent="0.25">
      <c r="G6760" s="9">
        <v>6756</v>
      </c>
    </row>
    <row r="6761" spans="7:7" x14ac:dyDescent="0.25">
      <c r="G6761" s="9">
        <v>6757</v>
      </c>
    </row>
    <row r="6762" spans="7:7" x14ac:dyDescent="0.25">
      <c r="G6762" s="9">
        <v>6758</v>
      </c>
    </row>
    <row r="6763" spans="7:7" x14ac:dyDescent="0.25">
      <c r="G6763" s="9">
        <v>6759</v>
      </c>
    </row>
    <row r="6764" spans="7:7" x14ac:dyDescent="0.25">
      <c r="G6764" s="9">
        <v>6760</v>
      </c>
    </row>
    <row r="6765" spans="7:7" x14ac:dyDescent="0.25">
      <c r="G6765" s="9">
        <v>6761</v>
      </c>
    </row>
    <row r="6766" spans="7:7" x14ac:dyDescent="0.25">
      <c r="G6766" s="9">
        <v>6762</v>
      </c>
    </row>
    <row r="6767" spans="7:7" x14ac:dyDescent="0.25">
      <c r="G6767" s="9">
        <v>6763</v>
      </c>
    </row>
    <row r="6768" spans="7:7" x14ac:dyDescent="0.25">
      <c r="G6768" s="9">
        <v>6764</v>
      </c>
    </row>
    <row r="6769" spans="7:7" x14ac:dyDescent="0.25">
      <c r="G6769" s="9">
        <v>6765</v>
      </c>
    </row>
    <row r="6770" spans="7:7" x14ac:dyDescent="0.25">
      <c r="G6770" s="9">
        <v>6766</v>
      </c>
    </row>
    <row r="6771" spans="7:7" x14ac:dyDescent="0.25">
      <c r="G6771" s="9">
        <v>6767</v>
      </c>
    </row>
    <row r="6772" spans="7:7" x14ac:dyDescent="0.25">
      <c r="G6772" s="9">
        <v>6768</v>
      </c>
    </row>
    <row r="6773" spans="7:7" x14ac:dyDescent="0.25">
      <c r="G6773" s="9">
        <v>6769</v>
      </c>
    </row>
    <row r="6774" spans="7:7" x14ac:dyDescent="0.25">
      <c r="G6774" s="9">
        <v>6770</v>
      </c>
    </row>
    <row r="6775" spans="7:7" x14ac:dyDescent="0.25">
      <c r="G6775" s="9">
        <v>6771</v>
      </c>
    </row>
    <row r="6776" spans="7:7" x14ac:dyDescent="0.25">
      <c r="G6776" s="9">
        <v>6772</v>
      </c>
    </row>
    <row r="6777" spans="7:7" x14ac:dyDescent="0.25">
      <c r="G6777" s="9">
        <v>6773</v>
      </c>
    </row>
    <row r="6778" spans="7:7" x14ac:dyDescent="0.25">
      <c r="G6778" s="9">
        <v>6774</v>
      </c>
    </row>
    <row r="6779" spans="7:7" x14ac:dyDescent="0.25">
      <c r="G6779" s="9">
        <v>6775</v>
      </c>
    </row>
    <row r="6780" spans="7:7" x14ac:dyDescent="0.25">
      <c r="G6780" s="9">
        <v>6776</v>
      </c>
    </row>
    <row r="6781" spans="7:7" x14ac:dyDescent="0.25">
      <c r="G6781" s="9">
        <v>6777</v>
      </c>
    </row>
    <row r="6782" spans="7:7" x14ac:dyDescent="0.25">
      <c r="G6782" s="9">
        <v>6778</v>
      </c>
    </row>
    <row r="6783" spans="7:7" x14ac:dyDescent="0.25">
      <c r="G6783" s="9">
        <v>6779</v>
      </c>
    </row>
    <row r="6784" spans="7:7" x14ac:dyDescent="0.25">
      <c r="G6784" s="9">
        <v>6780</v>
      </c>
    </row>
    <row r="6785" spans="7:7" x14ac:dyDescent="0.25">
      <c r="G6785" s="9">
        <v>6781</v>
      </c>
    </row>
    <row r="6786" spans="7:7" x14ac:dyDescent="0.25">
      <c r="G6786" s="9">
        <v>6782</v>
      </c>
    </row>
    <row r="6787" spans="7:7" x14ac:dyDescent="0.25">
      <c r="G6787" s="9">
        <v>6783</v>
      </c>
    </row>
    <row r="6788" spans="7:7" x14ac:dyDescent="0.25">
      <c r="G6788" s="9">
        <v>6784</v>
      </c>
    </row>
    <row r="6789" spans="7:7" x14ac:dyDescent="0.25">
      <c r="G6789" s="9">
        <v>6785</v>
      </c>
    </row>
    <row r="6790" spans="7:7" x14ac:dyDescent="0.25">
      <c r="G6790" s="9">
        <v>6786</v>
      </c>
    </row>
    <row r="6791" spans="7:7" x14ac:dyDescent="0.25">
      <c r="G6791" s="9">
        <v>6787</v>
      </c>
    </row>
    <row r="6792" spans="7:7" x14ac:dyDescent="0.25">
      <c r="G6792" s="9">
        <v>6788</v>
      </c>
    </row>
    <row r="6793" spans="7:7" x14ac:dyDescent="0.25">
      <c r="G6793" s="9">
        <v>6789</v>
      </c>
    </row>
    <row r="6794" spans="7:7" x14ac:dyDescent="0.25">
      <c r="G6794" s="9">
        <v>6790</v>
      </c>
    </row>
    <row r="6795" spans="7:7" x14ac:dyDescent="0.25">
      <c r="G6795" s="9">
        <v>6791</v>
      </c>
    </row>
    <row r="6796" spans="7:7" x14ac:dyDescent="0.25">
      <c r="G6796" s="9">
        <v>6792</v>
      </c>
    </row>
    <row r="6797" spans="7:7" x14ac:dyDescent="0.25">
      <c r="G6797" s="9">
        <v>6793</v>
      </c>
    </row>
    <row r="6798" spans="7:7" x14ac:dyDescent="0.25">
      <c r="G6798" s="9">
        <v>6794</v>
      </c>
    </row>
    <row r="6799" spans="7:7" x14ac:dyDescent="0.25">
      <c r="G6799" s="9">
        <v>6795</v>
      </c>
    </row>
    <row r="6800" spans="7:7" x14ac:dyDescent="0.25">
      <c r="G6800" s="9">
        <v>6796</v>
      </c>
    </row>
    <row r="6801" spans="7:7" x14ac:dyDescent="0.25">
      <c r="G6801" s="9">
        <v>6797</v>
      </c>
    </row>
    <row r="6802" spans="7:7" x14ac:dyDescent="0.25">
      <c r="G6802" s="9">
        <v>6798</v>
      </c>
    </row>
    <row r="6803" spans="7:7" x14ac:dyDescent="0.25">
      <c r="G6803" s="9">
        <v>6799</v>
      </c>
    </row>
    <row r="6804" spans="7:7" x14ac:dyDescent="0.25">
      <c r="G6804" s="9">
        <v>6800</v>
      </c>
    </row>
    <row r="6805" spans="7:7" x14ac:dyDescent="0.25">
      <c r="G6805" s="9">
        <v>6801</v>
      </c>
    </row>
    <row r="6806" spans="7:7" x14ac:dyDescent="0.25">
      <c r="G6806" s="9">
        <v>6802</v>
      </c>
    </row>
    <row r="6807" spans="7:7" x14ac:dyDescent="0.25">
      <c r="G6807" s="9">
        <v>6803</v>
      </c>
    </row>
    <row r="6808" spans="7:7" x14ac:dyDescent="0.25">
      <c r="G6808" s="9">
        <v>6804</v>
      </c>
    </row>
    <row r="6809" spans="7:7" x14ac:dyDescent="0.25">
      <c r="G6809" s="9">
        <v>6805</v>
      </c>
    </row>
    <row r="6810" spans="7:7" x14ac:dyDescent="0.25">
      <c r="G6810" s="9">
        <v>6806</v>
      </c>
    </row>
    <row r="6811" spans="7:7" x14ac:dyDescent="0.25">
      <c r="G6811" s="9">
        <v>6807</v>
      </c>
    </row>
    <row r="6812" spans="7:7" x14ac:dyDescent="0.25">
      <c r="G6812" s="9">
        <v>6808</v>
      </c>
    </row>
    <row r="6813" spans="7:7" x14ac:dyDescent="0.25">
      <c r="G6813" s="9">
        <v>6809</v>
      </c>
    </row>
    <row r="6814" spans="7:7" x14ac:dyDescent="0.25">
      <c r="G6814" s="9">
        <v>6810</v>
      </c>
    </row>
    <row r="6815" spans="7:7" x14ac:dyDescent="0.25">
      <c r="G6815" s="9">
        <v>6811</v>
      </c>
    </row>
    <row r="6816" spans="7:7" x14ac:dyDescent="0.25">
      <c r="G6816" s="9">
        <v>6812</v>
      </c>
    </row>
    <row r="6817" spans="7:7" x14ac:dyDescent="0.25">
      <c r="G6817" s="9">
        <v>6813</v>
      </c>
    </row>
    <row r="6818" spans="7:7" x14ac:dyDescent="0.25">
      <c r="G6818" s="9">
        <v>6814</v>
      </c>
    </row>
    <row r="6819" spans="7:7" x14ac:dyDescent="0.25">
      <c r="G6819" s="9">
        <v>6815</v>
      </c>
    </row>
    <row r="6820" spans="7:7" x14ac:dyDescent="0.25">
      <c r="G6820" s="9">
        <v>6816</v>
      </c>
    </row>
    <row r="6821" spans="7:7" x14ac:dyDescent="0.25">
      <c r="G6821" s="9">
        <v>6817</v>
      </c>
    </row>
    <row r="6822" spans="7:7" x14ac:dyDescent="0.25">
      <c r="G6822" s="9">
        <v>6818</v>
      </c>
    </row>
    <row r="6823" spans="7:7" x14ac:dyDescent="0.25">
      <c r="G6823" s="9">
        <v>6819</v>
      </c>
    </row>
    <row r="6824" spans="7:7" x14ac:dyDescent="0.25">
      <c r="G6824" s="9">
        <v>6820</v>
      </c>
    </row>
    <row r="6825" spans="7:7" x14ac:dyDescent="0.25">
      <c r="G6825" s="9">
        <v>6821</v>
      </c>
    </row>
    <row r="6826" spans="7:7" x14ac:dyDescent="0.25">
      <c r="G6826" s="9">
        <v>6822</v>
      </c>
    </row>
    <row r="6827" spans="7:7" x14ac:dyDescent="0.25">
      <c r="G6827" s="9">
        <v>6823</v>
      </c>
    </row>
    <row r="6828" spans="7:7" x14ac:dyDescent="0.25">
      <c r="G6828" s="9">
        <v>6824</v>
      </c>
    </row>
    <row r="6829" spans="7:7" x14ac:dyDescent="0.25">
      <c r="G6829" s="9">
        <v>6825</v>
      </c>
    </row>
    <row r="6830" spans="7:7" x14ac:dyDescent="0.25">
      <c r="G6830" s="9">
        <v>6826</v>
      </c>
    </row>
    <row r="6831" spans="7:7" x14ac:dyDescent="0.25">
      <c r="G6831" s="9">
        <v>6827</v>
      </c>
    </row>
    <row r="6832" spans="7:7" x14ac:dyDescent="0.25">
      <c r="G6832" s="9">
        <v>6828</v>
      </c>
    </row>
    <row r="6833" spans="7:7" x14ac:dyDescent="0.25">
      <c r="G6833" s="9">
        <v>6829</v>
      </c>
    </row>
    <row r="6834" spans="7:7" x14ac:dyDescent="0.25">
      <c r="G6834" s="9">
        <v>6830</v>
      </c>
    </row>
    <row r="6835" spans="7:7" x14ac:dyDescent="0.25">
      <c r="G6835" s="9">
        <v>6831</v>
      </c>
    </row>
    <row r="6836" spans="7:7" x14ac:dyDescent="0.25">
      <c r="G6836" s="9">
        <v>6832</v>
      </c>
    </row>
    <row r="6837" spans="7:7" x14ac:dyDescent="0.25">
      <c r="G6837" s="9">
        <v>6833</v>
      </c>
    </row>
    <row r="6838" spans="7:7" x14ac:dyDescent="0.25">
      <c r="G6838" s="9">
        <v>6834</v>
      </c>
    </row>
    <row r="6839" spans="7:7" x14ac:dyDescent="0.25">
      <c r="G6839" s="9">
        <v>6835</v>
      </c>
    </row>
    <row r="6840" spans="7:7" x14ac:dyDescent="0.25">
      <c r="G6840" s="9">
        <v>6836</v>
      </c>
    </row>
    <row r="6841" spans="7:7" x14ac:dyDescent="0.25">
      <c r="G6841" s="9">
        <v>6837</v>
      </c>
    </row>
    <row r="6842" spans="7:7" x14ac:dyDescent="0.25">
      <c r="G6842" s="9">
        <v>6838</v>
      </c>
    </row>
    <row r="6843" spans="7:7" x14ac:dyDescent="0.25">
      <c r="G6843" s="9">
        <v>6839</v>
      </c>
    </row>
    <row r="6844" spans="7:7" x14ac:dyDescent="0.25">
      <c r="G6844" s="9">
        <v>6840</v>
      </c>
    </row>
    <row r="6845" spans="7:7" x14ac:dyDescent="0.25">
      <c r="G6845" s="9">
        <v>6841</v>
      </c>
    </row>
    <row r="6846" spans="7:7" x14ac:dyDescent="0.25">
      <c r="G6846" s="9">
        <v>6842</v>
      </c>
    </row>
    <row r="6847" spans="7:7" x14ac:dyDescent="0.25">
      <c r="G6847" s="9">
        <v>6843</v>
      </c>
    </row>
    <row r="6848" spans="7:7" x14ac:dyDescent="0.25">
      <c r="G6848" s="9">
        <v>6844</v>
      </c>
    </row>
    <row r="6849" spans="7:7" x14ac:dyDescent="0.25">
      <c r="G6849" s="9">
        <v>6845</v>
      </c>
    </row>
    <row r="6850" spans="7:7" x14ac:dyDescent="0.25">
      <c r="G6850" s="9">
        <v>6846</v>
      </c>
    </row>
    <row r="6851" spans="7:7" x14ac:dyDescent="0.25">
      <c r="G6851" s="9">
        <v>6847</v>
      </c>
    </row>
    <row r="6852" spans="7:7" x14ac:dyDescent="0.25">
      <c r="G6852" s="9">
        <v>6848</v>
      </c>
    </row>
    <row r="6853" spans="7:7" x14ac:dyDescent="0.25">
      <c r="G6853" s="9">
        <v>6849</v>
      </c>
    </row>
    <row r="6854" spans="7:7" x14ac:dyDescent="0.25">
      <c r="G6854" s="9">
        <v>6850</v>
      </c>
    </row>
    <row r="6855" spans="7:7" x14ac:dyDescent="0.25">
      <c r="G6855" s="9">
        <v>6851</v>
      </c>
    </row>
    <row r="6856" spans="7:7" x14ac:dyDescent="0.25">
      <c r="G6856" s="9">
        <v>6852</v>
      </c>
    </row>
    <row r="6857" spans="7:7" x14ac:dyDescent="0.25">
      <c r="G6857" s="9">
        <v>6853</v>
      </c>
    </row>
    <row r="6858" spans="7:7" x14ac:dyDescent="0.25">
      <c r="G6858" s="9">
        <v>6854</v>
      </c>
    </row>
    <row r="6859" spans="7:7" x14ac:dyDescent="0.25">
      <c r="G6859" s="9">
        <v>6855</v>
      </c>
    </row>
    <row r="6860" spans="7:7" x14ac:dyDescent="0.25">
      <c r="G6860" s="9">
        <v>6856</v>
      </c>
    </row>
    <row r="6861" spans="7:7" x14ac:dyDescent="0.25">
      <c r="G6861" s="9">
        <v>6857</v>
      </c>
    </row>
    <row r="6862" spans="7:7" x14ac:dyDescent="0.25">
      <c r="G6862" s="9">
        <v>6858</v>
      </c>
    </row>
    <row r="6863" spans="7:7" x14ac:dyDescent="0.25">
      <c r="G6863" s="9">
        <v>6859</v>
      </c>
    </row>
    <row r="6864" spans="7:7" x14ac:dyDescent="0.25">
      <c r="G6864" s="9">
        <v>6860</v>
      </c>
    </row>
    <row r="6865" spans="7:7" x14ac:dyDescent="0.25">
      <c r="G6865" s="9">
        <v>6861</v>
      </c>
    </row>
    <row r="6866" spans="7:7" x14ac:dyDescent="0.25">
      <c r="G6866" s="9">
        <v>6862</v>
      </c>
    </row>
    <row r="6867" spans="7:7" x14ac:dyDescent="0.25">
      <c r="G6867" s="9">
        <v>6863</v>
      </c>
    </row>
    <row r="6868" spans="7:7" x14ac:dyDescent="0.25">
      <c r="G6868" s="9">
        <v>6864</v>
      </c>
    </row>
    <row r="6869" spans="7:7" x14ac:dyDescent="0.25">
      <c r="G6869" s="9">
        <v>6865</v>
      </c>
    </row>
    <row r="6870" spans="7:7" x14ac:dyDescent="0.25">
      <c r="G6870" s="9">
        <v>6866</v>
      </c>
    </row>
    <row r="6871" spans="7:7" x14ac:dyDescent="0.25">
      <c r="G6871" s="9">
        <v>6867</v>
      </c>
    </row>
    <row r="6872" spans="7:7" x14ac:dyDescent="0.25">
      <c r="G6872" s="9">
        <v>6868</v>
      </c>
    </row>
    <row r="6873" spans="7:7" x14ac:dyDescent="0.25">
      <c r="G6873" s="9">
        <v>6869</v>
      </c>
    </row>
    <row r="6874" spans="7:7" x14ac:dyDescent="0.25">
      <c r="G6874" s="9">
        <v>6870</v>
      </c>
    </row>
    <row r="6875" spans="7:7" x14ac:dyDescent="0.25">
      <c r="G6875" s="9">
        <v>6871</v>
      </c>
    </row>
    <row r="6876" spans="7:7" x14ac:dyDescent="0.25">
      <c r="G6876" s="9">
        <v>6872</v>
      </c>
    </row>
    <row r="6877" spans="7:7" x14ac:dyDescent="0.25">
      <c r="G6877" s="9">
        <v>6873</v>
      </c>
    </row>
    <row r="6878" spans="7:7" x14ac:dyDescent="0.25">
      <c r="G6878" s="9">
        <v>6874</v>
      </c>
    </row>
    <row r="6879" spans="7:7" x14ac:dyDescent="0.25">
      <c r="G6879" s="9">
        <v>6875</v>
      </c>
    </row>
    <row r="6880" spans="7:7" x14ac:dyDescent="0.25">
      <c r="G6880" s="9">
        <v>6876</v>
      </c>
    </row>
    <row r="6881" spans="7:7" x14ac:dyDescent="0.25">
      <c r="G6881" s="9">
        <v>6877</v>
      </c>
    </row>
    <row r="6882" spans="7:7" x14ac:dyDescent="0.25">
      <c r="G6882" s="9">
        <v>6878</v>
      </c>
    </row>
    <row r="6883" spans="7:7" x14ac:dyDescent="0.25">
      <c r="G6883" s="9">
        <v>6879</v>
      </c>
    </row>
    <row r="6884" spans="7:7" x14ac:dyDescent="0.25">
      <c r="G6884" s="9">
        <v>6880</v>
      </c>
    </row>
    <row r="6885" spans="7:7" x14ac:dyDescent="0.25">
      <c r="G6885" s="9">
        <v>6881</v>
      </c>
    </row>
    <row r="6886" spans="7:7" x14ac:dyDescent="0.25">
      <c r="G6886" s="9">
        <v>6882</v>
      </c>
    </row>
    <row r="6887" spans="7:7" x14ac:dyDescent="0.25">
      <c r="G6887" s="9">
        <v>6883</v>
      </c>
    </row>
    <row r="6888" spans="7:7" x14ac:dyDescent="0.25">
      <c r="G6888" s="9">
        <v>6884</v>
      </c>
    </row>
    <row r="6889" spans="7:7" x14ac:dyDescent="0.25">
      <c r="G6889" s="9">
        <v>6885</v>
      </c>
    </row>
    <row r="6890" spans="7:7" x14ac:dyDescent="0.25">
      <c r="G6890" s="9">
        <v>6886</v>
      </c>
    </row>
    <row r="6891" spans="7:7" x14ac:dyDescent="0.25">
      <c r="G6891" s="9">
        <v>6887</v>
      </c>
    </row>
    <row r="6892" spans="7:7" x14ac:dyDescent="0.25">
      <c r="G6892" s="9">
        <v>6888</v>
      </c>
    </row>
    <row r="6893" spans="7:7" x14ac:dyDescent="0.25">
      <c r="G6893" s="9">
        <v>6889</v>
      </c>
    </row>
    <row r="6894" spans="7:7" x14ac:dyDescent="0.25">
      <c r="G6894" s="9">
        <v>6890</v>
      </c>
    </row>
    <row r="6895" spans="7:7" x14ac:dyDescent="0.25">
      <c r="G6895" s="9">
        <v>6891</v>
      </c>
    </row>
    <row r="6896" spans="7:7" x14ac:dyDescent="0.25">
      <c r="G6896" s="9">
        <v>6892</v>
      </c>
    </row>
    <row r="6897" spans="7:7" x14ac:dyDescent="0.25">
      <c r="G6897" s="9">
        <v>6893</v>
      </c>
    </row>
    <row r="6898" spans="7:7" x14ac:dyDescent="0.25">
      <c r="G6898" s="9">
        <v>6894</v>
      </c>
    </row>
    <row r="6899" spans="7:7" x14ac:dyDescent="0.25">
      <c r="G6899" s="9">
        <v>6895</v>
      </c>
    </row>
    <row r="6900" spans="7:7" x14ac:dyDescent="0.25">
      <c r="G6900" s="9">
        <v>6896</v>
      </c>
    </row>
    <row r="6901" spans="7:7" x14ac:dyDescent="0.25">
      <c r="G6901" s="9">
        <v>6897</v>
      </c>
    </row>
    <row r="6902" spans="7:7" x14ac:dyDescent="0.25">
      <c r="G6902" s="9">
        <v>6898</v>
      </c>
    </row>
    <row r="6903" spans="7:7" x14ac:dyDescent="0.25">
      <c r="G6903" s="9">
        <v>6899</v>
      </c>
    </row>
    <row r="6904" spans="7:7" x14ac:dyDescent="0.25">
      <c r="G6904" s="9">
        <v>6900</v>
      </c>
    </row>
    <row r="6905" spans="7:7" x14ac:dyDescent="0.25">
      <c r="G6905" s="9">
        <v>6901</v>
      </c>
    </row>
    <row r="6906" spans="7:7" x14ac:dyDescent="0.25">
      <c r="G6906" s="9">
        <v>6902</v>
      </c>
    </row>
    <row r="6907" spans="7:7" x14ac:dyDescent="0.25">
      <c r="G6907" s="9">
        <v>6903</v>
      </c>
    </row>
    <row r="6908" spans="7:7" x14ac:dyDescent="0.25">
      <c r="G6908" s="9">
        <v>6904</v>
      </c>
    </row>
    <row r="6909" spans="7:7" x14ac:dyDescent="0.25">
      <c r="G6909" s="9">
        <v>6905</v>
      </c>
    </row>
    <row r="6910" spans="7:7" x14ac:dyDescent="0.25">
      <c r="G6910" s="9">
        <v>6906</v>
      </c>
    </row>
    <row r="6911" spans="7:7" x14ac:dyDescent="0.25">
      <c r="G6911" s="9">
        <v>6907</v>
      </c>
    </row>
    <row r="6912" spans="7:7" x14ac:dyDescent="0.25">
      <c r="G6912" s="9">
        <v>6908</v>
      </c>
    </row>
    <row r="6913" spans="7:7" x14ac:dyDescent="0.25">
      <c r="G6913" s="9">
        <v>6909</v>
      </c>
    </row>
    <row r="6914" spans="7:7" x14ac:dyDescent="0.25">
      <c r="G6914" s="9">
        <v>6910</v>
      </c>
    </row>
    <row r="6915" spans="7:7" x14ac:dyDescent="0.25">
      <c r="G6915" s="9">
        <v>6911</v>
      </c>
    </row>
    <row r="6916" spans="7:7" x14ac:dyDescent="0.25">
      <c r="G6916" s="9">
        <v>6912</v>
      </c>
    </row>
    <row r="6917" spans="7:7" x14ac:dyDescent="0.25">
      <c r="G6917" s="9">
        <v>6913</v>
      </c>
    </row>
    <row r="6918" spans="7:7" x14ac:dyDescent="0.25">
      <c r="G6918" s="9">
        <v>6914</v>
      </c>
    </row>
    <row r="6919" spans="7:7" x14ac:dyDescent="0.25">
      <c r="G6919" s="9">
        <v>6915</v>
      </c>
    </row>
    <row r="6920" spans="7:7" x14ac:dyDescent="0.25">
      <c r="G6920" s="9">
        <v>6916</v>
      </c>
    </row>
    <row r="6921" spans="7:7" x14ac:dyDescent="0.25">
      <c r="G6921" s="9">
        <v>6917</v>
      </c>
    </row>
    <row r="6922" spans="7:7" x14ac:dyDescent="0.25">
      <c r="G6922" s="9">
        <v>6918</v>
      </c>
    </row>
    <row r="6923" spans="7:7" x14ac:dyDescent="0.25">
      <c r="G6923" s="9">
        <v>6919</v>
      </c>
    </row>
    <row r="6924" spans="7:7" x14ac:dyDescent="0.25">
      <c r="G6924" s="9">
        <v>6920</v>
      </c>
    </row>
    <row r="6925" spans="7:7" x14ac:dyDescent="0.25">
      <c r="G6925" s="9">
        <v>6921</v>
      </c>
    </row>
    <row r="6926" spans="7:7" x14ac:dyDescent="0.25">
      <c r="G6926" s="9">
        <v>6922</v>
      </c>
    </row>
    <row r="6927" spans="7:7" x14ac:dyDescent="0.25">
      <c r="G6927" s="9">
        <v>6923</v>
      </c>
    </row>
    <row r="6928" spans="7:7" x14ac:dyDescent="0.25">
      <c r="G6928" s="9">
        <v>6924</v>
      </c>
    </row>
    <row r="6929" spans="7:7" x14ac:dyDescent="0.25">
      <c r="G6929" s="9">
        <v>6925</v>
      </c>
    </row>
    <row r="6930" spans="7:7" x14ac:dyDescent="0.25">
      <c r="G6930" s="9">
        <v>6926</v>
      </c>
    </row>
    <row r="6931" spans="7:7" x14ac:dyDescent="0.25">
      <c r="G6931" s="9">
        <v>6927</v>
      </c>
    </row>
    <row r="6932" spans="7:7" x14ac:dyDescent="0.25">
      <c r="G6932" s="9">
        <v>6928</v>
      </c>
    </row>
    <row r="6933" spans="7:7" x14ac:dyDescent="0.25">
      <c r="G6933" s="9">
        <v>6929</v>
      </c>
    </row>
    <row r="6934" spans="7:7" x14ac:dyDescent="0.25">
      <c r="G6934" s="9">
        <v>6930</v>
      </c>
    </row>
    <row r="6935" spans="7:7" x14ac:dyDescent="0.25">
      <c r="G6935" s="9">
        <v>6931</v>
      </c>
    </row>
    <row r="6936" spans="7:7" x14ac:dyDescent="0.25">
      <c r="G6936" s="9">
        <v>6932</v>
      </c>
    </row>
    <row r="6937" spans="7:7" x14ac:dyDescent="0.25">
      <c r="G6937" s="9">
        <v>6933</v>
      </c>
    </row>
    <row r="6938" spans="7:7" x14ac:dyDescent="0.25">
      <c r="G6938" s="9">
        <v>6934</v>
      </c>
    </row>
    <row r="6939" spans="7:7" x14ac:dyDescent="0.25">
      <c r="G6939" s="9">
        <v>6935</v>
      </c>
    </row>
    <row r="6940" spans="7:7" x14ac:dyDescent="0.25">
      <c r="G6940" s="9">
        <v>6936</v>
      </c>
    </row>
    <row r="6941" spans="7:7" x14ac:dyDescent="0.25">
      <c r="G6941" s="9">
        <v>6937</v>
      </c>
    </row>
    <row r="6942" spans="7:7" x14ac:dyDescent="0.25">
      <c r="G6942" s="9">
        <v>6938</v>
      </c>
    </row>
    <row r="6943" spans="7:7" x14ac:dyDescent="0.25">
      <c r="G6943" s="9">
        <v>6939</v>
      </c>
    </row>
    <row r="6944" spans="7:7" x14ac:dyDescent="0.25">
      <c r="G6944" s="9">
        <v>6940</v>
      </c>
    </row>
    <row r="6945" spans="7:7" x14ac:dyDescent="0.25">
      <c r="G6945" s="9">
        <v>6941</v>
      </c>
    </row>
    <row r="6946" spans="7:7" x14ac:dyDescent="0.25">
      <c r="G6946" s="9">
        <v>6942</v>
      </c>
    </row>
    <row r="6947" spans="7:7" x14ac:dyDescent="0.25">
      <c r="G6947" s="9">
        <v>6943</v>
      </c>
    </row>
    <row r="6948" spans="7:7" x14ac:dyDescent="0.25">
      <c r="G6948" s="9">
        <v>6944</v>
      </c>
    </row>
    <row r="6949" spans="7:7" x14ac:dyDescent="0.25">
      <c r="G6949" s="9">
        <v>6945</v>
      </c>
    </row>
    <row r="6950" spans="7:7" x14ac:dyDescent="0.25">
      <c r="G6950" s="9">
        <v>6946</v>
      </c>
    </row>
    <row r="6951" spans="7:7" x14ac:dyDescent="0.25">
      <c r="G6951" s="9">
        <v>6947</v>
      </c>
    </row>
    <row r="6952" spans="7:7" x14ac:dyDescent="0.25">
      <c r="G6952" s="9">
        <v>6948</v>
      </c>
    </row>
    <row r="6953" spans="7:7" x14ac:dyDescent="0.25">
      <c r="G6953" s="9">
        <v>6949</v>
      </c>
    </row>
    <row r="6954" spans="7:7" x14ac:dyDescent="0.25">
      <c r="G6954" s="9">
        <v>6950</v>
      </c>
    </row>
    <row r="6955" spans="7:7" x14ac:dyDescent="0.25">
      <c r="G6955" s="9">
        <v>6951</v>
      </c>
    </row>
    <row r="6956" spans="7:7" x14ac:dyDescent="0.25">
      <c r="G6956" s="9">
        <v>6952</v>
      </c>
    </row>
    <row r="6957" spans="7:7" x14ac:dyDescent="0.25">
      <c r="G6957" s="9">
        <v>6953</v>
      </c>
    </row>
    <row r="6958" spans="7:7" x14ac:dyDescent="0.25">
      <c r="G6958" s="9">
        <v>6954</v>
      </c>
    </row>
    <row r="6959" spans="7:7" x14ac:dyDescent="0.25">
      <c r="G6959" s="9">
        <v>6955</v>
      </c>
    </row>
    <row r="6960" spans="7:7" x14ac:dyDescent="0.25">
      <c r="G6960" s="9">
        <v>6956</v>
      </c>
    </row>
    <row r="6961" spans="7:7" x14ac:dyDescent="0.25">
      <c r="G6961" s="9">
        <v>6957</v>
      </c>
    </row>
    <row r="6962" spans="7:7" x14ac:dyDescent="0.25">
      <c r="G6962" s="9">
        <v>6958</v>
      </c>
    </row>
    <row r="6963" spans="7:7" x14ac:dyDescent="0.25">
      <c r="G6963" s="9">
        <v>6959</v>
      </c>
    </row>
    <row r="6964" spans="7:7" x14ac:dyDescent="0.25">
      <c r="G6964" s="9">
        <v>6960</v>
      </c>
    </row>
    <row r="6965" spans="7:7" x14ac:dyDescent="0.25">
      <c r="G6965" s="9">
        <v>6961</v>
      </c>
    </row>
    <row r="6966" spans="7:7" x14ac:dyDescent="0.25">
      <c r="G6966" s="9">
        <v>6962</v>
      </c>
    </row>
    <row r="6967" spans="7:7" x14ac:dyDescent="0.25">
      <c r="G6967" s="9">
        <v>6963</v>
      </c>
    </row>
    <row r="6968" spans="7:7" x14ac:dyDescent="0.25">
      <c r="G6968" s="9">
        <v>6964</v>
      </c>
    </row>
    <row r="6969" spans="7:7" x14ac:dyDescent="0.25">
      <c r="G6969" s="9">
        <v>6965</v>
      </c>
    </row>
    <row r="6970" spans="7:7" x14ac:dyDescent="0.25">
      <c r="G6970" s="9">
        <v>6966</v>
      </c>
    </row>
    <row r="6971" spans="7:7" x14ac:dyDescent="0.25">
      <c r="G6971" s="9">
        <v>6967</v>
      </c>
    </row>
    <row r="6972" spans="7:7" x14ac:dyDescent="0.25">
      <c r="G6972" s="9">
        <v>6968</v>
      </c>
    </row>
    <row r="6973" spans="7:7" x14ac:dyDescent="0.25">
      <c r="G6973" s="9">
        <v>6969</v>
      </c>
    </row>
    <row r="6974" spans="7:7" x14ac:dyDescent="0.25">
      <c r="G6974" s="9">
        <v>6970</v>
      </c>
    </row>
    <row r="6975" spans="7:7" x14ac:dyDescent="0.25">
      <c r="G6975" s="9">
        <v>6971</v>
      </c>
    </row>
    <row r="6976" spans="7:7" x14ac:dyDescent="0.25">
      <c r="G6976" s="9">
        <v>6972</v>
      </c>
    </row>
    <row r="6977" spans="7:7" x14ac:dyDescent="0.25">
      <c r="G6977" s="9">
        <v>6973</v>
      </c>
    </row>
    <row r="6978" spans="7:7" x14ac:dyDescent="0.25">
      <c r="G6978" s="9">
        <v>6974</v>
      </c>
    </row>
    <row r="6979" spans="7:7" x14ac:dyDescent="0.25">
      <c r="G6979" s="9">
        <v>6975</v>
      </c>
    </row>
    <row r="6980" spans="7:7" x14ac:dyDescent="0.25">
      <c r="G6980" s="9">
        <v>6976</v>
      </c>
    </row>
    <row r="6981" spans="7:7" x14ac:dyDescent="0.25">
      <c r="G6981" s="9">
        <v>6977</v>
      </c>
    </row>
    <row r="6982" spans="7:7" x14ac:dyDescent="0.25">
      <c r="G6982" s="9">
        <v>6978</v>
      </c>
    </row>
    <row r="6983" spans="7:7" x14ac:dyDescent="0.25">
      <c r="G6983" s="9">
        <v>6979</v>
      </c>
    </row>
    <row r="6984" spans="7:7" x14ac:dyDescent="0.25">
      <c r="G6984" s="9">
        <v>6980</v>
      </c>
    </row>
    <row r="6985" spans="7:7" x14ac:dyDescent="0.25">
      <c r="G6985" s="9">
        <v>6981</v>
      </c>
    </row>
    <row r="6986" spans="7:7" x14ac:dyDescent="0.25">
      <c r="G6986" s="9">
        <v>6982</v>
      </c>
    </row>
    <row r="6987" spans="7:7" x14ac:dyDescent="0.25">
      <c r="G6987" s="9">
        <v>6983</v>
      </c>
    </row>
    <row r="6988" spans="7:7" x14ac:dyDescent="0.25">
      <c r="G6988" s="9">
        <v>6984</v>
      </c>
    </row>
    <row r="6989" spans="7:7" x14ac:dyDescent="0.25">
      <c r="G6989" s="9">
        <v>6985</v>
      </c>
    </row>
    <row r="6990" spans="7:7" x14ac:dyDescent="0.25">
      <c r="G6990" s="9">
        <v>6986</v>
      </c>
    </row>
    <row r="6991" spans="7:7" x14ac:dyDescent="0.25">
      <c r="G6991" s="9">
        <v>6987</v>
      </c>
    </row>
    <row r="6992" spans="7:7" x14ac:dyDescent="0.25">
      <c r="G6992" s="9">
        <v>6988</v>
      </c>
    </row>
    <row r="6993" spans="7:7" x14ac:dyDescent="0.25">
      <c r="G6993" s="9">
        <v>6989</v>
      </c>
    </row>
    <row r="6994" spans="7:7" x14ac:dyDescent="0.25">
      <c r="G6994" s="9">
        <v>6990</v>
      </c>
    </row>
    <row r="6995" spans="7:7" x14ac:dyDescent="0.25">
      <c r="G6995" s="9">
        <v>6991</v>
      </c>
    </row>
    <row r="6996" spans="7:7" x14ac:dyDescent="0.25">
      <c r="G6996" s="9">
        <v>6992</v>
      </c>
    </row>
    <row r="6997" spans="7:7" x14ac:dyDescent="0.25">
      <c r="G6997" s="9">
        <v>6993</v>
      </c>
    </row>
    <row r="6998" spans="7:7" x14ac:dyDescent="0.25">
      <c r="G6998" s="9">
        <v>6994</v>
      </c>
    </row>
    <row r="6999" spans="7:7" x14ac:dyDescent="0.25">
      <c r="G6999" s="9">
        <v>6995</v>
      </c>
    </row>
    <row r="7000" spans="7:7" x14ac:dyDescent="0.25">
      <c r="G7000" s="9">
        <v>6996</v>
      </c>
    </row>
    <row r="7001" spans="7:7" x14ac:dyDescent="0.25">
      <c r="G7001" s="9">
        <v>6997</v>
      </c>
    </row>
    <row r="7002" spans="7:7" x14ac:dyDescent="0.25">
      <c r="G7002" s="9">
        <v>6998</v>
      </c>
    </row>
    <row r="7003" spans="7:7" x14ac:dyDescent="0.25">
      <c r="G7003" s="9">
        <v>6999</v>
      </c>
    </row>
    <row r="7004" spans="7:7" x14ac:dyDescent="0.25">
      <c r="G7004" s="9">
        <v>7000</v>
      </c>
    </row>
    <row r="7005" spans="7:7" x14ac:dyDescent="0.25">
      <c r="G7005" s="9">
        <v>7001</v>
      </c>
    </row>
    <row r="7006" spans="7:7" x14ac:dyDescent="0.25">
      <c r="G7006" s="9">
        <v>7002</v>
      </c>
    </row>
    <row r="7007" spans="7:7" x14ac:dyDescent="0.25">
      <c r="G7007" s="9">
        <v>7003</v>
      </c>
    </row>
    <row r="7008" spans="7:7" x14ac:dyDescent="0.25">
      <c r="G7008" s="9">
        <v>7004</v>
      </c>
    </row>
    <row r="7009" spans="7:7" x14ac:dyDescent="0.25">
      <c r="G7009" s="9">
        <v>7005</v>
      </c>
    </row>
    <row r="7010" spans="7:7" x14ac:dyDescent="0.25">
      <c r="G7010" s="9">
        <v>7006</v>
      </c>
    </row>
    <row r="7011" spans="7:7" x14ac:dyDescent="0.25">
      <c r="G7011" s="9">
        <v>7007</v>
      </c>
    </row>
    <row r="7012" spans="7:7" x14ac:dyDescent="0.25">
      <c r="G7012" s="9">
        <v>7008</v>
      </c>
    </row>
    <row r="7013" spans="7:7" x14ac:dyDescent="0.25">
      <c r="G7013" s="9">
        <v>7009</v>
      </c>
    </row>
    <row r="7014" spans="7:7" x14ac:dyDescent="0.25">
      <c r="G7014" s="9">
        <v>7010</v>
      </c>
    </row>
    <row r="7015" spans="7:7" x14ac:dyDescent="0.25">
      <c r="G7015" s="9">
        <v>7011</v>
      </c>
    </row>
    <row r="7016" spans="7:7" x14ac:dyDescent="0.25">
      <c r="G7016" s="9">
        <v>7012</v>
      </c>
    </row>
    <row r="7017" spans="7:7" x14ac:dyDescent="0.25">
      <c r="G7017" s="9">
        <v>7013</v>
      </c>
    </row>
    <row r="7018" spans="7:7" x14ac:dyDescent="0.25">
      <c r="G7018" s="9">
        <v>7014</v>
      </c>
    </row>
    <row r="7019" spans="7:7" x14ac:dyDescent="0.25">
      <c r="G7019" s="9">
        <v>7015</v>
      </c>
    </row>
    <row r="7020" spans="7:7" x14ac:dyDescent="0.25">
      <c r="G7020" s="9">
        <v>7016</v>
      </c>
    </row>
    <row r="7021" spans="7:7" x14ac:dyDescent="0.25">
      <c r="G7021" s="9">
        <v>7017</v>
      </c>
    </row>
    <row r="7022" spans="7:7" x14ac:dyDescent="0.25">
      <c r="G7022" s="9">
        <v>7018</v>
      </c>
    </row>
    <row r="7023" spans="7:7" x14ac:dyDescent="0.25">
      <c r="G7023" s="9">
        <v>7019</v>
      </c>
    </row>
    <row r="7024" spans="7:7" x14ac:dyDescent="0.25">
      <c r="G7024" s="9">
        <v>7020</v>
      </c>
    </row>
    <row r="7025" spans="7:7" x14ac:dyDescent="0.25">
      <c r="G7025" s="9">
        <v>7021</v>
      </c>
    </row>
    <row r="7026" spans="7:7" x14ac:dyDescent="0.25">
      <c r="G7026" s="9">
        <v>7022</v>
      </c>
    </row>
    <row r="7027" spans="7:7" x14ac:dyDescent="0.25">
      <c r="G7027" s="9">
        <v>7023</v>
      </c>
    </row>
    <row r="7028" spans="7:7" x14ac:dyDescent="0.25">
      <c r="G7028" s="9">
        <v>7024</v>
      </c>
    </row>
    <row r="7029" spans="7:7" x14ac:dyDescent="0.25">
      <c r="G7029" s="9">
        <v>7025</v>
      </c>
    </row>
    <row r="7030" spans="7:7" x14ac:dyDescent="0.25">
      <c r="G7030" s="9">
        <v>7026</v>
      </c>
    </row>
    <row r="7031" spans="7:7" x14ac:dyDescent="0.25">
      <c r="G7031" s="9">
        <v>7027</v>
      </c>
    </row>
    <row r="7032" spans="7:7" x14ac:dyDescent="0.25">
      <c r="G7032" s="9">
        <v>7028</v>
      </c>
    </row>
    <row r="7033" spans="7:7" x14ac:dyDescent="0.25">
      <c r="G7033" s="9">
        <v>7029</v>
      </c>
    </row>
    <row r="7034" spans="7:7" x14ac:dyDescent="0.25">
      <c r="G7034" s="9">
        <v>7030</v>
      </c>
    </row>
    <row r="7035" spans="7:7" x14ac:dyDescent="0.25">
      <c r="G7035" s="9">
        <v>7031</v>
      </c>
    </row>
    <row r="7036" spans="7:7" x14ac:dyDescent="0.25">
      <c r="G7036" s="9">
        <v>7032</v>
      </c>
    </row>
    <row r="7037" spans="7:7" x14ac:dyDescent="0.25">
      <c r="G7037" s="9">
        <v>7033</v>
      </c>
    </row>
    <row r="7038" spans="7:7" x14ac:dyDescent="0.25">
      <c r="G7038" s="9">
        <v>7034</v>
      </c>
    </row>
    <row r="7039" spans="7:7" x14ac:dyDescent="0.25">
      <c r="G7039" s="9">
        <v>7035</v>
      </c>
    </row>
    <row r="7040" spans="7:7" x14ac:dyDescent="0.25">
      <c r="G7040" s="9">
        <v>7036</v>
      </c>
    </row>
    <row r="7041" spans="7:7" x14ac:dyDescent="0.25">
      <c r="G7041" s="9">
        <v>7037</v>
      </c>
    </row>
    <row r="7042" spans="7:7" x14ac:dyDescent="0.25">
      <c r="G7042" s="9">
        <v>7038</v>
      </c>
    </row>
    <row r="7043" spans="7:7" x14ac:dyDescent="0.25">
      <c r="G7043" s="9">
        <v>7039</v>
      </c>
    </row>
    <row r="7044" spans="7:7" x14ac:dyDescent="0.25">
      <c r="G7044" s="9">
        <v>7040</v>
      </c>
    </row>
    <row r="7045" spans="7:7" x14ac:dyDescent="0.25">
      <c r="G7045" s="9">
        <v>7041</v>
      </c>
    </row>
    <row r="7046" spans="7:7" x14ac:dyDescent="0.25">
      <c r="G7046" s="9">
        <v>7042</v>
      </c>
    </row>
    <row r="7047" spans="7:7" x14ac:dyDescent="0.25">
      <c r="G7047" s="9">
        <v>7043</v>
      </c>
    </row>
    <row r="7048" spans="7:7" x14ac:dyDescent="0.25">
      <c r="G7048" s="9">
        <v>7044</v>
      </c>
    </row>
    <row r="7049" spans="7:7" x14ac:dyDescent="0.25">
      <c r="G7049" s="9">
        <v>7045</v>
      </c>
    </row>
    <row r="7050" spans="7:7" x14ac:dyDescent="0.25">
      <c r="G7050" s="9">
        <v>7046</v>
      </c>
    </row>
    <row r="7051" spans="7:7" x14ac:dyDescent="0.25">
      <c r="G7051" s="9">
        <v>7047</v>
      </c>
    </row>
    <row r="7052" spans="7:7" x14ac:dyDescent="0.25">
      <c r="G7052" s="9">
        <v>7048</v>
      </c>
    </row>
    <row r="7053" spans="7:7" x14ac:dyDescent="0.25">
      <c r="G7053" s="9">
        <v>7049</v>
      </c>
    </row>
    <row r="7054" spans="7:7" x14ac:dyDescent="0.25">
      <c r="G7054" s="9">
        <v>7050</v>
      </c>
    </row>
    <row r="7055" spans="7:7" x14ac:dyDescent="0.25">
      <c r="G7055" s="9">
        <v>7051</v>
      </c>
    </row>
    <row r="7056" spans="7:7" x14ac:dyDescent="0.25">
      <c r="G7056" s="9">
        <v>7052</v>
      </c>
    </row>
    <row r="7057" spans="7:7" x14ac:dyDescent="0.25">
      <c r="G7057" s="9">
        <v>7053</v>
      </c>
    </row>
    <row r="7058" spans="7:7" x14ac:dyDescent="0.25">
      <c r="G7058" s="9">
        <v>7054</v>
      </c>
    </row>
    <row r="7059" spans="7:7" x14ac:dyDescent="0.25">
      <c r="G7059" s="9">
        <v>7055</v>
      </c>
    </row>
    <row r="7060" spans="7:7" x14ac:dyDescent="0.25">
      <c r="G7060" s="9">
        <v>7056</v>
      </c>
    </row>
    <row r="7061" spans="7:7" x14ac:dyDescent="0.25">
      <c r="G7061" s="9">
        <v>7057</v>
      </c>
    </row>
    <row r="7062" spans="7:7" x14ac:dyDescent="0.25">
      <c r="G7062" s="9">
        <v>7058</v>
      </c>
    </row>
    <row r="7063" spans="7:7" x14ac:dyDescent="0.25">
      <c r="G7063" s="9">
        <v>7059</v>
      </c>
    </row>
    <row r="7064" spans="7:7" x14ac:dyDescent="0.25">
      <c r="G7064" s="9">
        <v>7060</v>
      </c>
    </row>
    <row r="7065" spans="7:7" x14ac:dyDescent="0.25">
      <c r="G7065" s="9">
        <v>7061</v>
      </c>
    </row>
    <row r="7066" spans="7:7" x14ac:dyDescent="0.25">
      <c r="G7066" s="9">
        <v>7062</v>
      </c>
    </row>
    <row r="7067" spans="7:7" x14ac:dyDescent="0.25">
      <c r="G7067" s="9">
        <v>7063</v>
      </c>
    </row>
    <row r="7068" spans="7:7" x14ac:dyDescent="0.25">
      <c r="G7068" s="9">
        <v>7064</v>
      </c>
    </row>
    <row r="7069" spans="7:7" x14ac:dyDescent="0.25">
      <c r="G7069" s="9">
        <v>7065</v>
      </c>
    </row>
    <row r="7070" spans="7:7" x14ac:dyDescent="0.25">
      <c r="G7070" s="9">
        <v>7066</v>
      </c>
    </row>
    <row r="7071" spans="7:7" x14ac:dyDescent="0.25">
      <c r="G7071" s="9">
        <v>7067</v>
      </c>
    </row>
    <row r="7072" spans="7:7" x14ac:dyDescent="0.25">
      <c r="G7072" s="9">
        <v>7068</v>
      </c>
    </row>
    <row r="7073" spans="7:7" x14ac:dyDescent="0.25">
      <c r="G7073" s="9">
        <v>7069</v>
      </c>
    </row>
    <row r="7074" spans="7:7" x14ac:dyDescent="0.25">
      <c r="G7074" s="9">
        <v>7070</v>
      </c>
    </row>
    <row r="7075" spans="7:7" x14ac:dyDescent="0.25">
      <c r="G7075" s="9">
        <v>7071</v>
      </c>
    </row>
    <row r="7076" spans="7:7" x14ac:dyDescent="0.25">
      <c r="G7076" s="9">
        <v>7072</v>
      </c>
    </row>
    <row r="7077" spans="7:7" x14ac:dyDescent="0.25">
      <c r="G7077" s="9">
        <v>7073</v>
      </c>
    </row>
    <row r="7078" spans="7:7" x14ac:dyDescent="0.25">
      <c r="G7078" s="9">
        <v>7074</v>
      </c>
    </row>
    <row r="7079" spans="7:7" x14ac:dyDescent="0.25">
      <c r="G7079" s="9">
        <v>7075</v>
      </c>
    </row>
    <row r="7080" spans="7:7" x14ac:dyDescent="0.25">
      <c r="G7080" s="9">
        <v>7076</v>
      </c>
    </row>
    <row r="7081" spans="7:7" x14ac:dyDescent="0.25">
      <c r="G7081" s="9">
        <v>7077</v>
      </c>
    </row>
    <row r="7082" spans="7:7" x14ac:dyDescent="0.25">
      <c r="G7082" s="9">
        <v>7078</v>
      </c>
    </row>
    <row r="7083" spans="7:7" x14ac:dyDescent="0.25">
      <c r="G7083" s="9">
        <v>7079</v>
      </c>
    </row>
    <row r="7084" spans="7:7" x14ac:dyDescent="0.25">
      <c r="G7084" s="9">
        <v>7080</v>
      </c>
    </row>
    <row r="7085" spans="7:7" x14ac:dyDescent="0.25">
      <c r="G7085" s="9">
        <v>7081</v>
      </c>
    </row>
    <row r="7086" spans="7:7" x14ac:dyDescent="0.25">
      <c r="G7086" s="9">
        <v>7082</v>
      </c>
    </row>
    <row r="7087" spans="7:7" x14ac:dyDescent="0.25">
      <c r="G7087" s="9">
        <v>7083</v>
      </c>
    </row>
    <row r="7088" spans="7:7" x14ac:dyDescent="0.25">
      <c r="G7088" s="9">
        <v>7084</v>
      </c>
    </row>
    <row r="7089" spans="7:7" x14ac:dyDescent="0.25">
      <c r="G7089" s="9">
        <v>7085</v>
      </c>
    </row>
    <row r="7090" spans="7:7" x14ac:dyDescent="0.25">
      <c r="G7090" s="9">
        <v>7086</v>
      </c>
    </row>
    <row r="7091" spans="7:7" x14ac:dyDescent="0.25">
      <c r="G7091" s="9">
        <v>7087</v>
      </c>
    </row>
    <row r="7092" spans="7:7" x14ac:dyDescent="0.25">
      <c r="G7092" s="9">
        <v>7088</v>
      </c>
    </row>
    <row r="7093" spans="7:7" x14ac:dyDescent="0.25">
      <c r="G7093" s="9">
        <v>7089</v>
      </c>
    </row>
    <row r="7094" spans="7:7" x14ac:dyDescent="0.25">
      <c r="G7094" s="9">
        <v>7090</v>
      </c>
    </row>
    <row r="7095" spans="7:7" x14ac:dyDescent="0.25">
      <c r="G7095" s="9">
        <v>7091</v>
      </c>
    </row>
    <row r="7096" spans="7:7" x14ac:dyDescent="0.25">
      <c r="G7096" s="9">
        <v>7092</v>
      </c>
    </row>
    <row r="7097" spans="7:7" x14ac:dyDescent="0.25">
      <c r="G7097" s="9">
        <v>7093</v>
      </c>
    </row>
    <row r="7098" spans="7:7" x14ac:dyDescent="0.25">
      <c r="G7098" s="9">
        <v>7094</v>
      </c>
    </row>
    <row r="7099" spans="7:7" x14ac:dyDescent="0.25">
      <c r="G7099" s="9">
        <v>7095</v>
      </c>
    </row>
    <row r="7100" spans="7:7" x14ac:dyDescent="0.25">
      <c r="G7100" s="9">
        <v>7096</v>
      </c>
    </row>
    <row r="7101" spans="7:7" x14ac:dyDescent="0.25">
      <c r="G7101" s="9">
        <v>7097</v>
      </c>
    </row>
    <row r="7102" spans="7:7" x14ac:dyDescent="0.25">
      <c r="G7102" s="9">
        <v>7098</v>
      </c>
    </row>
    <row r="7103" spans="7:7" x14ac:dyDescent="0.25">
      <c r="G7103" s="9">
        <v>7099</v>
      </c>
    </row>
    <row r="7104" spans="7:7" x14ac:dyDescent="0.25">
      <c r="G7104" s="9">
        <v>7100</v>
      </c>
    </row>
    <row r="7105" spans="7:7" x14ac:dyDescent="0.25">
      <c r="G7105" s="9">
        <v>7101</v>
      </c>
    </row>
    <row r="7106" spans="7:7" x14ac:dyDescent="0.25">
      <c r="G7106" s="9">
        <v>7102</v>
      </c>
    </row>
    <row r="7107" spans="7:7" x14ac:dyDescent="0.25">
      <c r="G7107" s="9">
        <v>7103</v>
      </c>
    </row>
    <row r="7108" spans="7:7" x14ac:dyDescent="0.25">
      <c r="G7108" s="9">
        <v>7104</v>
      </c>
    </row>
    <row r="7109" spans="7:7" x14ac:dyDescent="0.25">
      <c r="G7109" s="9">
        <v>7105</v>
      </c>
    </row>
    <row r="7110" spans="7:7" x14ac:dyDescent="0.25">
      <c r="G7110" s="9">
        <v>7106</v>
      </c>
    </row>
    <row r="7111" spans="7:7" x14ac:dyDescent="0.25">
      <c r="G7111" s="9">
        <v>7107</v>
      </c>
    </row>
    <row r="7112" spans="7:7" x14ac:dyDescent="0.25">
      <c r="G7112" s="9">
        <v>7108</v>
      </c>
    </row>
    <row r="7113" spans="7:7" x14ac:dyDescent="0.25">
      <c r="G7113" s="9">
        <v>7109</v>
      </c>
    </row>
    <row r="7114" spans="7:7" x14ac:dyDescent="0.25">
      <c r="G7114" s="9">
        <v>7110</v>
      </c>
    </row>
    <row r="7115" spans="7:7" x14ac:dyDescent="0.25">
      <c r="G7115" s="9">
        <v>7111</v>
      </c>
    </row>
    <row r="7116" spans="7:7" x14ac:dyDescent="0.25">
      <c r="G7116" s="9">
        <v>7112</v>
      </c>
    </row>
    <row r="7117" spans="7:7" x14ac:dyDescent="0.25">
      <c r="G7117" s="9">
        <v>7113</v>
      </c>
    </row>
    <row r="7118" spans="7:7" x14ac:dyDescent="0.25">
      <c r="G7118" s="9">
        <v>7114</v>
      </c>
    </row>
    <row r="7119" spans="7:7" x14ac:dyDescent="0.25">
      <c r="G7119" s="9">
        <v>7115</v>
      </c>
    </row>
    <row r="7120" spans="7:7" x14ac:dyDescent="0.25">
      <c r="G7120" s="9">
        <v>7116</v>
      </c>
    </row>
    <row r="7121" spans="7:7" x14ac:dyDescent="0.25">
      <c r="G7121" s="9">
        <v>7117</v>
      </c>
    </row>
    <row r="7122" spans="7:7" x14ac:dyDescent="0.25">
      <c r="G7122" s="9">
        <v>7118</v>
      </c>
    </row>
    <row r="7123" spans="7:7" x14ac:dyDescent="0.25">
      <c r="G7123" s="9">
        <v>7119</v>
      </c>
    </row>
    <row r="7124" spans="7:7" x14ac:dyDescent="0.25">
      <c r="G7124" s="9">
        <v>7120</v>
      </c>
    </row>
    <row r="7125" spans="7:7" x14ac:dyDescent="0.25">
      <c r="G7125" s="9">
        <v>7121</v>
      </c>
    </row>
    <row r="7126" spans="7:7" x14ac:dyDescent="0.25">
      <c r="G7126" s="9">
        <v>7122</v>
      </c>
    </row>
    <row r="7127" spans="7:7" x14ac:dyDescent="0.25">
      <c r="G7127" s="9">
        <v>7123</v>
      </c>
    </row>
    <row r="7128" spans="7:7" x14ac:dyDescent="0.25">
      <c r="G7128" s="9">
        <v>7124</v>
      </c>
    </row>
    <row r="7129" spans="7:7" x14ac:dyDescent="0.25">
      <c r="G7129" s="9">
        <v>7125</v>
      </c>
    </row>
    <row r="7130" spans="7:7" x14ac:dyDescent="0.25">
      <c r="G7130" s="9">
        <v>7126</v>
      </c>
    </row>
    <row r="7131" spans="7:7" x14ac:dyDescent="0.25">
      <c r="G7131" s="9">
        <v>7127</v>
      </c>
    </row>
    <row r="7132" spans="7:7" x14ac:dyDescent="0.25">
      <c r="G7132" s="9">
        <v>7128</v>
      </c>
    </row>
    <row r="7133" spans="7:7" x14ac:dyDescent="0.25">
      <c r="G7133" s="9">
        <v>7129</v>
      </c>
    </row>
    <row r="7134" spans="7:7" x14ac:dyDescent="0.25">
      <c r="G7134" s="9">
        <v>7130</v>
      </c>
    </row>
    <row r="7135" spans="7:7" x14ac:dyDescent="0.25">
      <c r="G7135" s="9">
        <v>7131</v>
      </c>
    </row>
    <row r="7136" spans="7:7" x14ac:dyDescent="0.25">
      <c r="G7136" s="9">
        <v>7132</v>
      </c>
    </row>
    <row r="7137" spans="7:7" x14ac:dyDescent="0.25">
      <c r="G7137" s="9">
        <v>7133</v>
      </c>
    </row>
    <row r="7138" spans="7:7" x14ac:dyDescent="0.25">
      <c r="G7138" s="9">
        <v>7134</v>
      </c>
    </row>
    <row r="7139" spans="7:7" x14ac:dyDescent="0.25">
      <c r="G7139" s="9">
        <v>7135</v>
      </c>
    </row>
    <row r="7140" spans="7:7" x14ac:dyDescent="0.25">
      <c r="G7140" s="9">
        <v>7136</v>
      </c>
    </row>
    <row r="7141" spans="7:7" x14ac:dyDescent="0.25">
      <c r="G7141" s="9">
        <v>7137</v>
      </c>
    </row>
    <row r="7142" spans="7:7" x14ac:dyDescent="0.25">
      <c r="G7142" s="9">
        <v>7138</v>
      </c>
    </row>
    <row r="7143" spans="7:7" x14ac:dyDescent="0.25">
      <c r="G7143" s="9">
        <v>7139</v>
      </c>
    </row>
    <row r="7144" spans="7:7" x14ac:dyDescent="0.25">
      <c r="G7144" s="9">
        <v>7140</v>
      </c>
    </row>
    <row r="7145" spans="7:7" x14ac:dyDescent="0.25">
      <c r="G7145" s="9">
        <v>7141</v>
      </c>
    </row>
    <row r="7146" spans="7:7" x14ac:dyDescent="0.25">
      <c r="G7146" s="9">
        <v>7142</v>
      </c>
    </row>
    <row r="7147" spans="7:7" x14ac:dyDescent="0.25">
      <c r="G7147" s="9">
        <v>7143</v>
      </c>
    </row>
    <row r="7148" spans="7:7" x14ac:dyDescent="0.25">
      <c r="G7148" s="9">
        <v>7144</v>
      </c>
    </row>
    <row r="7149" spans="7:7" x14ac:dyDescent="0.25">
      <c r="G7149" s="9">
        <v>7145</v>
      </c>
    </row>
    <row r="7150" spans="7:7" x14ac:dyDescent="0.25">
      <c r="G7150" s="9">
        <v>7146</v>
      </c>
    </row>
    <row r="7151" spans="7:7" x14ac:dyDescent="0.25">
      <c r="G7151" s="9">
        <v>7147</v>
      </c>
    </row>
    <row r="7152" spans="7:7" x14ac:dyDescent="0.25">
      <c r="G7152" s="9">
        <v>7148</v>
      </c>
    </row>
    <row r="7153" spans="7:7" x14ac:dyDescent="0.25">
      <c r="G7153" s="9">
        <v>7149</v>
      </c>
    </row>
    <row r="7154" spans="7:7" x14ac:dyDescent="0.25">
      <c r="G7154" s="9">
        <v>7150</v>
      </c>
    </row>
    <row r="7155" spans="7:7" x14ac:dyDescent="0.25">
      <c r="G7155" s="9">
        <v>7151</v>
      </c>
    </row>
    <row r="7156" spans="7:7" x14ac:dyDescent="0.25">
      <c r="G7156" s="9">
        <v>7152</v>
      </c>
    </row>
    <row r="7157" spans="7:7" x14ac:dyDescent="0.25">
      <c r="G7157" s="9">
        <v>7153</v>
      </c>
    </row>
    <row r="7158" spans="7:7" x14ac:dyDescent="0.25">
      <c r="G7158" s="9">
        <v>7154</v>
      </c>
    </row>
    <row r="7159" spans="7:7" x14ac:dyDescent="0.25">
      <c r="G7159" s="9">
        <v>7155</v>
      </c>
    </row>
    <row r="7160" spans="7:7" x14ac:dyDescent="0.25">
      <c r="G7160" s="9">
        <v>7156</v>
      </c>
    </row>
    <row r="7161" spans="7:7" x14ac:dyDescent="0.25">
      <c r="G7161" s="9">
        <v>7157</v>
      </c>
    </row>
    <row r="7162" spans="7:7" x14ac:dyDescent="0.25">
      <c r="G7162" s="9">
        <v>7158</v>
      </c>
    </row>
    <row r="7163" spans="7:7" x14ac:dyDescent="0.25">
      <c r="G7163" s="9">
        <v>7159</v>
      </c>
    </row>
    <row r="7164" spans="7:7" x14ac:dyDescent="0.25">
      <c r="G7164" s="9">
        <v>7160</v>
      </c>
    </row>
    <row r="7165" spans="7:7" x14ac:dyDescent="0.25">
      <c r="G7165" s="9">
        <v>7161</v>
      </c>
    </row>
    <row r="7166" spans="7:7" x14ac:dyDescent="0.25">
      <c r="G7166" s="9">
        <v>7162</v>
      </c>
    </row>
    <row r="7167" spans="7:7" x14ac:dyDescent="0.25">
      <c r="G7167" s="9">
        <v>7163</v>
      </c>
    </row>
    <row r="7168" spans="7:7" x14ac:dyDescent="0.25">
      <c r="G7168" s="9">
        <v>7164</v>
      </c>
    </row>
    <row r="7169" spans="7:7" x14ac:dyDescent="0.25">
      <c r="G7169" s="9">
        <v>7165</v>
      </c>
    </row>
    <row r="7170" spans="7:7" x14ac:dyDescent="0.25">
      <c r="G7170" s="9">
        <v>7166</v>
      </c>
    </row>
    <row r="7171" spans="7:7" x14ac:dyDescent="0.25">
      <c r="G7171" s="9">
        <v>7167</v>
      </c>
    </row>
    <row r="7172" spans="7:7" x14ac:dyDescent="0.25">
      <c r="G7172" s="9">
        <v>7168</v>
      </c>
    </row>
    <row r="7173" spans="7:7" x14ac:dyDescent="0.25">
      <c r="G7173" s="9">
        <v>7169</v>
      </c>
    </row>
    <row r="7174" spans="7:7" x14ac:dyDescent="0.25">
      <c r="G7174" s="9">
        <v>7170</v>
      </c>
    </row>
    <row r="7175" spans="7:7" x14ac:dyDescent="0.25">
      <c r="G7175" s="9">
        <v>7171</v>
      </c>
    </row>
    <row r="7176" spans="7:7" x14ac:dyDescent="0.25">
      <c r="G7176" s="9">
        <v>7172</v>
      </c>
    </row>
    <row r="7177" spans="7:7" x14ac:dyDescent="0.25">
      <c r="G7177" s="9">
        <v>7173</v>
      </c>
    </row>
    <row r="7178" spans="7:7" x14ac:dyDescent="0.25">
      <c r="G7178" s="9">
        <v>7174</v>
      </c>
    </row>
    <row r="7179" spans="7:7" x14ac:dyDescent="0.25">
      <c r="G7179" s="9">
        <v>7175</v>
      </c>
    </row>
    <row r="7180" spans="7:7" x14ac:dyDescent="0.25">
      <c r="G7180" s="9">
        <v>7176</v>
      </c>
    </row>
    <row r="7181" spans="7:7" x14ac:dyDescent="0.25">
      <c r="G7181" s="9">
        <v>7177</v>
      </c>
    </row>
    <row r="7182" spans="7:7" x14ac:dyDescent="0.25">
      <c r="G7182" s="9">
        <v>7178</v>
      </c>
    </row>
    <row r="7183" spans="7:7" x14ac:dyDescent="0.25">
      <c r="G7183" s="9">
        <v>7179</v>
      </c>
    </row>
    <row r="7184" spans="7:7" x14ac:dyDescent="0.25">
      <c r="G7184" s="9">
        <v>7180</v>
      </c>
    </row>
    <row r="7185" spans="7:7" x14ac:dyDescent="0.25">
      <c r="G7185" s="9">
        <v>7181</v>
      </c>
    </row>
    <row r="7186" spans="7:7" x14ac:dyDescent="0.25">
      <c r="G7186" s="9">
        <v>7182</v>
      </c>
    </row>
    <row r="7187" spans="7:7" x14ac:dyDescent="0.25">
      <c r="G7187" s="9">
        <v>7183</v>
      </c>
    </row>
    <row r="7188" spans="7:7" x14ac:dyDescent="0.25">
      <c r="G7188" s="9">
        <v>7184</v>
      </c>
    </row>
    <row r="7189" spans="7:7" x14ac:dyDescent="0.25">
      <c r="G7189" s="9">
        <v>7185</v>
      </c>
    </row>
    <row r="7190" spans="7:7" x14ac:dyDescent="0.25">
      <c r="G7190" s="9">
        <v>7186</v>
      </c>
    </row>
    <row r="7191" spans="7:7" x14ac:dyDescent="0.25">
      <c r="G7191" s="9">
        <v>7187</v>
      </c>
    </row>
    <row r="7192" spans="7:7" x14ac:dyDescent="0.25">
      <c r="G7192" s="9">
        <v>7188</v>
      </c>
    </row>
    <row r="7193" spans="7:7" x14ac:dyDescent="0.25">
      <c r="G7193" s="9">
        <v>7189</v>
      </c>
    </row>
    <row r="7194" spans="7:7" x14ac:dyDescent="0.25">
      <c r="G7194" s="9">
        <v>7190</v>
      </c>
    </row>
    <row r="7195" spans="7:7" x14ac:dyDescent="0.25">
      <c r="G7195" s="9">
        <v>7191</v>
      </c>
    </row>
    <row r="7196" spans="7:7" x14ac:dyDescent="0.25">
      <c r="G7196" s="9">
        <v>7192</v>
      </c>
    </row>
    <row r="7197" spans="7:7" x14ac:dyDescent="0.25">
      <c r="G7197" s="9">
        <v>7193</v>
      </c>
    </row>
    <row r="7198" spans="7:7" x14ac:dyDescent="0.25">
      <c r="G7198" s="9">
        <v>7194</v>
      </c>
    </row>
    <row r="7199" spans="7:7" x14ac:dyDescent="0.25">
      <c r="G7199" s="9">
        <v>7195</v>
      </c>
    </row>
    <row r="7200" spans="7:7" x14ac:dyDescent="0.25">
      <c r="G7200" s="9">
        <v>7196</v>
      </c>
    </row>
    <row r="7201" spans="7:7" x14ac:dyDescent="0.25">
      <c r="G7201" s="9">
        <v>7197</v>
      </c>
    </row>
    <row r="7202" spans="7:7" x14ac:dyDescent="0.25">
      <c r="G7202" s="9">
        <v>7198</v>
      </c>
    </row>
    <row r="7203" spans="7:7" x14ac:dyDescent="0.25">
      <c r="G7203" s="9">
        <v>7199</v>
      </c>
    </row>
    <row r="7204" spans="7:7" x14ac:dyDescent="0.25">
      <c r="G7204" s="9">
        <v>7200</v>
      </c>
    </row>
    <row r="7205" spans="7:7" x14ac:dyDescent="0.25">
      <c r="G7205" s="9">
        <v>7201</v>
      </c>
    </row>
    <row r="7206" spans="7:7" x14ac:dyDescent="0.25">
      <c r="G7206" s="9">
        <v>7202</v>
      </c>
    </row>
    <row r="7207" spans="7:7" x14ac:dyDescent="0.25">
      <c r="G7207" s="9">
        <v>7203</v>
      </c>
    </row>
    <row r="7208" spans="7:7" x14ac:dyDescent="0.25">
      <c r="G7208" s="9">
        <v>7204</v>
      </c>
    </row>
    <row r="7209" spans="7:7" x14ac:dyDescent="0.25">
      <c r="G7209" s="9">
        <v>7205</v>
      </c>
    </row>
    <row r="7210" spans="7:7" x14ac:dyDescent="0.25">
      <c r="G7210" s="9">
        <v>7206</v>
      </c>
    </row>
    <row r="7211" spans="7:7" x14ac:dyDescent="0.25">
      <c r="G7211" s="9">
        <v>7207</v>
      </c>
    </row>
    <row r="7212" spans="7:7" x14ac:dyDescent="0.25">
      <c r="G7212" s="9">
        <v>7208</v>
      </c>
    </row>
    <row r="7213" spans="7:7" x14ac:dyDescent="0.25">
      <c r="G7213" s="9">
        <v>7209</v>
      </c>
    </row>
    <row r="7214" spans="7:7" x14ac:dyDescent="0.25">
      <c r="G7214" s="9">
        <v>7210</v>
      </c>
    </row>
    <row r="7215" spans="7:7" x14ac:dyDescent="0.25">
      <c r="G7215" s="9">
        <v>7211</v>
      </c>
    </row>
    <row r="7216" spans="7:7" x14ac:dyDescent="0.25">
      <c r="G7216" s="9">
        <v>7212</v>
      </c>
    </row>
    <row r="7217" spans="7:7" x14ac:dyDescent="0.25">
      <c r="G7217" s="9">
        <v>7213</v>
      </c>
    </row>
    <row r="7218" spans="7:7" x14ac:dyDescent="0.25">
      <c r="G7218" s="9">
        <v>7214</v>
      </c>
    </row>
    <row r="7219" spans="7:7" x14ac:dyDescent="0.25">
      <c r="G7219" s="9">
        <v>7215</v>
      </c>
    </row>
    <row r="7220" spans="7:7" x14ac:dyDescent="0.25">
      <c r="G7220" s="9">
        <v>7216</v>
      </c>
    </row>
    <row r="7221" spans="7:7" x14ac:dyDescent="0.25">
      <c r="G7221" s="9">
        <v>7217</v>
      </c>
    </row>
    <row r="7222" spans="7:7" x14ac:dyDescent="0.25">
      <c r="G7222" s="9">
        <v>7218</v>
      </c>
    </row>
    <row r="7223" spans="7:7" x14ac:dyDescent="0.25">
      <c r="G7223" s="9">
        <v>7219</v>
      </c>
    </row>
    <row r="7224" spans="7:7" x14ac:dyDescent="0.25">
      <c r="G7224" s="9">
        <v>7220</v>
      </c>
    </row>
    <row r="7225" spans="7:7" x14ac:dyDescent="0.25">
      <c r="G7225" s="9">
        <v>7221</v>
      </c>
    </row>
    <row r="7226" spans="7:7" x14ac:dyDescent="0.25">
      <c r="G7226" s="9">
        <v>7222</v>
      </c>
    </row>
    <row r="7227" spans="7:7" x14ac:dyDescent="0.25">
      <c r="G7227" s="9">
        <v>7223</v>
      </c>
    </row>
    <row r="7228" spans="7:7" x14ac:dyDescent="0.25">
      <c r="G7228" s="9">
        <v>7224</v>
      </c>
    </row>
    <row r="7229" spans="7:7" x14ac:dyDescent="0.25">
      <c r="G7229" s="9">
        <v>7225</v>
      </c>
    </row>
    <row r="7230" spans="7:7" x14ac:dyDescent="0.25">
      <c r="G7230" s="9">
        <v>7226</v>
      </c>
    </row>
    <row r="7231" spans="7:7" x14ac:dyDescent="0.25">
      <c r="G7231" s="9">
        <v>7227</v>
      </c>
    </row>
    <row r="7232" spans="7:7" x14ac:dyDescent="0.25">
      <c r="G7232" s="9">
        <v>7228</v>
      </c>
    </row>
    <row r="7233" spans="7:7" x14ac:dyDescent="0.25">
      <c r="G7233" s="9">
        <v>7229</v>
      </c>
    </row>
    <row r="7234" spans="7:7" x14ac:dyDescent="0.25">
      <c r="G7234" s="9">
        <v>7230</v>
      </c>
    </row>
    <row r="7235" spans="7:7" x14ac:dyDescent="0.25">
      <c r="G7235" s="9">
        <v>7231</v>
      </c>
    </row>
    <row r="7236" spans="7:7" x14ac:dyDescent="0.25">
      <c r="G7236" s="9">
        <v>7232</v>
      </c>
    </row>
    <row r="7237" spans="7:7" x14ac:dyDescent="0.25">
      <c r="G7237" s="9">
        <v>7233</v>
      </c>
    </row>
    <row r="7238" spans="7:7" x14ac:dyDescent="0.25">
      <c r="G7238" s="9">
        <v>7234</v>
      </c>
    </row>
    <row r="7239" spans="7:7" x14ac:dyDescent="0.25">
      <c r="G7239" s="9">
        <v>7235</v>
      </c>
    </row>
    <row r="7240" spans="7:7" x14ac:dyDescent="0.25">
      <c r="G7240" s="9">
        <v>7236</v>
      </c>
    </row>
    <row r="7241" spans="7:7" x14ac:dyDescent="0.25">
      <c r="G7241" s="9">
        <v>7237</v>
      </c>
    </row>
    <row r="7242" spans="7:7" x14ac:dyDescent="0.25">
      <c r="G7242" s="9">
        <v>7238</v>
      </c>
    </row>
    <row r="7243" spans="7:7" x14ac:dyDescent="0.25">
      <c r="G7243" s="9">
        <v>7239</v>
      </c>
    </row>
    <row r="7244" spans="7:7" x14ac:dyDescent="0.25">
      <c r="G7244" s="9">
        <v>7240</v>
      </c>
    </row>
    <row r="7245" spans="7:7" x14ac:dyDescent="0.25">
      <c r="G7245" s="9">
        <v>7241</v>
      </c>
    </row>
    <row r="7246" spans="7:7" x14ac:dyDescent="0.25">
      <c r="G7246" s="9">
        <v>7242</v>
      </c>
    </row>
    <row r="7247" spans="7:7" x14ac:dyDescent="0.25">
      <c r="G7247" s="9">
        <v>7243</v>
      </c>
    </row>
    <row r="7248" spans="7:7" x14ac:dyDescent="0.25">
      <c r="G7248" s="9">
        <v>7244</v>
      </c>
    </row>
    <row r="7249" spans="7:7" x14ac:dyDescent="0.25">
      <c r="G7249" s="9">
        <v>7245</v>
      </c>
    </row>
    <row r="7250" spans="7:7" x14ac:dyDescent="0.25">
      <c r="G7250" s="9">
        <v>7246</v>
      </c>
    </row>
    <row r="7251" spans="7:7" x14ac:dyDescent="0.25">
      <c r="G7251" s="9">
        <v>7247</v>
      </c>
    </row>
    <row r="7252" spans="7:7" x14ac:dyDescent="0.25">
      <c r="G7252" s="9">
        <v>7248</v>
      </c>
    </row>
    <row r="7253" spans="7:7" x14ac:dyDescent="0.25">
      <c r="G7253" s="9">
        <v>7249</v>
      </c>
    </row>
    <row r="7254" spans="7:7" x14ac:dyDescent="0.25">
      <c r="G7254" s="9">
        <v>7250</v>
      </c>
    </row>
    <row r="7255" spans="7:7" x14ac:dyDescent="0.25">
      <c r="G7255" s="9">
        <v>7251</v>
      </c>
    </row>
    <row r="7256" spans="7:7" x14ac:dyDescent="0.25">
      <c r="G7256" s="9">
        <v>7252</v>
      </c>
    </row>
    <row r="7257" spans="7:7" x14ac:dyDescent="0.25">
      <c r="G7257" s="9">
        <v>7253</v>
      </c>
    </row>
    <row r="7258" spans="7:7" x14ac:dyDescent="0.25">
      <c r="G7258" s="9">
        <v>7254</v>
      </c>
    </row>
    <row r="7259" spans="7:7" x14ac:dyDescent="0.25">
      <c r="G7259" s="9">
        <v>7255</v>
      </c>
    </row>
    <row r="7260" spans="7:7" x14ac:dyDescent="0.25">
      <c r="G7260" s="9">
        <v>7256</v>
      </c>
    </row>
    <row r="7261" spans="7:7" x14ac:dyDescent="0.25">
      <c r="G7261" s="9">
        <v>7257</v>
      </c>
    </row>
    <row r="7262" spans="7:7" x14ac:dyDescent="0.25">
      <c r="G7262" s="9">
        <v>7258</v>
      </c>
    </row>
    <row r="7263" spans="7:7" x14ac:dyDescent="0.25">
      <c r="G7263" s="9">
        <v>7259</v>
      </c>
    </row>
    <row r="7264" spans="7:7" x14ac:dyDescent="0.25">
      <c r="G7264" s="9">
        <v>7260</v>
      </c>
    </row>
    <row r="7265" spans="7:7" x14ac:dyDescent="0.25">
      <c r="G7265" s="9">
        <v>7261</v>
      </c>
    </row>
    <row r="7266" spans="7:7" x14ac:dyDescent="0.25">
      <c r="G7266" s="9">
        <v>7262</v>
      </c>
    </row>
    <row r="7267" spans="7:7" x14ac:dyDescent="0.25">
      <c r="G7267" s="9">
        <v>7263</v>
      </c>
    </row>
    <row r="7268" spans="7:7" x14ac:dyDescent="0.25">
      <c r="G7268" s="9">
        <v>7264</v>
      </c>
    </row>
    <row r="7269" spans="7:7" x14ac:dyDescent="0.25">
      <c r="G7269" s="9">
        <v>7265</v>
      </c>
    </row>
    <row r="7270" spans="7:7" x14ac:dyDescent="0.25">
      <c r="G7270" s="9">
        <v>7266</v>
      </c>
    </row>
    <row r="7271" spans="7:7" x14ac:dyDescent="0.25">
      <c r="G7271" s="9">
        <v>7267</v>
      </c>
    </row>
    <row r="7272" spans="7:7" x14ac:dyDescent="0.25">
      <c r="G7272" s="9">
        <v>7268</v>
      </c>
    </row>
    <row r="7273" spans="7:7" x14ac:dyDescent="0.25">
      <c r="G7273" s="9">
        <v>7269</v>
      </c>
    </row>
    <row r="7274" spans="7:7" x14ac:dyDescent="0.25">
      <c r="G7274" s="9">
        <v>7270</v>
      </c>
    </row>
    <row r="7275" spans="7:7" x14ac:dyDescent="0.25">
      <c r="G7275" s="9">
        <v>7271</v>
      </c>
    </row>
    <row r="7276" spans="7:7" x14ac:dyDescent="0.25">
      <c r="G7276" s="9">
        <v>7272</v>
      </c>
    </row>
    <row r="7277" spans="7:7" x14ac:dyDescent="0.25">
      <c r="G7277" s="9">
        <v>7273</v>
      </c>
    </row>
    <row r="7278" spans="7:7" x14ac:dyDescent="0.25">
      <c r="G7278" s="9">
        <v>7274</v>
      </c>
    </row>
    <row r="7279" spans="7:7" x14ac:dyDescent="0.25">
      <c r="G7279" s="9">
        <v>7275</v>
      </c>
    </row>
    <row r="7280" spans="7:7" x14ac:dyDescent="0.25">
      <c r="G7280" s="9">
        <v>7276</v>
      </c>
    </row>
    <row r="7281" spans="7:7" x14ac:dyDescent="0.25">
      <c r="G7281" s="9">
        <v>7277</v>
      </c>
    </row>
    <row r="7282" spans="7:7" x14ac:dyDescent="0.25">
      <c r="G7282" s="9">
        <v>7278</v>
      </c>
    </row>
    <row r="7283" spans="7:7" x14ac:dyDescent="0.25">
      <c r="G7283" s="9">
        <v>7279</v>
      </c>
    </row>
    <row r="7284" spans="7:7" x14ac:dyDescent="0.25">
      <c r="G7284" s="9">
        <v>7280</v>
      </c>
    </row>
    <row r="7285" spans="7:7" x14ac:dyDescent="0.25">
      <c r="G7285" s="9">
        <v>7281</v>
      </c>
    </row>
    <row r="7286" spans="7:7" x14ac:dyDescent="0.25">
      <c r="G7286" s="9">
        <v>7282</v>
      </c>
    </row>
    <row r="7287" spans="7:7" x14ac:dyDescent="0.25">
      <c r="G7287" s="9">
        <v>7283</v>
      </c>
    </row>
    <row r="7288" spans="7:7" x14ac:dyDescent="0.25">
      <c r="G7288" s="9">
        <v>7284</v>
      </c>
    </row>
    <row r="7289" spans="7:7" x14ac:dyDescent="0.25">
      <c r="G7289" s="9">
        <v>7285</v>
      </c>
    </row>
    <row r="7290" spans="7:7" x14ac:dyDescent="0.25">
      <c r="G7290" s="9">
        <v>7286</v>
      </c>
    </row>
    <row r="7291" spans="7:7" x14ac:dyDescent="0.25">
      <c r="G7291" s="9">
        <v>7287</v>
      </c>
    </row>
    <row r="7292" spans="7:7" x14ac:dyDescent="0.25">
      <c r="G7292" s="9">
        <v>7288</v>
      </c>
    </row>
    <row r="7293" spans="7:7" x14ac:dyDescent="0.25">
      <c r="G7293" s="9">
        <v>7289</v>
      </c>
    </row>
    <row r="7294" spans="7:7" x14ac:dyDescent="0.25">
      <c r="G7294" s="9">
        <v>7290</v>
      </c>
    </row>
    <row r="7295" spans="7:7" x14ac:dyDescent="0.25">
      <c r="G7295" s="9">
        <v>7291</v>
      </c>
    </row>
    <row r="7296" spans="7:7" x14ac:dyDescent="0.25">
      <c r="G7296" s="9">
        <v>7292</v>
      </c>
    </row>
    <row r="7297" spans="7:7" x14ac:dyDescent="0.25">
      <c r="G7297" s="9">
        <v>7293</v>
      </c>
    </row>
    <row r="7298" spans="7:7" x14ac:dyDescent="0.25">
      <c r="G7298" s="9">
        <v>7294</v>
      </c>
    </row>
    <row r="7299" spans="7:7" x14ac:dyDescent="0.25">
      <c r="G7299" s="9">
        <v>7295</v>
      </c>
    </row>
    <row r="7300" spans="7:7" x14ac:dyDescent="0.25">
      <c r="G7300" s="9">
        <v>7296</v>
      </c>
    </row>
    <row r="7301" spans="7:7" x14ac:dyDescent="0.25">
      <c r="G7301" s="9">
        <v>7297</v>
      </c>
    </row>
    <row r="7302" spans="7:7" x14ac:dyDescent="0.25">
      <c r="G7302" s="9">
        <v>7298</v>
      </c>
    </row>
    <row r="7303" spans="7:7" x14ac:dyDescent="0.25">
      <c r="G7303" s="9">
        <v>7299</v>
      </c>
    </row>
    <row r="7304" spans="7:7" x14ac:dyDescent="0.25">
      <c r="G7304" s="9">
        <v>7300</v>
      </c>
    </row>
    <row r="7305" spans="7:7" x14ac:dyDescent="0.25">
      <c r="G7305" s="9">
        <v>7301</v>
      </c>
    </row>
    <row r="7306" spans="7:7" x14ac:dyDescent="0.25">
      <c r="G7306" s="9">
        <v>7302</v>
      </c>
    </row>
    <row r="7307" spans="7:7" x14ac:dyDescent="0.25">
      <c r="G7307" s="9">
        <v>7303</v>
      </c>
    </row>
    <row r="7308" spans="7:7" x14ac:dyDescent="0.25">
      <c r="G7308" s="9">
        <v>7304</v>
      </c>
    </row>
    <row r="7309" spans="7:7" x14ac:dyDescent="0.25">
      <c r="G7309" s="9">
        <v>7305</v>
      </c>
    </row>
    <row r="7310" spans="7:7" x14ac:dyDescent="0.25">
      <c r="G7310" s="9">
        <v>7306</v>
      </c>
    </row>
    <row r="7311" spans="7:7" x14ac:dyDescent="0.25">
      <c r="G7311" s="9">
        <v>7307</v>
      </c>
    </row>
    <row r="7312" spans="7:7" x14ac:dyDescent="0.25">
      <c r="G7312" s="9">
        <v>7308</v>
      </c>
    </row>
    <row r="7313" spans="7:7" x14ac:dyDescent="0.25">
      <c r="G7313" s="9">
        <v>7309</v>
      </c>
    </row>
    <row r="7314" spans="7:7" x14ac:dyDescent="0.25">
      <c r="G7314" s="9">
        <v>7310</v>
      </c>
    </row>
    <row r="7315" spans="7:7" x14ac:dyDescent="0.25">
      <c r="G7315" s="9">
        <v>7311</v>
      </c>
    </row>
    <row r="7316" spans="7:7" x14ac:dyDescent="0.25">
      <c r="G7316" s="9">
        <v>7312</v>
      </c>
    </row>
    <row r="7317" spans="7:7" x14ac:dyDescent="0.25">
      <c r="G7317" s="9">
        <v>7313</v>
      </c>
    </row>
    <row r="7318" spans="7:7" x14ac:dyDescent="0.25">
      <c r="G7318" s="9">
        <v>7314</v>
      </c>
    </row>
    <row r="7319" spans="7:7" x14ac:dyDescent="0.25">
      <c r="G7319" s="9">
        <v>7315</v>
      </c>
    </row>
    <row r="7320" spans="7:7" x14ac:dyDescent="0.25">
      <c r="G7320" s="9">
        <v>7316</v>
      </c>
    </row>
    <row r="7321" spans="7:7" x14ac:dyDescent="0.25">
      <c r="G7321" s="9">
        <v>7317</v>
      </c>
    </row>
    <row r="7322" spans="7:7" x14ac:dyDescent="0.25">
      <c r="G7322" s="9">
        <v>7318</v>
      </c>
    </row>
    <row r="7323" spans="7:7" x14ac:dyDescent="0.25">
      <c r="G7323" s="9">
        <v>7319</v>
      </c>
    </row>
    <row r="7324" spans="7:7" x14ac:dyDescent="0.25">
      <c r="G7324" s="9">
        <v>7320</v>
      </c>
    </row>
    <row r="7325" spans="7:7" x14ac:dyDescent="0.25">
      <c r="G7325" s="9">
        <v>7321</v>
      </c>
    </row>
    <row r="7326" spans="7:7" x14ac:dyDescent="0.25">
      <c r="G7326" s="9">
        <v>7322</v>
      </c>
    </row>
    <row r="7327" spans="7:7" x14ac:dyDescent="0.25">
      <c r="G7327" s="9">
        <v>7323</v>
      </c>
    </row>
    <row r="7328" spans="7:7" x14ac:dyDescent="0.25">
      <c r="G7328" s="9">
        <v>7324</v>
      </c>
    </row>
    <row r="7329" spans="7:7" x14ac:dyDescent="0.25">
      <c r="G7329" s="9">
        <v>7325</v>
      </c>
    </row>
    <row r="7330" spans="7:7" x14ac:dyDescent="0.25">
      <c r="G7330" s="9">
        <v>7326</v>
      </c>
    </row>
    <row r="7331" spans="7:7" x14ac:dyDescent="0.25">
      <c r="G7331" s="9">
        <v>7327</v>
      </c>
    </row>
    <row r="7332" spans="7:7" x14ac:dyDescent="0.25">
      <c r="G7332" s="9">
        <v>7328</v>
      </c>
    </row>
    <row r="7333" spans="7:7" x14ac:dyDescent="0.25">
      <c r="G7333" s="9">
        <v>7329</v>
      </c>
    </row>
    <row r="7334" spans="7:7" x14ac:dyDescent="0.25">
      <c r="G7334" s="9">
        <v>7330</v>
      </c>
    </row>
    <row r="7335" spans="7:7" x14ac:dyDescent="0.25">
      <c r="G7335" s="9">
        <v>7331</v>
      </c>
    </row>
    <row r="7336" spans="7:7" x14ac:dyDescent="0.25">
      <c r="G7336" s="9">
        <v>7332</v>
      </c>
    </row>
    <row r="7337" spans="7:7" x14ac:dyDescent="0.25">
      <c r="G7337" s="9">
        <v>7333</v>
      </c>
    </row>
    <row r="7338" spans="7:7" x14ac:dyDescent="0.25">
      <c r="G7338" s="9">
        <v>7334</v>
      </c>
    </row>
    <row r="7339" spans="7:7" x14ac:dyDescent="0.25">
      <c r="G7339" s="9">
        <v>7335</v>
      </c>
    </row>
    <row r="7340" spans="7:7" x14ac:dyDescent="0.25">
      <c r="G7340" s="9">
        <v>7336</v>
      </c>
    </row>
    <row r="7341" spans="7:7" x14ac:dyDescent="0.25">
      <c r="G7341" s="9">
        <v>7337</v>
      </c>
    </row>
    <row r="7342" spans="7:7" x14ac:dyDescent="0.25">
      <c r="G7342" s="9">
        <v>7338</v>
      </c>
    </row>
    <row r="7343" spans="7:7" x14ac:dyDescent="0.25">
      <c r="G7343" s="9">
        <v>7339</v>
      </c>
    </row>
    <row r="7344" spans="7:7" x14ac:dyDescent="0.25">
      <c r="G7344" s="9">
        <v>7340</v>
      </c>
    </row>
    <row r="7345" spans="7:7" x14ac:dyDescent="0.25">
      <c r="G7345" s="9">
        <v>7341</v>
      </c>
    </row>
    <row r="7346" spans="7:7" x14ac:dyDescent="0.25">
      <c r="G7346" s="9">
        <v>7342</v>
      </c>
    </row>
    <row r="7347" spans="7:7" x14ac:dyDescent="0.25">
      <c r="G7347" s="9">
        <v>7343</v>
      </c>
    </row>
    <row r="7348" spans="7:7" x14ac:dyDescent="0.25">
      <c r="G7348" s="9">
        <v>7344</v>
      </c>
    </row>
    <row r="7349" spans="7:7" x14ac:dyDescent="0.25">
      <c r="G7349" s="9">
        <v>7345</v>
      </c>
    </row>
    <row r="7350" spans="7:7" x14ac:dyDescent="0.25">
      <c r="G7350" s="9">
        <v>7346</v>
      </c>
    </row>
    <row r="7351" spans="7:7" x14ac:dyDescent="0.25">
      <c r="G7351" s="9">
        <v>7347</v>
      </c>
    </row>
    <row r="7352" spans="7:7" x14ac:dyDescent="0.25">
      <c r="G7352" s="9">
        <v>7348</v>
      </c>
    </row>
    <row r="7353" spans="7:7" x14ac:dyDescent="0.25">
      <c r="G7353" s="9">
        <v>7349</v>
      </c>
    </row>
    <row r="7354" spans="7:7" x14ac:dyDescent="0.25">
      <c r="G7354" s="9">
        <v>7350</v>
      </c>
    </row>
    <row r="7355" spans="7:7" x14ac:dyDescent="0.25">
      <c r="G7355" s="9">
        <v>7351</v>
      </c>
    </row>
    <row r="7356" spans="7:7" x14ac:dyDescent="0.25">
      <c r="G7356" s="9">
        <v>7352</v>
      </c>
    </row>
    <row r="7357" spans="7:7" x14ac:dyDescent="0.25">
      <c r="G7357" s="9">
        <v>7353</v>
      </c>
    </row>
    <row r="7358" spans="7:7" x14ac:dyDescent="0.25">
      <c r="G7358" s="9">
        <v>7354</v>
      </c>
    </row>
    <row r="7359" spans="7:7" x14ac:dyDescent="0.25">
      <c r="G7359" s="9">
        <v>7355</v>
      </c>
    </row>
    <row r="7360" spans="7:7" x14ac:dyDescent="0.25">
      <c r="G7360" s="9">
        <v>7356</v>
      </c>
    </row>
    <row r="7361" spans="7:7" x14ac:dyDescent="0.25">
      <c r="G7361" s="9">
        <v>7357</v>
      </c>
    </row>
    <row r="7362" spans="7:7" x14ac:dyDescent="0.25">
      <c r="G7362" s="9">
        <v>7358</v>
      </c>
    </row>
    <row r="7363" spans="7:7" x14ac:dyDescent="0.25">
      <c r="G7363" s="9">
        <v>7359</v>
      </c>
    </row>
    <row r="7364" spans="7:7" x14ac:dyDescent="0.25">
      <c r="G7364" s="9">
        <v>7360</v>
      </c>
    </row>
    <row r="7365" spans="7:7" x14ac:dyDescent="0.25">
      <c r="G7365" s="9">
        <v>7361</v>
      </c>
    </row>
    <row r="7366" spans="7:7" x14ac:dyDescent="0.25">
      <c r="G7366" s="9">
        <v>7362</v>
      </c>
    </row>
    <row r="7367" spans="7:7" x14ac:dyDescent="0.25">
      <c r="G7367" s="9">
        <v>7363</v>
      </c>
    </row>
    <row r="7368" spans="7:7" x14ac:dyDescent="0.25">
      <c r="G7368" s="9">
        <v>7364</v>
      </c>
    </row>
    <row r="7369" spans="7:7" x14ac:dyDescent="0.25">
      <c r="G7369" s="9">
        <v>7365</v>
      </c>
    </row>
    <row r="7370" spans="7:7" x14ac:dyDescent="0.25">
      <c r="G7370" s="9">
        <v>7366</v>
      </c>
    </row>
    <row r="7371" spans="7:7" x14ac:dyDescent="0.25">
      <c r="G7371" s="9">
        <v>7367</v>
      </c>
    </row>
    <row r="7372" spans="7:7" x14ac:dyDescent="0.25">
      <c r="G7372" s="9">
        <v>7368</v>
      </c>
    </row>
    <row r="7373" spans="7:7" x14ac:dyDescent="0.25">
      <c r="G7373" s="9">
        <v>7369</v>
      </c>
    </row>
    <row r="7374" spans="7:7" x14ac:dyDescent="0.25">
      <c r="G7374" s="9">
        <v>7370</v>
      </c>
    </row>
    <row r="7375" spans="7:7" x14ac:dyDescent="0.25">
      <c r="G7375" s="9">
        <v>7371</v>
      </c>
    </row>
    <row r="7376" spans="7:7" x14ac:dyDescent="0.25">
      <c r="G7376" s="9">
        <v>7372</v>
      </c>
    </row>
    <row r="7377" spans="7:7" x14ac:dyDescent="0.25">
      <c r="G7377" s="9">
        <v>7373</v>
      </c>
    </row>
    <row r="7378" spans="7:7" x14ac:dyDescent="0.25">
      <c r="G7378" s="9">
        <v>7374</v>
      </c>
    </row>
    <row r="7379" spans="7:7" x14ac:dyDescent="0.25">
      <c r="G7379" s="9">
        <v>7375</v>
      </c>
    </row>
    <row r="7380" spans="7:7" x14ac:dyDescent="0.25">
      <c r="G7380" s="9">
        <v>7376</v>
      </c>
    </row>
    <row r="7381" spans="7:7" x14ac:dyDescent="0.25">
      <c r="G7381" s="9">
        <v>7377</v>
      </c>
    </row>
    <row r="7382" spans="7:7" x14ac:dyDescent="0.25">
      <c r="G7382" s="9">
        <v>7378</v>
      </c>
    </row>
    <row r="7383" spans="7:7" x14ac:dyDescent="0.25">
      <c r="G7383" s="9">
        <v>7379</v>
      </c>
    </row>
    <row r="7384" spans="7:7" x14ac:dyDescent="0.25">
      <c r="G7384" s="9">
        <v>7380</v>
      </c>
    </row>
    <row r="7385" spans="7:7" x14ac:dyDescent="0.25">
      <c r="G7385" s="9">
        <v>7381</v>
      </c>
    </row>
    <row r="7386" spans="7:7" x14ac:dyDescent="0.25">
      <c r="G7386" s="9">
        <v>7382</v>
      </c>
    </row>
    <row r="7387" spans="7:7" x14ac:dyDescent="0.25">
      <c r="G7387" s="9">
        <v>7383</v>
      </c>
    </row>
    <row r="7388" spans="7:7" x14ac:dyDescent="0.25">
      <c r="G7388" s="9">
        <v>7384</v>
      </c>
    </row>
    <row r="7389" spans="7:7" x14ac:dyDescent="0.25">
      <c r="G7389" s="9">
        <v>7385</v>
      </c>
    </row>
    <row r="7390" spans="7:7" x14ac:dyDescent="0.25">
      <c r="G7390" s="9">
        <v>7386</v>
      </c>
    </row>
    <row r="7391" spans="7:7" x14ac:dyDescent="0.25">
      <c r="G7391" s="9">
        <v>7387</v>
      </c>
    </row>
    <row r="7392" spans="7:7" x14ac:dyDescent="0.25">
      <c r="G7392" s="9">
        <v>7388</v>
      </c>
    </row>
    <row r="7393" spans="7:7" x14ac:dyDescent="0.25">
      <c r="G7393" s="9">
        <v>7389</v>
      </c>
    </row>
    <row r="7394" spans="7:7" x14ac:dyDescent="0.25">
      <c r="G7394" s="9">
        <v>7390</v>
      </c>
    </row>
    <row r="7395" spans="7:7" x14ac:dyDescent="0.25">
      <c r="G7395" s="9">
        <v>7391</v>
      </c>
    </row>
    <row r="7396" spans="7:7" x14ac:dyDescent="0.25">
      <c r="G7396" s="9">
        <v>7392</v>
      </c>
    </row>
    <row r="7397" spans="7:7" x14ac:dyDescent="0.25">
      <c r="G7397" s="9">
        <v>7393</v>
      </c>
    </row>
    <row r="7398" spans="7:7" x14ac:dyDescent="0.25">
      <c r="G7398" s="9">
        <v>7394</v>
      </c>
    </row>
    <row r="7399" spans="7:7" x14ac:dyDescent="0.25">
      <c r="G7399" s="9">
        <v>7395</v>
      </c>
    </row>
    <row r="7400" spans="7:7" x14ac:dyDescent="0.25">
      <c r="G7400" s="9">
        <v>7396</v>
      </c>
    </row>
    <row r="7401" spans="7:7" x14ac:dyDescent="0.25">
      <c r="G7401" s="9">
        <v>7397</v>
      </c>
    </row>
    <row r="7402" spans="7:7" x14ac:dyDescent="0.25">
      <c r="G7402" s="9">
        <v>7398</v>
      </c>
    </row>
    <row r="7403" spans="7:7" x14ac:dyDescent="0.25">
      <c r="G7403" s="9">
        <v>7399</v>
      </c>
    </row>
    <row r="7404" spans="7:7" x14ac:dyDescent="0.25">
      <c r="G7404" s="9">
        <v>7400</v>
      </c>
    </row>
    <row r="7405" spans="7:7" x14ac:dyDescent="0.25">
      <c r="G7405" s="9">
        <v>7401</v>
      </c>
    </row>
    <row r="7406" spans="7:7" x14ac:dyDescent="0.25">
      <c r="G7406" s="9">
        <v>7402</v>
      </c>
    </row>
    <row r="7407" spans="7:7" x14ac:dyDescent="0.25">
      <c r="G7407" s="9">
        <v>7403</v>
      </c>
    </row>
    <row r="7408" spans="7:7" x14ac:dyDescent="0.25">
      <c r="G7408" s="9">
        <v>7404</v>
      </c>
    </row>
    <row r="7409" spans="7:7" x14ac:dyDescent="0.25">
      <c r="G7409" s="9">
        <v>7405</v>
      </c>
    </row>
    <row r="7410" spans="7:7" x14ac:dyDescent="0.25">
      <c r="G7410" s="9">
        <v>7406</v>
      </c>
    </row>
    <row r="7411" spans="7:7" x14ac:dyDescent="0.25">
      <c r="G7411" s="9">
        <v>7407</v>
      </c>
    </row>
    <row r="7412" spans="7:7" x14ac:dyDescent="0.25">
      <c r="G7412" s="9">
        <v>7408</v>
      </c>
    </row>
    <row r="7413" spans="7:7" x14ac:dyDescent="0.25">
      <c r="G7413" s="9">
        <v>7409</v>
      </c>
    </row>
    <row r="7414" spans="7:7" x14ac:dyDescent="0.25">
      <c r="G7414" s="9">
        <v>7410</v>
      </c>
    </row>
    <row r="7415" spans="7:7" x14ac:dyDescent="0.25">
      <c r="G7415" s="9">
        <v>7411</v>
      </c>
    </row>
    <row r="7416" spans="7:7" x14ac:dyDescent="0.25">
      <c r="G7416" s="9">
        <v>7412</v>
      </c>
    </row>
    <row r="7417" spans="7:7" x14ac:dyDescent="0.25">
      <c r="G7417" s="9">
        <v>7413</v>
      </c>
    </row>
    <row r="7418" spans="7:7" x14ac:dyDescent="0.25">
      <c r="G7418" s="9">
        <v>7414</v>
      </c>
    </row>
    <row r="7419" spans="7:7" x14ac:dyDescent="0.25">
      <c r="G7419" s="9">
        <v>7415</v>
      </c>
    </row>
    <row r="7420" spans="7:7" x14ac:dyDescent="0.25">
      <c r="G7420" s="9">
        <v>7416</v>
      </c>
    </row>
    <row r="7421" spans="7:7" x14ac:dyDescent="0.25">
      <c r="G7421" s="9">
        <v>7417</v>
      </c>
    </row>
    <row r="7422" spans="7:7" x14ac:dyDescent="0.25">
      <c r="G7422" s="9">
        <v>7418</v>
      </c>
    </row>
    <row r="7423" spans="7:7" x14ac:dyDescent="0.25">
      <c r="G7423" s="9">
        <v>7419</v>
      </c>
    </row>
    <row r="7424" spans="7:7" x14ac:dyDescent="0.25">
      <c r="G7424" s="9">
        <v>7420</v>
      </c>
    </row>
    <row r="7425" spans="7:7" x14ac:dyDescent="0.25">
      <c r="G7425" s="9">
        <v>7421</v>
      </c>
    </row>
    <row r="7426" spans="7:7" x14ac:dyDescent="0.25">
      <c r="G7426" s="9">
        <v>7422</v>
      </c>
    </row>
    <row r="7427" spans="7:7" x14ac:dyDescent="0.25">
      <c r="G7427" s="9">
        <v>7423</v>
      </c>
    </row>
    <row r="7428" spans="7:7" x14ac:dyDescent="0.25">
      <c r="G7428" s="9">
        <v>7424</v>
      </c>
    </row>
    <row r="7429" spans="7:7" x14ac:dyDescent="0.25">
      <c r="G7429" s="9">
        <v>7425</v>
      </c>
    </row>
    <row r="7430" spans="7:7" x14ac:dyDescent="0.25">
      <c r="G7430" s="9">
        <v>7426</v>
      </c>
    </row>
    <row r="7431" spans="7:7" x14ac:dyDescent="0.25">
      <c r="G7431" s="9">
        <v>7427</v>
      </c>
    </row>
    <row r="7432" spans="7:7" x14ac:dyDescent="0.25">
      <c r="G7432" s="9">
        <v>7428</v>
      </c>
    </row>
    <row r="7433" spans="7:7" x14ac:dyDescent="0.25">
      <c r="G7433" s="9">
        <v>7429</v>
      </c>
    </row>
    <row r="7434" spans="7:7" x14ac:dyDescent="0.25">
      <c r="G7434" s="9">
        <v>7430</v>
      </c>
    </row>
    <row r="7435" spans="7:7" x14ac:dyDescent="0.25">
      <c r="G7435" s="9">
        <v>7431</v>
      </c>
    </row>
    <row r="7436" spans="7:7" x14ac:dyDescent="0.25">
      <c r="G7436" s="9">
        <v>7432</v>
      </c>
    </row>
    <row r="7437" spans="7:7" x14ac:dyDescent="0.25">
      <c r="G7437" s="9">
        <v>7433</v>
      </c>
    </row>
    <row r="7438" spans="7:7" x14ac:dyDescent="0.25">
      <c r="G7438" s="9">
        <v>7434</v>
      </c>
    </row>
    <row r="7439" spans="7:7" x14ac:dyDescent="0.25">
      <c r="G7439" s="9">
        <v>7435</v>
      </c>
    </row>
    <row r="7440" spans="7:7" x14ac:dyDescent="0.25">
      <c r="G7440" s="9">
        <v>7436</v>
      </c>
    </row>
    <row r="7441" spans="7:7" x14ac:dyDescent="0.25">
      <c r="G7441" s="9">
        <v>7437</v>
      </c>
    </row>
    <row r="7442" spans="7:7" x14ac:dyDescent="0.25">
      <c r="G7442" s="9">
        <v>7438</v>
      </c>
    </row>
    <row r="7443" spans="7:7" x14ac:dyDescent="0.25">
      <c r="G7443" s="9">
        <v>7439</v>
      </c>
    </row>
    <row r="7444" spans="7:7" x14ac:dyDescent="0.25">
      <c r="G7444" s="9">
        <v>7440</v>
      </c>
    </row>
    <row r="7445" spans="7:7" x14ac:dyDescent="0.25">
      <c r="G7445" s="9">
        <v>7441</v>
      </c>
    </row>
    <row r="7446" spans="7:7" x14ac:dyDescent="0.25">
      <c r="G7446" s="9">
        <v>7442</v>
      </c>
    </row>
    <row r="7447" spans="7:7" x14ac:dyDescent="0.25">
      <c r="G7447" s="9">
        <v>7443</v>
      </c>
    </row>
    <row r="7448" spans="7:7" x14ac:dyDescent="0.25">
      <c r="G7448" s="9">
        <v>7444</v>
      </c>
    </row>
    <row r="7449" spans="7:7" x14ac:dyDescent="0.25">
      <c r="G7449" s="9">
        <v>7445</v>
      </c>
    </row>
    <row r="7450" spans="7:7" x14ac:dyDescent="0.25">
      <c r="G7450" s="9">
        <v>7446</v>
      </c>
    </row>
    <row r="7451" spans="7:7" x14ac:dyDescent="0.25">
      <c r="G7451" s="9">
        <v>7447</v>
      </c>
    </row>
    <row r="7452" spans="7:7" x14ac:dyDescent="0.25">
      <c r="G7452" s="9">
        <v>7448</v>
      </c>
    </row>
    <row r="7453" spans="7:7" x14ac:dyDescent="0.25">
      <c r="G7453" s="9">
        <v>7449</v>
      </c>
    </row>
    <row r="7454" spans="7:7" x14ac:dyDescent="0.25">
      <c r="G7454" s="9">
        <v>7450</v>
      </c>
    </row>
    <row r="7455" spans="7:7" x14ac:dyDescent="0.25">
      <c r="G7455" s="9">
        <v>7451</v>
      </c>
    </row>
    <row r="7456" spans="7:7" x14ac:dyDescent="0.25">
      <c r="G7456" s="9">
        <v>7452</v>
      </c>
    </row>
    <row r="7457" spans="7:7" x14ac:dyDescent="0.25">
      <c r="G7457" s="9">
        <v>7453</v>
      </c>
    </row>
    <row r="7458" spans="7:7" x14ac:dyDescent="0.25">
      <c r="G7458" s="9">
        <v>7454</v>
      </c>
    </row>
    <row r="7459" spans="7:7" x14ac:dyDescent="0.25">
      <c r="G7459" s="9">
        <v>7455</v>
      </c>
    </row>
    <row r="7460" spans="7:7" x14ac:dyDescent="0.25">
      <c r="G7460" s="9">
        <v>7456</v>
      </c>
    </row>
    <row r="7461" spans="7:7" x14ac:dyDescent="0.25">
      <c r="G7461" s="9">
        <v>7457</v>
      </c>
    </row>
    <row r="7462" spans="7:7" x14ac:dyDescent="0.25">
      <c r="G7462" s="9">
        <v>7458</v>
      </c>
    </row>
    <row r="7463" spans="7:7" x14ac:dyDescent="0.25">
      <c r="G7463" s="9">
        <v>7459</v>
      </c>
    </row>
    <row r="7464" spans="7:7" x14ac:dyDescent="0.25">
      <c r="G7464" s="9">
        <v>7460</v>
      </c>
    </row>
    <row r="7465" spans="7:7" x14ac:dyDescent="0.25">
      <c r="G7465" s="9">
        <v>7461</v>
      </c>
    </row>
    <row r="7466" spans="7:7" x14ac:dyDescent="0.25">
      <c r="G7466" s="9">
        <v>7462</v>
      </c>
    </row>
    <row r="7467" spans="7:7" x14ac:dyDescent="0.25">
      <c r="G7467" s="9">
        <v>7463</v>
      </c>
    </row>
    <row r="7468" spans="7:7" x14ac:dyDescent="0.25">
      <c r="G7468" s="9">
        <v>7464</v>
      </c>
    </row>
    <row r="7469" spans="7:7" x14ac:dyDescent="0.25">
      <c r="G7469" s="9">
        <v>7465</v>
      </c>
    </row>
    <row r="7470" spans="7:7" x14ac:dyDescent="0.25">
      <c r="G7470" s="9">
        <v>7466</v>
      </c>
    </row>
    <row r="7471" spans="7:7" x14ac:dyDescent="0.25">
      <c r="G7471" s="9">
        <v>7467</v>
      </c>
    </row>
    <row r="7472" spans="7:7" x14ac:dyDescent="0.25">
      <c r="G7472" s="9">
        <v>7468</v>
      </c>
    </row>
    <row r="7473" spans="7:7" x14ac:dyDescent="0.25">
      <c r="G7473" s="9">
        <v>7469</v>
      </c>
    </row>
    <row r="7474" spans="7:7" x14ac:dyDescent="0.25">
      <c r="G7474" s="9">
        <v>7470</v>
      </c>
    </row>
    <row r="7475" spans="7:7" x14ac:dyDescent="0.25">
      <c r="G7475" s="9">
        <v>7471</v>
      </c>
    </row>
    <row r="7476" spans="7:7" x14ac:dyDescent="0.25">
      <c r="G7476" s="9">
        <v>7472</v>
      </c>
    </row>
    <row r="7477" spans="7:7" x14ac:dyDescent="0.25">
      <c r="G7477" s="9">
        <v>7473</v>
      </c>
    </row>
    <row r="7478" spans="7:7" x14ac:dyDescent="0.25">
      <c r="G7478" s="9">
        <v>7474</v>
      </c>
    </row>
    <row r="7479" spans="7:7" x14ac:dyDescent="0.25">
      <c r="G7479" s="9">
        <v>7475</v>
      </c>
    </row>
    <row r="7480" spans="7:7" x14ac:dyDescent="0.25">
      <c r="G7480" s="9">
        <v>7476</v>
      </c>
    </row>
    <row r="7481" spans="7:7" x14ac:dyDescent="0.25">
      <c r="G7481" s="9">
        <v>7477</v>
      </c>
    </row>
    <row r="7482" spans="7:7" x14ac:dyDescent="0.25">
      <c r="G7482" s="9">
        <v>7478</v>
      </c>
    </row>
    <row r="7483" spans="7:7" x14ac:dyDescent="0.25">
      <c r="G7483" s="9">
        <v>7479</v>
      </c>
    </row>
    <row r="7484" spans="7:7" x14ac:dyDescent="0.25">
      <c r="G7484" s="9">
        <v>7480</v>
      </c>
    </row>
    <row r="7485" spans="7:7" x14ac:dyDescent="0.25">
      <c r="G7485" s="9">
        <v>7481</v>
      </c>
    </row>
    <row r="7486" spans="7:7" x14ac:dyDescent="0.25">
      <c r="G7486" s="9">
        <v>7482</v>
      </c>
    </row>
    <row r="7487" spans="7:7" x14ac:dyDescent="0.25">
      <c r="G7487" s="9">
        <v>7483</v>
      </c>
    </row>
    <row r="7488" spans="7:7" x14ac:dyDescent="0.25">
      <c r="G7488" s="9">
        <v>7484</v>
      </c>
    </row>
    <row r="7489" spans="7:7" x14ac:dyDescent="0.25">
      <c r="G7489" s="9">
        <v>7485</v>
      </c>
    </row>
    <row r="7490" spans="7:7" x14ac:dyDescent="0.25">
      <c r="G7490" s="9">
        <v>7486</v>
      </c>
    </row>
    <row r="7491" spans="7:7" x14ac:dyDescent="0.25">
      <c r="G7491" s="9">
        <v>7487</v>
      </c>
    </row>
    <row r="7492" spans="7:7" x14ac:dyDescent="0.25">
      <c r="G7492" s="9">
        <v>7488</v>
      </c>
    </row>
    <row r="7493" spans="7:7" x14ac:dyDescent="0.25">
      <c r="G7493" s="9">
        <v>7489</v>
      </c>
    </row>
    <row r="7494" spans="7:7" x14ac:dyDescent="0.25">
      <c r="G7494" s="9">
        <v>7490</v>
      </c>
    </row>
    <row r="7495" spans="7:7" x14ac:dyDescent="0.25">
      <c r="G7495" s="9">
        <v>7491</v>
      </c>
    </row>
    <row r="7496" spans="7:7" x14ac:dyDescent="0.25">
      <c r="G7496" s="9">
        <v>7492</v>
      </c>
    </row>
    <row r="7497" spans="7:7" x14ac:dyDescent="0.25">
      <c r="G7497" s="9">
        <v>7493</v>
      </c>
    </row>
    <row r="7498" spans="7:7" x14ac:dyDescent="0.25">
      <c r="G7498" s="9">
        <v>7494</v>
      </c>
    </row>
    <row r="7499" spans="7:7" x14ac:dyDescent="0.25">
      <c r="G7499" s="9">
        <v>7495</v>
      </c>
    </row>
    <row r="7500" spans="7:7" x14ac:dyDescent="0.25">
      <c r="G7500" s="9">
        <v>7496</v>
      </c>
    </row>
    <row r="7501" spans="7:7" x14ac:dyDescent="0.25">
      <c r="G7501" s="9">
        <v>7497</v>
      </c>
    </row>
    <row r="7502" spans="7:7" x14ac:dyDescent="0.25">
      <c r="G7502" s="9">
        <v>7498</v>
      </c>
    </row>
    <row r="7503" spans="7:7" x14ac:dyDescent="0.25">
      <c r="G7503" s="9">
        <v>7499</v>
      </c>
    </row>
    <row r="7504" spans="7:7" x14ac:dyDescent="0.25">
      <c r="G7504" s="9">
        <v>7500</v>
      </c>
    </row>
    <row r="7505" spans="7:7" x14ac:dyDescent="0.25">
      <c r="G7505" s="9">
        <v>7501</v>
      </c>
    </row>
    <row r="7506" spans="7:7" x14ac:dyDescent="0.25">
      <c r="G7506" s="9">
        <v>7502</v>
      </c>
    </row>
    <row r="7507" spans="7:7" x14ac:dyDescent="0.25">
      <c r="G7507" s="9">
        <v>7503</v>
      </c>
    </row>
    <row r="7508" spans="7:7" x14ac:dyDescent="0.25">
      <c r="G7508" s="9">
        <v>7504</v>
      </c>
    </row>
    <row r="7509" spans="7:7" x14ac:dyDescent="0.25">
      <c r="G7509" s="9">
        <v>7505</v>
      </c>
    </row>
    <row r="7510" spans="7:7" x14ac:dyDescent="0.25">
      <c r="G7510" s="9">
        <v>7506</v>
      </c>
    </row>
    <row r="7511" spans="7:7" x14ac:dyDescent="0.25">
      <c r="G7511" s="9">
        <v>7507</v>
      </c>
    </row>
    <row r="7512" spans="7:7" x14ac:dyDescent="0.25">
      <c r="G7512" s="9">
        <v>7508</v>
      </c>
    </row>
    <row r="7513" spans="7:7" x14ac:dyDescent="0.25">
      <c r="G7513" s="9">
        <v>7509</v>
      </c>
    </row>
    <row r="7514" spans="7:7" x14ac:dyDescent="0.25">
      <c r="G7514" s="9">
        <v>7510</v>
      </c>
    </row>
    <row r="7515" spans="7:7" x14ac:dyDescent="0.25">
      <c r="G7515" s="9">
        <v>7511</v>
      </c>
    </row>
    <row r="7516" spans="7:7" x14ac:dyDescent="0.25">
      <c r="G7516" s="9">
        <v>7512</v>
      </c>
    </row>
    <row r="7517" spans="7:7" x14ac:dyDescent="0.25">
      <c r="G7517" s="9">
        <v>7513</v>
      </c>
    </row>
    <row r="7518" spans="7:7" x14ac:dyDescent="0.25">
      <c r="G7518" s="9">
        <v>7514</v>
      </c>
    </row>
    <row r="7519" spans="7:7" x14ac:dyDescent="0.25">
      <c r="G7519" s="9">
        <v>7515</v>
      </c>
    </row>
    <row r="7520" spans="7:7" x14ac:dyDescent="0.25">
      <c r="G7520" s="9">
        <v>7516</v>
      </c>
    </row>
    <row r="7521" spans="7:7" x14ac:dyDescent="0.25">
      <c r="G7521" s="9">
        <v>7517</v>
      </c>
    </row>
    <row r="7522" spans="7:7" x14ac:dyDescent="0.25">
      <c r="G7522" s="9">
        <v>7518</v>
      </c>
    </row>
    <row r="7523" spans="7:7" x14ac:dyDescent="0.25">
      <c r="G7523" s="9">
        <v>7519</v>
      </c>
    </row>
    <row r="7524" spans="7:7" x14ac:dyDescent="0.25">
      <c r="G7524" s="9">
        <v>7520</v>
      </c>
    </row>
    <row r="7525" spans="7:7" x14ac:dyDescent="0.25">
      <c r="G7525" s="9">
        <v>7521</v>
      </c>
    </row>
    <row r="7526" spans="7:7" x14ac:dyDescent="0.25">
      <c r="G7526" s="9">
        <v>7522</v>
      </c>
    </row>
    <row r="7527" spans="7:7" x14ac:dyDescent="0.25">
      <c r="G7527" s="9">
        <v>7523</v>
      </c>
    </row>
    <row r="7528" spans="7:7" x14ac:dyDescent="0.25">
      <c r="G7528" s="9">
        <v>7524</v>
      </c>
    </row>
    <row r="7529" spans="7:7" x14ac:dyDescent="0.25">
      <c r="G7529" s="9">
        <v>7525</v>
      </c>
    </row>
    <row r="7530" spans="7:7" x14ac:dyDescent="0.25">
      <c r="G7530" s="9">
        <v>7526</v>
      </c>
    </row>
    <row r="7531" spans="7:7" x14ac:dyDescent="0.25">
      <c r="G7531" s="9">
        <v>7527</v>
      </c>
    </row>
    <row r="7532" spans="7:7" x14ac:dyDescent="0.25">
      <c r="G7532" s="9">
        <v>7528</v>
      </c>
    </row>
    <row r="7533" spans="7:7" x14ac:dyDescent="0.25">
      <c r="G7533" s="9">
        <v>7529</v>
      </c>
    </row>
    <row r="7534" spans="7:7" x14ac:dyDescent="0.25">
      <c r="G7534" s="9">
        <v>7530</v>
      </c>
    </row>
    <row r="7535" spans="7:7" x14ac:dyDescent="0.25">
      <c r="G7535" s="9">
        <v>7531</v>
      </c>
    </row>
    <row r="7536" spans="7:7" x14ac:dyDescent="0.25">
      <c r="G7536" s="9">
        <v>7532</v>
      </c>
    </row>
    <row r="7537" spans="7:7" x14ac:dyDescent="0.25">
      <c r="G7537" s="9">
        <v>7533</v>
      </c>
    </row>
    <row r="7538" spans="7:7" x14ac:dyDescent="0.25">
      <c r="G7538" s="9">
        <v>7534</v>
      </c>
    </row>
    <row r="7539" spans="7:7" x14ac:dyDescent="0.25">
      <c r="G7539" s="9">
        <v>7535</v>
      </c>
    </row>
    <row r="7540" spans="7:7" x14ac:dyDescent="0.25">
      <c r="G7540" s="9">
        <v>7536</v>
      </c>
    </row>
    <row r="7541" spans="7:7" x14ac:dyDescent="0.25">
      <c r="G7541" s="9">
        <v>7537</v>
      </c>
    </row>
    <row r="7542" spans="7:7" x14ac:dyDescent="0.25">
      <c r="G7542" s="9">
        <v>7538</v>
      </c>
    </row>
    <row r="7543" spans="7:7" x14ac:dyDescent="0.25">
      <c r="G7543" s="9">
        <v>7539</v>
      </c>
    </row>
    <row r="7544" spans="7:7" x14ac:dyDescent="0.25">
      <c r="G7544" s="9">
        <v>7540</v>
      </c>
    </row>
    <row r="7545" spans="7:7" x14ac:dyDescent="0.25">
      <c r="G7545" s="9">
        <v>7541</v>
      </c>
    </row>
    <row r="7546" spans="7:7" x14ac:dyDescent="0.25">
      <c r="G7546" s="9">
        <v>7542</v>
      </c>
    </row>
    <row r="7547" spans="7:7" x14ac:dyDescent="0.25">
      <c r="G7547" s="9">
        <v>7543</v>
      </c>
    </row>
    <row r="7548" spans="7:7" x14ac:dyDescent="0.25">
      <c r="G7548" s="9">
        <v>7544</v>
      </c>
    </row>
    <row r="7549" spans="7:7" x14ac:dyDescent="0.25">
      <c r="G7549" s="9">
        <v>7545</v>
      </c>
    </row>
    <row r="7550" spans="7:7" x14ac:dyDescent="0.25">
      <c r="G7550" s="9">
        <v>7546</v>
      </c>
    </row>
    <row r="7551" spans="7:7" x14ac:dyDescent="0.25">
      <c r="G7551" s="9">
        <v>7547</v>
      </c>
    </row>
    <row r="7552" spans="7:7" x14ac:dyDescent="0.25">
      <c r="G7552" s="9">
        <v>7548</v>
      </c>
    </row>
    <row r="7553" spans="7:7" x14ac:dyDescent="0.25">
      <c r="G7553" s="9">
        <v>7549</v>
      </c>
    </row>
    <row r="7554" spans="7:7" x14ac:dyDescent="0.25">
      <c r="G7554" s="9">
        <v>7550</v>
      </c>
    </row>
    <row r="7555" spans="7:7" x14ac:dyDescent="0.25">
      <c r="G7555" s="9">
        <v>7551</v>
      </c>
    </row>
    <row r="7556" spans="7:7" x14ac:dyDescent="0.25">
      <c r="G7556" s="9">
        <v>7552</v>
      </c>
    </row>
    <row r="7557" spans="7:7" x14ac:dyDescent="0.25">
      <c r="G7557" s="9">
        <v>7553</v>
      </c>
    </row>
    <row r="7558" spans="7:7" x14ac:dyDescent="0.25">
      <c r="G7558" s="9">
        <v>7554</v>
      </c>
    </row>
    <row r="7559" spans="7:7" x14ac:dyDescent="0.25">
      <c r="G7559" s="9">
        <v>7555</v>
      </c>
    </row>
    <row r="7560" spans="7:7" x14ac:dyDescent="0.25">
      <c r="G7560" s="9">
        <v>7556</v>
      </c>
    </row>
    <row r="7561" spans="7:7" x14ac:dyDescent="0.25">
      <c r="G7561" s="9">
        <v>7557</v>
      </c>
    </row>
    <row r="7562" spans="7:7" x14ac:dyDescent="0.25">
      <c r="G7562" s="9">
        <v>7558</v>
      </c>
    </row>
    <row r="7563" spans="7:7" x14ac:dyDescent="0.25">
      <c r="G7563" s="9">
        <v>7559</v>
      </c>
    </row>
    <row r="7564" spans="7:7" x14ac:dyDescent="0.25">
      <c r="G7564" s="9">
        <v>7560</v>
      </c>
    </row>
    <row r="7565" spans="7:7" x14ac:dyDescent="0.25">
      <c r="G7565" s="9">
        <v>7561</v>
      </c>
    </row>
    <row r="7566" spans="7:7" x14ac:dyDescent="0.25">
      <c r="G7566" s="9">
        <v>7562</v>
      </c>
    </row>
    <row r="7567" spans="7:7" x14ac:dyDescent="0.25">
      <c r="G7567" s="9">
        <v>7563</v>
      </c>
    </row>
    <row r="7568" spans="7:7" x14ac:dyDescent="0.25">
      <c r="G7568" s="9">
        <v>7564</v>
      </c>
    </row>
    <row r="7569" spans="7:7" x14ac:dyDescent="0.25">
      <c r="G7569" s="9">
        <v>7565</v>
      </c>
    </row>
    <row r="7570" spans="7:7" x14ac:dyDescent="0.25">
      <c r="G7570" s="9">
        <v>7566</v>
      </c>
    </row>
    <row r="7571" spans="7:7" x14ac:dyDescent="0.25">
      <c r="G7571" s="9">
        <v>7567</v>
      </c>
    </row>
    <row r="7572" spans="7:7" x14ac:dyDescent="0.25">
      <c r="G7572" s="9">
        <v>7568</v>
      </c>
    </row>
    <row r="7573" spans="7:7" x14ac:dyDescent="0.25">
      <c r="G7573" s="9">
        <v>7569</v>
      </c>
    </row>
    <row r="7574" spans="7:7" x14ac:dyDescent="0.25">
      <c r="G7574" s="9">
        <v>7570</v>
      </c>
    </row>
    <row r="7575" spans="7:7" x14ac:dyDescent="0.25">
      <c r="G7575" s="9">
        <v>7571</v>
      </c>
    </row>
    <row r="7576" spans="7:7" x14ac:dyDescent="0.25">
      <c r="G7576" s="9">
        <v>7572</v>
      </c>
    </row>
    <row r="7577" spans="7:7" x14ac:dyDescent="0.25">
      <c r="G7577" s="9">
        <v>7573</v>
      </c>
    </row>
    <row r="7578" spans="7:7" x14ac:dyDescent="0.25">
      <c r="G7578" s="9">
        <v>7574</v>
      </c>
    </row>
    <row r="7579" spans="7:7" x14ac:dyDescent="0.25">
      <c r="G7579" s="9">
        <v>7575</v>
      </c>
    </row>
    <row r="7580" spans="7:7" x14ac:dyDescent="0.25">
      <c r="G7580" s="9">
        <v>7576</v>
      </c>
    </row>
    <row r="7581" spans="7:7" x14ac:dyDescent="0.25">
      <c r="G7581" s="9">
        <v>7577</v>
      </c>
    </row>
    <row r="7582" spans="7:7" x14ac:dyDescent="0.25">
      <c r="G7582" s="9">
        <v>7578</v>
      </c>
    </row>
    <row r="7583" spans="7:7" x14ac:dyDescent="0.25">
      <c r="G7583" s="9">
        <v>7579</v>
      </c>
    </row>
    <row r="7584" spans="7:7" x14ac:dyDescent="0.25">
      <c r="G7584" s="9">
        <v>7580</v>
      </c>
    </row>
    <row r="7585" spans="7:7" x14ac:dyDescent="0.25">
      <c r="G7585" s="9">
        <v>7581</v>
      </c>
    </row>
    <row r="7586" spans="7:7" x14ac:dyDescent="0.25">
      <c r="G7586" s="9">
        <v>7582</v>
      </c>
    </row>
    <row r="7587" spans="7:7" x14ac:dyDescent="0.25">
      <c r="G7587" s="9">
        <v>7583</v>
      </c>
    </row>
    <row r="7588" spans="7:7" x14ac:dyDescent="0.25">
      <c r="G7588" s="9">
        <v>7584</v>
      </c>
    </row>
    <row r="7589" spans="7:7" x14ac:dyDescent="0.25">
      <c r="G7589" s="9">
        <v>7585</v>
      </c>
    </row>
    <row r="7590" spans="7:7" x14ac:dyDescent="0.25">
      <c r="G7590" s="9">
        <v>7586</v>
      </c>
    </row>
    <row r="7591" spans="7:7" x14ac:dyDescent="0.25">
      <c r="G7591" s="9">
        <v>7587</v>
      </c>
    </row>
    <row r="7592" spans="7:7" x14ac:dyDescent="0.25">
      <c r="G7592" s="9">
        <v>7588</v>
      </c>
    </row>
    <row r="7593" spans="7:7" x14ac:dyDescent="0.25">
      <c r="G7593" s="9">
        <v>7589</v>
      </c>
    </row>
    <row r="7594" spans="7:7" x14ac:dyDescent="0.25">
      <c r="G7594" s="9">
        <v>7590</v>
      </c>
    </row>
    <row r="7595" spans="7:7" x14ac:dyDescent="0.25">
      <c r="G7595" s="9">
        <v>7591</v>
      </c>
    </row>
    <row r="7596" spans="7:7" x14ac:dyDescent="0.25">
      <c r="G7596" s="9">
        <v>7592</v>
      </c>
    </row>
    <row r="7597" spans="7:7" x14ac:dyDescent="0.25">
      <c r="G7597" s="9">
        <v>7593</v>
      </c>
    </row>
    <row r="7598" spans="7:7" x14ac:dyDescent="0.25">
      <c r="G7598" s="9">
        <v>7594</v>
      </c>
    </row>
    <row r="7599" spans="7:7" x14ac:dyDescent="0.25">
      <c r="G7599" s="9">
        <v>7595</v>
      </c>
    </row>
    <row r="7600" spans="7:7" x14ac:dyDescent="0.25">
      <c r="G7600" s="9">
        <v>7596</v>
      </c>
    </row>
    <row r="7601" spans="7:7" x14ac:dyDescent="0.25">
      <c r="G7601" s="9">
        <v>7597</v>
      </c>
    </row>
    <row r="7602" spans="7:7" x14ac:dyDescent="0.25">
      <c r="G7602" s="9">
        <v>7598</v>
      </c>
    </row>
    <row r="7603" spans="7:7" x14ac:dyDescent="0.25">
      <c r="G7603" s="9">
        <v>7599</v>
      </c>
    </row>
    <row r="7604" spans="7:7" x14ac:dyDescent="0.25">
      <c r="G7604" s="9">
        <v>7600</v>
      </c>
    </row>
    <row r="7605" spans="7:7" x14ac:dyDescent="0.25">
      <c r="G7605" s="9">
        <v>7601</v>
      </c>
    </row>
    <row r="7606" spans="7:7" x14ac:dyDescent="0.25">
      <c r="G7606" s="9">
        <v>7602</v>
      </c>
    </row>
    <row r="7607" spans="7:7" x14ac:dyDescent="0.25">
      <c r="G7607" s="9">
        <v>7603</v>
      </c>
    </row>
    <row r="7608" spans="7:7" x14ac:dyDescent="0.25">
      <c r="G7608" s="9">
        <v>7604</v>
      </c>
    </row>
    <row r="7609" spans="7:7" x14ac:dyDescent="0.25">
      <c r="G7609" s="9">
        <v>7605</v>
      </c>
    </row>
    <row r="7610" spans="7:7" x14ac:dyDescent="0.25">
      <c r="G7610" s="9">
        <v>7606</v>
      </c>
    </row>
    <row r="7611" spans="7:7" x14ac:dyDescent="0.25">
      <c r="G7611" s="9">
        <v>7607</v>
      </c>
    </row>
    <row r="7612" spans="7:7" x14ac:dyDescent="0.25">
      <c r="G7612" s="9">
        <v>7608</v>
      </c>
    </row>
    <row r="7613" spans="7:7" x14ac:dyDescent="0.25">
      <c r="G7613" s="9">
        <v>7609</v>
      </c>
    </row>
    <row r="7614" spans="7:7" x14ac:dyDescent="0.25">
      <c r="G7614" s="9">
        <v>7610</v>
      </c>
    </row>
    <row r="7615" spans="7:7" x14ac:dyDescent="0.25">
      <c r="G7615" s="9">
        <v>7611</v>
      </c>
    </row>
    <row r="7616" spans="7:7" x14ac:dyDescent="0.25">
      <c r="G7616" s="9">
        <v>7612</v>
      </c>
    </row>
    <row r="7617" spans="7:7" x14ac:dyDescent="0.25">
      <c r="G7617" s="9">
        <v>7613</v>
      </c>
    </row>
    <row r="7618" spans="7:7" x14ac:dyDescent="0.25">
      <c r="G7618" s="9">
        <v>7614</v>
      </c>
    </row>
    <row r="7619" spans="7:7" x14ac:dyDescent="0.25">
      <c r="G7619" s="9">
        <v>7615</v>
      </c>
    </row>
    <row r="7620" spans="7:7" x14ac:dyDescent="0.25">
      <c r="G7620" s="9">
        <v>7616</v>
      </c>
    </row>
    <row r="7621" spans="7:7" x14ac:dyDescent="0.25">
      <c r="G7621" s="9">
        <v>7617</v>
      </c>
    </row>
    <row r="7622" spans="7:7" x14ac:dyDescent="0.25">
      <c r="G7622" s="9">
        <v>7618</v>
      </c>
    </row>
    <row r="7623" spans="7:7" x14ac:dyDescent="0.25">
      <c r="G7623" s="9">
        <v>7619</v>
      </c>
    </row>
    <row r="7624" spans="7:7" x14ac:dyDescent="0.25">
      <c r="G7624" s="9">
        <v>7620</v>
      </c>
    </row>
    <row r="7625" spans="7:7" x14ac:dyDescent="0.25">
      <c r="G7625" s="9">
        <v>7621</v>
      </c>
    </row>
    <row r="7626" spans="7:7" x14ac:dyDescent="0.25">
      <c r="G7626" s="9">
        <v>7622</v>
      </c>
    </row>
    <row r="7627" spans="7:7" x14ac:dyDescent="0.25">
      <c r="G7627" s="9">
        <v>7623</v>
      </c>
    </row>
    <row r="7628" spans="7:7" x14ac:dyDescent="0.25">
      <c r="G7628" s="9">
        <v>7624</v>
      </c>
    </row>
    <row r="7629" spans="7:7" x14ac:dyDescent="0.25">
      <c r="G7629" s="9">
        <v>7625</v>
      </c>
    </row>
    <row r="7630" spans="7:7" x14ac:dyDescent="0.25">
      <c r="G7630" s="9">
        <v>7626</v>
      </c>
    </row>
    <row r="7631" spans="7:7" x14ac:dyDescent="0.25">
      <c r="G7631" s="9">
        <v>7627</v>
      </c>
    </row>
    <row r="7632" spans="7:7" x14ac:dyDescent="0.25">
      <c r="G7632" s="9">
        <v>7628</v>
      </c>
    </row>
    <row r="7633" spans="7:7" x14ac:dyDescent="0.25">
      <c r="G7633" s="9">
        <v>7629</v>
      </c>
    </row>
    <row r="7634" spans="7:7" x14ac:dyDescent="0.25">
      <c r="G7634" s="9">
        <v>7630</v>
      </c>
    </row>
    <row r="7635" spans="7:7" x14ac:dyDescent="0.25">
      <c r="G7635" s="9">
        <v>7631</v>
      </c>
    </row>
    <row r="7636" spans="7:7" x14ac:dyDescent="0.25">
      <c r="G7636" s="9">
        <v>7632</v>
      </c>
    </row>
    <row r="7637" spans="7:7" x14ac:dyDescent="0.25">
      <c r="G7637" s="9">
        <v>7633</v>
      </c>
    </row>
    <row r="7638" spans="7:7" x14ac:dyDescent="0.25">
      <c r="G7638" s="9">
        <v>7634</v>
      </c>
    </row>
    <row r="7639" spans="7:7" x14ac:dyDescent="0.25">
      <c r="G7639" s="9">
        <v>7635</v>
      </c>
    </row>
    <row r="7640" spans="7:7" x14ac:dyDescent="0.25">
      <c r="G7640" s="9">
        <v>7636</v>
      </c>
    </row>
    <row r="7641" spans="7:7" x14ac:dyDescent="0.25">
      <c r="G7641" s="9">
        <v>7637</v>
      </c>
    </row>
    <row r="7642" spans="7:7" x14ac:dyDescent="0.25">
      <c r="G7642" s="9">
        <v>7638</v>
      </c>
    </row>
    <row r="7643" spans="7:7" x14ac:dyDescent="0.25">
      <c r="G7643" s="9">
        <v>7639</v>
      </c>
    </row>
    <row r="7644" spans="7:7" x14ac:dyDescent="0.25">
      <c r="G7644" s="9">
        <v>7640</v>
      </c>
    </row>
    <row r="7645" spans="7:7" x14ac:dyDescent="0.25">
      <c r="G7645" s="9">
        <v>7641</v>
      </c>
    </row>
    <row r="7646" spans="7:7" x14ac:dyDescent="0.25">
      <c r="G7646" s="9">
        <v>7642</v>
      </c>
    </row>
    <row r="7647" spans="7:7" x14ac:dyDescent="0.25">
      <c r="G7647" s="9">
        <v>7643</v>
      </c>
    </row>
    <row r="7648" spans="7:7" x14ac:dyDescent="0.25">
      <c r="G7648" s="9">
        <v>7644</v>
      </c>
    </row>
    <row r="7649" spans="7:7" x14ac:dyDescent="0.25">
      <c r="G7649" s="9">
        <v>7645</v>
      </c>
    </row>
    <row r="7650" spans="7:7" x14ac:dyDescent="0.25">
      <c r="G7650" s="9">
        <v>7646</v>
      </c>
    </row>
    <row r="7651" spans="7:7" x14ac:dyDescent="0.25">
      <c r="G7651" s="9">
        <v>7647</v>
      </c>
    </row>
    <row r="7652" spans="7:7" x14ac:dyDescent="0.25">
      <c r="G7652" s="9">
        <v>7648</v>
      </c>
    </row>
    <row r="7653" spans="7:7" x14ac:dyDescent="0.25">
      <c r="G7653" s="9">
        <v>7649</v>
      </c>
    </row>
    <row r="7654" spans="7:7" x14ac:dyDescent="0.25">
      <c r="G7654" s="9">
        <v>7650</v>
      </c>
    </row>
    <row r="7655" spans="7:7" x14ac:dyDescent="0.25">
      <c r="G7655" s="9">
        <v>7651</v>
      </c>
    </row>
    <row r="7656" spans="7:7" x14ac:dyDescent="0.25">
      <c r="G7656" s="9">
        <v>7652</v>
      </c>
    </row>
    <row r="7657" spans="7:7" x14ac:dyDescent="0.25">
      <c r="G7657" s="9">
        <v>7653</v>
      </c>
    </row>
    <row r="7658" spans="7:7" x14ac:dyDescent="0.25">
      <c r="G7658" s="9">
        <v>7654</v>
      </c>
    </row>
    <row r="7659" spans="7:7" x14ac:dyDescent="0.25">
      <c r="G7659" s="9">
        <v>7655</v>
      </c>
    </row>
    <row r="7660" spans="7:7" x14ac:dyDescent="0.25">
      <c r="G7660" s="9">
        <v>7656</v>
      </c>
    </row>
    <row r="7661" spans="7:7" x14ac:dyDescent="0.25">
      <c r="G7661" s="9">
        <v>7657</v>
      </c>
    </row>
    <row r="7662" spans="7:7" x14ac:dyDescent="0.25">
      <c r="G7662" s="9">
        <v>7658</v>
      </c>
    </row>
    <row r="7663" spans="7:7" x14ac:dyDescent="0.25">
      <c r="G7663" s="9">
        <v>7659</v>
      </c>
    </row>
    <row r="7664" spans="7:7" x14ac:dyDescent="0.25">
      <c r="G7664" s="9">
        <v>7660</v>
      </c>
    </row>
    <row r="7665" spans="7:7" x14ac:dyDescent="0.25">
      <c r="G7665" s="9">
        <v>7661</v>
      </c>
    </row>
    <row r="7666" spans="7:7" x14ac:dyDescent="0.25">
      <c r="G7666" s="9">
        <v>7662</v>
      </c>
    </row>
    <row r="7667" spans="7:7" x14ac:dyDescent="0.25">
      <c r="G7667" s="9">
        <v>7663</v>
      </c>
    </row>
    <row r="7668" spans="7:7" x14ac:dyDescent="0.25">
      <c r="G7668" s="9">
        <v>7664</v>
      </c>
    </row>
    <row r="7669" spans="7:7" x14ac:dyDescent="0.25">
      <c r="G7669" s="9">
        <v>7665</v>
      </c>
    </row>
    <row r="7670" spans="7:7" x14ac:dyDescent="0.25">
      <c r="G7670" s="9">
        <v>7666</v>
      </c>
    </row>
    <row r="7671" spans="7:7" x14ac:dyDescent="0.25">
      <c r="G7671" s="9">
        <v>7667</v>
      </c>
    </row>
    <row r="7672" spans="7:7" x14ac:dyDescent="0.25">
      <c r="G7672" s="9">
        <v>7668</v>
      </c>
    </row>
    <row r="7673" spans="7:7" x14ac:dyDescent="0.25">
      <c r="G7673" s="9">
        <v>7669</v>
      </c>
    </row>
    <row r="7674" spans="7:7" x14ac:dyDescent="0.25">
      <c r="G7674" s="9">
        <v>7670</v>
      </c>
    </row>
    <row r="7675" spans="7:7" x14ac:dyDescent="0.25">
      <c r="G7675" s="9">
        <v>7671</v>
      </c>
    </row>
    <row r="7676" spans="7:7" x14ac:dyDescent="0.25">
      <c r="G7676" s="9">
        <v>7672</v>
      </c>
    </row>
    <row r="7677" spans="7:7" x14ac:dyDescent="0.25">
      <c r="G7677" s="9">
        <v>7673</v>
      </c>
    </row>
    <row r="7678" spans="7:7" x14ac:dyDescent="0.25">
      <c r="G7678" s="9">
        <v>7674</v>
      </c>
    </row>
    <row r="7679" spans="7:7" x14ac:dyDescent="0.25">
      <c r="G7679" s="9">
        <v>7675</v>
      </c>
    </row>
    <row r="7680" spans="7:7" x14ac:dyDescent="0.25">
      <c r="G7680" s="9">
        <v>7676</v>
      </c>
    </row>
    <row r="7681" spans="7:7" x14ac:dyDescent="0.25">
      <c r="G7681" s="9">
        <v>7677</v>
      </c>
    </row>
    <row r="7682" spans="7:7" x14ac:dyDescent="0.25">
      <c r="G7682" s="9">
        <v>7678</v>
      </c>
    </row>
    <row r="7683" spans="7:7" x14ac:dyDescent="0.25">
      <c r="G7683" s="9">
        <v>7679</v>
      </c>
    </row>
    <row r="7684" spans="7:7" x14ac:dyDescent="0.25">
      <c r="G7684" s="9">
        <v>7680</v>
      </c>
    </row>
    <row r="7685" spans="7:7" x14ac:dyDescent="0.25">
      <c r="G7685" s="9">
        <v>7681</v>
      </c>
    </row>
    <row r="7686" spans="7:7" x14ac:dyDescent="0.25">
      <c r="G7686" s="9">
        <v>7682</v>
      </c>
    </row>
    <row r="7687" spans="7:7" x14ac:dyDescent="0.25">
      <c r="G7687" s="9">
        <v>7683</v>
      </c>
    </row>
    <row r="7688" spans="7:7" x14ac:dyDescent="0.25">
      <c r="G7688" s="9">
        <v>7684</v>
      </c>
    </row>
    <row r="7689" spans="7:7" x14ac:dyDescent="0.25">
      <c r="G7689" s="9">
        <v>7685</v>
      </c>
    </row>
    <row r="7690" spans="7:7" x14ac:dyDescent="0.25">
      <c r="G7690" s="9">
        <v>7686</v>
      </c>
    </row>
    <row r="7691" spans="7:7" x14ac:dyDescent="0.25">
      <c r="G7691" s="9">
        <v>7687</v>
      </c>
    </row>
    <row r="7692" spans="7:7" x14ac:dyDescent="0.25">
      <c r="G7692" s="9">
        <v>7688</v>
      </c>
    </row>
    <row r="7693" spans="7:7" x14ac:dyDescent="0.25">
      <c r="G7693" s="9">
        <v>7689</v>
      </c>
    </row>
    <row r="7694" spans="7:7" x14ac:dyDescent="0.25">
      <c r="G7694" s="9">
        <v>7690</v>
      </c>
    </row>
    <row r="7695" spans="7:7" x14ac:dyDescent="0.25">
      <c r="G7695" s="9">
        <v>7691</v>
      </c>
    </row>
    <row r="7696" spans="7:7" x14ac:dyDescent="0.25">
      <c r="G7696" s="9">
        <v>7692</v>
      </c>
    </row>
    <row r="7697" spans="7:7" x14ac:dyDescent="0.25">
      <c r="G7697" s="9">
        <v>7693</v>
      </c>
    </row>
    <row r="7698" spans="7:7" x14ac:dyDescent="0.25">
      <c r="G7698" s="9">
        <v>7694</v>
      </c>
    </row>
    <row r="7699" spans="7:7" x14ac:dyDescent="0.25">
      <c r="G7699" s="9">
        <v>7695</v>
      </c>
    </row>
    <row r="7700" spans="7:7" x14ac:dyDescent="0.25">
      <c r="G7700" s="9">
        <v>7696</v>
      </c>
    </row>
    <row r="7701" spans="7:7" x14ac:dyDescent="0.25">
      <c r="G7701" s="9">
        <v>7697</v>
      </c>
    </row>
    <row r="7702" spans="7:7" x14ac:dyDescent="0.25">
      <c r="G7702" s="9">
        <v>7698</v>
      </c>
    </row>
    <row r="7703" spans="7:7" x14ac:dyDescent="0.25">
      <c r="G7703" s="9">
        <v>7699</v>
      </c>
    </row>
    <row r="7704" spans="7:7" x14ac:dyDescent="0.25">
      <c r="G7704" s="9">
        <v>7700</v>
      </c>
    </row>
    <row r="7705" spans="7:7" x14ac:dyDescent="0.25">
      <c r="G7705" s="9">
        <v>7701</v>
      </c>
    </row>
    <row r="7706" spans="7:7" x14ac:dyDescent="0.25">
      <c r="G7706" s="9">
        <v>7702</v>
      </c>
    </row>
    <row r="7707" spans="7:7" x14ac:dyDescent="0.25">
      <c r="G7707" s="9">
        <v>7703</v>
      </c>
    </row>
    <row r="7708" spans="7:7" x14ac:dyDescent="0.25">
      <c r="G7708" s="9">
        <v>7704</v>
      </c>
    </row>
    <row r="7709" spans="7:7" x14ac:dyDescent="0.25">
      <c r="G7709" s="9">
        <v>7705</v>
      </c>
    </row>
    <row r="7710" spans="7:7" x14ac:dyDescent="0.25">
      <c r="G7710" s="9">
        <v>7706</v>
      </c>
    </row>
    <row r="7711" spans="7:7" x14ac:dyDescent="0.25">
      <c r="G7711" s="9">
        <v>7707</v>
      </c>
    </row>
    <row r="7712" spans="7:7" x14ac:dyDescent="0.25">
      <c r="G7712" s="9">
        <v>7708</v>
      </c>
    </row>
    <row r="7713" spans="7:7" x14ac:dyDescent="0.25">
      <c r="G7713" s="9">
        <v>7709</v>
      </c>
    </row>
    <row r="7714" spans="7:7" x14ac:dyDescent="0.25">
      <c r="G7714" s="9">
        <v>7710</v>
      </c>
    </row>
    <row r="7715" spans="7:7" x14ac:dyDescent="0.25">
      <c r="G7715" s="9">
        <v>7711</v>
      </c>
    </row>
    <row r="7716" spans="7:7" x14ac:dyDescent="0.25">
      <c r="G7716" s="9">
        <v>7712</v>
      </c>
    </row>
    <row r="7717" spans="7:7" x14ac:dyDescent="0.25">
      <c r="G7717" s="9">
        <v>7713</v>
      </c>
    </row>
    <row r="7718" spans="7:7" x14ac:dyDescent="0.25">
      <c r="G7718" s="9">
        <v>7714</v>
      </c>
    </row>
    <row r="7719" spans="7:7" x14ac:dyDescent="0.25">
      <c r="G7719" s="9">
        <v>7715</v>
      </c>
    </row>
    <row r="7720" spans="7:7" x14ac:dyDescent="0.25">
      <c r="G7720" s="9">
        <v>7716</v>
      </c>
    </row>
    <row r="7721" spans="7:7" x14ac:dyDescent="0.25">
      <c r="G7721" s="9">
        <v>7717</v>
      </c>
    </row>
    <row r="7722" spans="7:7" x14ac:dyDescent="0.25">
      <c r="G7722" s="9">
        <v>7718</v>
      </c>
    </row>
    <row r="7723" spans="7:7" x14ac:dyDescent="0.25">
      <c r="G7723" s="9">
        <v>7719</v>
      </c>
    </row>
    <row r="7724" spans="7:7" x14ac:dyDescent="0.25">
      <c r="G7724" s="9">
        <v>7720</v>
      </c>
    </row>
    <row r="7725" spans="7:7" x14ac:dyDescent="0.25">
      <c r="G7725" s="9">
        <v>7721</v>
      </c>
    </row>
    <row r="7726" spans="7:7" x14ac:dyDescent="0.25">
      <c r="G7726" s="9">
        <v>7722</v>
      </c>
    </row>
    <row r="7727" spans="7:7" x14ac:dyDescent="0.25">
      <c r="G7727" s="9">
        <v>7723</v>
      </c>
    </row>
    <row r="7728" spans="7:7" x14ac:dyDescent="0.25">
      <c r="G7728" s="9">
        <v>7724</v>
      </c>
    </row>
    <row r="7729" spans="7:7" x14ac:dyDescent="0.25">
      <c r="G7729" s="9">
        <v>7725</v>
      </c>
    </row>
    <row r="7730" spans="7:7" x14ac:dyDescent="0.25">
      <c r="G7730" s="9">
        <v>7726</v>
      </c>
    </row>
    <row r="7731" spans="7:7" x14ac:dyDescent="0.25">
      <c r="G7731" s="9">
        <v>7727</v>
      </c>
    </row>
    <row r="7732" spans="7:7" x14ac:dyDescent="0.25">
      <c r="G7732" s="9">
        <v>7728</v>
      </c>
    </row>
    <row r="7733" spans="7:7" x14ac:dyDescent="0.25">
      <c r="G7733" s="9">
        <v>7729</v>
      </c>
    </row>
    <row r="7734" spans="7:7" x14ac:dyDescent="0.25">
      <c r="G7734" s="9">
        <v>7730</v>
      </c>
    </row>
    <row r="7735" spans="7:7" x14ac:dyDescent="0.25">
      <c r="G7735" s="9">
        <v>7731</v>
      </c>
    </row>
    <row r="7736" spans="7:7" x14ac:dyDescent="0.25">
      <c r="G7736" s="9">
        <v>7732</v>
      </c>
    </row>
    <row r="7737" spans="7:7" x14ac:dyDescent="0.25">
      <c r="G7737" s="9">
        <v>7733</v>
      </c>
    </row>
    <row r="7738" spans="7:7" x14ac:dyDescent="0.25">
      <c r="G7738" s="9">
        <v>7734</v>
      </c>
    </row>
    <row r="7739" spans="7:7" x14ac:dyDescent="0.25">
      <c r="G7739" s="9">
        <v>7735</v>
      </c>
    </row>
    <row r="7740" spans="7:7" x14ac:dyDescent="0.25">
      <c r="G7740" s="9">
        <v>7736</v>
      </c>
    </row>
    <row r="7741" spans="7:7" x14ac:dyDescent="0.25">
      <c r="G7741" s="9">
        <v>7737</v>
      </c>
    </row>
    <row r="7742" spans="7:7" x14ac:dyDescent="0.25">
      <c r="G7742" s="9">
        <v>7738</v>
      </c>
    </row>
    <row r="7743" spans="7:7" x14ac:dyDescent="0.25">
      <c r="G7743" s="9">
        <v>7739</v>
      </c>
    </row>
    <row r="7744" spans="7:7" x14ac:dyDescent="0.25">
      <c r="G7744" s="9">
        <v>7740</v>
      </c>
    </row>
    <row r="7745" spans="7:7" x14ac:dyDescent="0.25">
      <c r="G7745" s="9">
        <v>7741</v>
      </c>
    </row>
    <row r="7746" spans="7:7" x14ac:dyDescent="0.25">
      <c r="G7746" s="9">
        <v>7742</v>
      </c>
    </row>
    <row r="7747" spans="7:7" x14ac:dyDescent="0.25">
      <c r="G7747" s="9">
        <v>7743</v>
      </c>
    </row>
    <row r="7748" spans="7:7" x14ac:dyDescent="0.25">
      <c r="G7748" s="9">
        <v>7744</v>
      </c>
    </row>
    <row r="7749" spans="7:7" x14ac:dyDescent="0.25">
      <c r="G7749" s="9">
        <v>7745</v>
      </c>
    </row>
    <row r="7750" spans="7:7" x14ac:dyDescent="0.25">
      <c r="G7750" s="9">
        <v>7746</v>
      </c>
    </row>
    <row r="7751" spans="7:7" x14ac:dyDescent="0.25">
      <c r="G7751" s="9">
        <v>7747</v>
      </c>
    </row>
    <row r="7752" spans="7:7" x14ac:dyDescent="0.25">
      <c r="G7752" s="9">
        <v>7748</v>
      </c>
    </row>
    <row r="7753" spans="7:7" x14ac:dyDescent="0.25">
      <c r="G7753" s="9">
        <v>7749</v>
      </c>
    </row>
    <row r="7754" spans="7:7" x14ac:dyDescent="0.25">
      <c r="G7754" s="9">
        <v>7750</v>
      </c>
    </row>
    <row r="7755" spans="7:7" x14ac:dyDescent="0.25">
      <c r="G7755" s="9">
        <v>7751</v>
      </c>
    </row>
    <row r="7756" spans="7:7" x14ac:dyDescent="0.25">
      <c r="G7756" s="9">
        <v>7752</v>
      </c>
    </row>
    <row r="7757" spans="7:7" x14ac:dyDescent="0.25">
      <c r="G7757" s="9">
        <v>7753</v>
      </c>
    </row>
    <row r="7758" spans="7:7" x14ac:dyDescent="0.25">
      <c r="G7758" s="9">
        <v>7754</v>
      </c>
    </row>
    <row r="7759" spans="7:7" x14ac:dyDescent="0.25">
      <c r="G7759" s="9">
        <v>7755</v>
      </c>
    </row>
    <row r="7760" spans="7:7" x14ac:dyDescent="0.25">
      <c r="G7760" s="9">
        <v>7756</v>
      </c>
    </row>
    <row r="7761" spans="7:7" x14ac:dyDescent="0.25">
      <c r="G7761" s="9">
        <v>7757</v>
      </c>
    </row>
    <row r="7762" spans="7:7" x14ac:dyDescent="0.25">
      <c r="G7762" s="9">
        <v>7758</v>
      </c>
    </row>
    <row r="7763" spans="7:7" x14ac:dyDescent="0.25">
      <c r="G7763" s="9">
        <v>7759</v>
      </c>
    </row>
    <row r="7764" spans="7:7" x14ac:dyDescent="0.25">
      <c r="G7764" s="9">
        <v>7760</v>
      </c>
    </row>
    <row r="7765" spans="7:7" x14ac:dyDescent="0.25">
      <c r="G7765" s="9">
        <v>7761</v>
      </c>
    </row>
    <row r="7766" spans="7:7" x14ac:dyDescent="0.25">
      <c r="G7766" s="9">
        <v>7762</v>
      </c>
    </row>
    <row r="7767" spans="7:7" x14ac:dyDescent="0.25">
      <c r="G7767" s="9">
        <v>7763</v>
      </c>
    </row>
    <row r="7768" spans="7:7" x14ac:dyDescent="0.25">
      <c r="G7768" s="9">
        <v>7764</v>
      </c>
    </row>
    <row r="7769" spans="7:7" x14ac:dyDescent="0.25">
      <c r="G7769" s="9">
        <v>7765</v>
      </c>
    </row>
    <row r="7770" spans="7:7" x14ac:dyDescent="0.25">
      <c r="G7770" s="9">
        <v>7766</v>
      </c>
    </row>
    <row r="7771" spans="7:7" x14ac:dyDescent="0.25">
      <c r="G7771" s="9">
        <v>7767</v>
      </c>
    </row>
    <row r="7772" spans="7:7" x14ac:dyDescent="0.25">
      <c r="G7772" s="9">
        <v>7768</v>
      </c>
    </row>
    <row r="7773" spans="7:7" x14ac:dyDescent="0.25">
      <c r="G7773" s="9">
        <v>7769</v>
      </c>
    </row>
    <row r="7774" spans="7:7" x14ac:dyDescent="0.25">
      <c r="G7774" s="9">
        <v>7770</v>
      </c>
    </row>
    <row r="7775" spans="7:7" x14ac:dyDescent="0.25">
      <c r="G7775" s="9">
        <v>7771</v>
      </c>
    </row>
    <row r="7776" spans="7:7" x14ac:dyDescent="0.25">
      <c r="G7776" s="9">
        <v>7772</v>
      </c>
    </row>
    <row r="7777" spans="7:7" x14ac:dyDescent="0.25">
      <c r="G7777" s="9">
        <v>7773</v>
      </c>
    </row>
    <row r="7778" spans="7:7" x14ac:dyDescent="0.25">
      <c r="G7778" s="9">
        <v>7774</v>
      </c>
    </row>
    <row r="7779" spans="7:7" x14ac:dyDescent="0.25">
      <c r="G7779" s="9">
        <v>7775</v>
      </c>
    </row>
    <row r="7780" spans="7:7" x14ac:dyDescent="0.25">
      <c r="G7780" s="9">
        <v>7776</v>
      </c>
    </row>
    <row r="7781" spans="7:7" x14ac:dyDescent="0.25">
      <c r="G7781" s="9">
        <v>7777</v>
      </c>
    </row>
    <row r="7782" spans="7:7" x14ac:dyDescent="0.25">
      <c r="G7782" s="9">
        <v>7778</v>
      </c>
    </row>
    <row r="7783" spans="7:7" x14ac:dyDescent="0.25">
      <c r="G7783" s="9">
        <v>7779</v>
      </c>
    </row>
    <row r="7784" spans="7:7" x14ac:dyDescent="0.25">
      <c r="G7784" s="9">
        <v>7780</v>
      </c>
    </row>
    <row r="7785" spans="7:7" x14ac:dyDescent="0.25">
      <c r="G7785" s="9">
        <v>7781</v>
      </c>
    </row>
    <row r="7786" spans="7:7" x14ac:dyDescent="0.25">
      <c r="G7786" s="9">
        <v>7782</v>
      </c>
    </row>
    <row r="7787" spans="7:7" x14ac:dyDescent="0.25">
      <c r="G7787" s="9">
        <v>7783</v>
      </c>
    </row>
    <row r="7788" spans="7:7" x14ac:dyDescent="0.25">
      <c r="G7788" s="9">
        <v>7784</v>
      </c>
    </row>
    <row r="7789" spans="7:7" x14ac:dyDescent="0.25">
      <c r="G7789" s="9">
        <v>7785</v>
      </c>
    </row>
    <row r="7790" spans="7:7" x14ac:dyDescent="0.25">
      <c r="G7790" s="9">
        <v>7786</v>
      </c>
    </row>
    <row r="7791" spans="7:7" x14ac:dyDescent="0.25">
      <c r="G7791" s="9">
        <v>7787</v>
      </c>
    </row>
    <row r="7792" spans="7:7" x14ac:dyDescent="0.25">
      <c r="G7792" s="9">
        <v>7788</v>
      </c>
    </row>
    <row r="7793" spans="7:7" x14ac:dyDescent="0.25">
      <c r="G7793" s="9">
        <v>7789</v>
      </c>
    </row>
    <row r="7794" spans="7:7" x14ac:dyDescent="0.25">
      <c r="G7794" s="9">
        <v>7790</v>
      </c>
    </row>
    <row r="7795" spans="7:7" x14ac:dyDescent="0.25">
      <c r="G7795" s="9">
        <v>7791</v>
      </c>
    </row>
    <row r="7796" spans="7:7" x14ac:dyDescent="0.25">
      <c r="G7796" s="9">
        <v>7792</v>
      </c>
    </row>
    <row r="7797" spans="7:7" x14ac:dyDescent="0.25">
      <c r="G7797" s="9">
        <v>7793</v>
      </c>
    </row>
    <row r="7798" spans="7:7" x14ac:dyDescent="0.25">
      <c r="G7798" s="9">
        <v>7794</v>
      </c>
    </row>
    <row r="7799" spans="7:7" x14ac:dyDescent="0.25">
      <c r="G7799" s="9">
        <v>7795</v>
      </c>
    </row>
    <row r="7800" spans="7:7" x14ac:dyDescent="0.25">
      <c r="G7800" s="9">
        <v>7796</v>
      </c>
    </row>
    <row r="7801" spans="7:7" x14ac:dyDescent="0.25">
      <c r="G7801" s="9">
        <v>7797</v>
      </c>
    </row>
    <row r="7802" spans="7:7" x14ac:dyDescent="0.25">
      <c r="G7802" s="9">
        <v>7798</v>
      </c>
    </row>
    <row r="7803" spans="7:7" x14ac:dyDescent="0.25">
      <c r="G7803" s="9">
        <v>7799</v>
      </c>
    </row>
    <row r="7804" spans="7:7" x14ac:dyDescent="0.25">
      <c r="G7804" s="9">
        <v>7800</v>
      </c>
    </row>
    <row r="7805" spans="7:7" x14ac:dyDescent="0.25">
      <c r="G7805" s="9">
        <v>7801</v>
      </c>
    </row>
    <row r="7806" spans="7:7" x14ac:dyDescent="0.25">
      <c r="G7806" s="9">
        <v>7802</v>
      </c>
    </row>
    <row r="7807" spans="7:7" x14ac:dyDescent="0.25">
      <c r="G7807" s="9">
        <v>7803</v>
      </c>
    </row>
    <row r="7808" spans="7:7" x14ac:dyDescent="0.25">
      <c r="G7808" s="9">
        <v>7804</v>
      </c>
    </row>
    <row r="7809" spans="7:7" x14ac:dyDescent="0.25">
      <c r="G7809" s="9">
        <v>7805</v>
      </c>
    </row>
    <row r="7810" spans="7:7" x14ac:dyDescent="0.25">
      <c r="G7810" s="9">
        <v>7806</v>
      </c>
    </row>
    <row r="7811" spans="7:7" x14ac:dyDescent="0.25">
      <c r="G7811" s="9">
        <v>7807</v>
      </c>
    </row>
    <row r="7812" spans="7:7" x14ac:dyDescent="0.25">
      <c r="G7812" s="9">
        <v>7808</v>
      </c>
    </row>
    <row r="7813" spans="7:7" x14ac:dyDescent="0.25">
      <c r="G7813" s="9">
        <v>7809</v>
      </c>
    </row>
    <row r="7814" spans="7:7" x14ac:dyDescent="0.25">
      <c r="G7814" s="9">
        <v>7810</v>
      </c>
    </row>
    <row r="7815" spans="7:7" x14ac:dyDescent="0.25">
      <c r="G7815" s="9">
        <v>7811</v>
      </c>
    </row>
    <row r="7816" spans="7:7" x14ac:dyDescent="0.25">
      <c r="G7816" s="9">
        <v>7812</v>
      </c>
    </row>
    <row r="7817" spans="7:7" x14ac:dyDescent="0.25">
      <c r="G7817" s="9">
        <v>7813</v>
      </c>
    </row>
    <row r="7818" spans="7:7" x14ac:dyDescent="0.25">
      <c r="G7818" s="9">
        <v>7814</v>
      </c>
    </row>
    <row r="7819" spans="7:7" x14ac:dyDescent="0.25">
      <c r="G7819" s="9">
        <v>7815</v>
      </c>
    </row>
    <row r="7820" spans="7:7" x14ac:dyDescent="0.25">
      <c r="G7820" s="9">
        <v>7816</v>
      </c>
    </row>
    <row r="7821" spans="7:7" x14ac:dyDescent="0.25">
      <c r="G7821" s="9">
        <v>7817</v>
      </c>
    </row>
    <row r="7822" spans="7:7" x14ac:dyDescent="0.25">
      <c r="G7822" s="9">
        <v>7818</v>
      </c>
    </row>
    <row r="7823" spans="7:7" x14ac:dyDescent="0.25">
      <c r="G7823" s="9">
        <v>7819</v>
      </c>
    </row>
    <row r="7824" spans="7:7" x14ac:dyDescent="0.25">
      <c r="G7824" s="9">
        <v>7820</v>
      </c>
    </row>
    <row r="7825" spans="7:7" x14ac:dyDescent="0.25">
      <c r="G7825" s="9">
        <v>7821</v>
      </c>
    </row>
    <row r="7826" spans="7:7" x14ac:dyDescent="0.25">
      <c r="G7826" s="9">
        <v>7822</v>
      </c>
    </row>
    <row r="7827" spans="7:7" x14ac:dyDescent="0.25">
      <c r="G7827" s="9">
        <v>7823</v>
      </c>
    </row>
    <row r="7828" spans="7:7" x14ac:dyDescent="0.25">
      <c r="G7828" s="9">
        <v>7824</v>
      </c>
    </row>
    <row r="7829" spans="7:7" x14ac:dyDescent="0.25">
      <c r="G7829" s="9">
        <v>7825</v>
      </c>
    </row>
    <row r="7830" spans="7:7" x14ac:dyDescent="0.25">
      <c r="G7830" s="9">
        <v>7826</v>
      </c>
    </row>
    <row r="7831" spans="7:7" x14ac:dyDescent="0.25">
      <c r="G7831" s="9">
        <v>7827</v>
      </c>
    </row>
    <row r="7832" spans="7:7" x14ac:dyDescent="0.25">
      <c r="G7832" s="9">
        <v>7828</v>
      </c>
    </row>
    <row r="7833" spans="7:7" x14ac:dyDescent="0.25">
      <c r="G7833" s="9">
        <v>7829</v>
      </c>
    </row>
    <row r="7834" spans="7:7" x14ac:dyDescent="0.25">
      <c r="G7834" s="9">
        <v>7830</v>
      </c>
    </row>
    <row r="7835" spans="7:7" x14ac:dyDescent="0.25">
      <c r="G7835" s="9">
        <v>7831</v>
      </c>
    </row>
    <row r="7836" spans="7:7" x14ac:dyDescent="0.25">
      <c r="G7836" s="9">
        <v>7832</v>
      </c>
    </row>
    <row r="7837" spans="7:7" x14ac:dyDescent="0.25">
      <c r="G7837" s="9">
        <v>7833</v>
      </c>
    </row>
    <row r="7838" spans="7:7" x14ac:dyDescent="0.25">
      <c r="G7838" s="9">
        <v>7834</v>
      </c>
    </row>
    <row r="7839" spans="7:7" x14ac:dyDescent="0.25">
      <c r="G7839" s="9">
        <v>7835</v>
      </c>
    </row>
    <row r="7840" spans="7:7" x14ac:dyDescent="0.25">
      <c r="G7840" s="9">
        <v>7836</v>
      </c>
    </row>
    <row r="7841" spans="7:7" x14ac:dyDescent="0.25">
      <c r="G7841" s="9">
        <v>7837</v>
      </c>
    </row>
    <row r="7842" spans="7:7" x14ac:dyDescent="0.25">
      <c r="G7842" s="9">
        <v>7838</v>
      </c>
    </row>
    <row r="7843" spans="7:7" x14ac:dyDescent="0.25">
      <c r="G7843" s="9">
        <v>7839</v>
      </c>
    </row>
    <row r="7844" spans="7:7" x14ac:dyDescent="0.25">
      <c r="G7844" s="9">
        <v>7840</v>
      </c>
    </row>
    <row r="7845" spans="7:7" x14ac:dyDescent="0.25">
      <c r="G7845" s="9">
        <v>7841</v>
      </c>
    </row>
    <row r="7846" spans="7:7" x14ac:dyDescent="0.25">
      <c r="G7846" s="9">
        <v>7842</v>
      </c>
    </row>
    <row r="7847" spans="7:7" x14ac:dyDescent="0.25">
      <c r="G7847" s="9">
        <v>7843</v>
      </c>
    </row>
    <row r="7848" spans="7:7" x14ac:dyDescent="0.25">
      <c r="G7848" s="9">
        <v>7844</v>
      </c>
    </row>
    <row r="7849" spans="7:7" x14ac:dyDescent="0.25">
      <c r="G7849" s="9">
        <v>7845</v>
      </c>
    </row>
    <row r="7850" spans="7:7" x14ac:dyDescent="0.25">
      <c r="G7850" s="9">
        <v>7846</v>
      </c>
    </row>
    <row r="7851" spans="7:7" x14ac:dyDescent="0.25">
      <c r="G7851" s="9">
        <v>7847</v>
      </c>
    </row>
    <row r="7852" spans="7:7" x14ac:dyDescent="0.25">
      <c r="G7852" s="9">
        <v>7848</v>
      </c>
    </row>
    <row r="7853" spans="7:7" x14ac:dyDescent="0.25">
      <c r="G7853" s="9">
        <v>7849</v>
      </c>
    </row>
    <row r="7854" spans="7:7" x14ac:dyDescent="0.25">
      <c r="G7854" s="9">
        <v>7850</v>
      </c>
    </row>
    <row r="7855" spans="7:7" x14ac:dyDescent="0.25">
      <c r="G7855" s="9">
        <v>7851</v>
      </c>
    </row>
    <row r="7856" spans="7:7" x14ac:dyDescent="0.25">
      <c r="G7856" s="9">
        <v>7852</v>
      </c>
    </row>
    <row r="7857" spans="7:7" x14ac:dyDescent="0.25">
      <c r="G7857" s="9">
        <v>7853</v>
      </c>
    </row>
    <row r="7858" spans="7:7" x14ac:dyDescent="0.25">
      <c r="G7858" s="9">
        <v>7854</v>
      </c>
    </row>
    <row r="7859" spans="7:7" x14ac:dyDescent="0.25">
      <c r="G7859" s="9">
        <v>7855</v>
      </c>
    </row>
    <row r="7860" spans="7:7" x14ac:dyDescent="0.25">
      <c r="G7860" s="9">
        <v>7856</v>
      </c>
    </row>
    <row r="7861" spans="7:7" x14ac:dyDescent="0.25">
      <c r="G7861" s="9">
        <v>7857</v>
      </c>
    </row>
    <row r="7862" spans="7:7" x14ac:dyDescent="0.25">
      <c r="G7862" s="9">
        <v>7858</v>
      </c>
    </row>
    <row r="7863" spans="7:7" x14ac:dyDescent="0.25">
      <c r="G7863" s="9">
        <v>7859</v>
      </c>
    </row>
    <row r="7864" spans="7:7" x14ac:dyDescent="0.25">
      <c r="G7864" s="9">
        <v>7860</v>
      </c>
    </row>
    <row r="7865" spans="7:7" x14ac:dyDescent="0.25">
      <c r="G7865" s="9">
        <v>7861</v>
      </c>
    </row>
    <row r="7866" spans="7:7" x14ac:dyDescent="0.25">
      <c r="G7866" s="9">
        <v>7862</v>
      </c>
    </row>
    <row r="7867" spans="7:7" x14ac:dyDescent="0.25">
      <c r="G7867" s="9">
        <v>7863</v>
      </c>
    </row>
    <row r="7868" spans="7:7" x14ac:dyDescent="0.25">
      <c r="G7868" s="9">
        <v>7864</v>
      </c>
    </row>
    <row r="7869" spans="7:7" x14ac:dyDescent="0.25">
      <c r="G7869" s="9">
        <v>7865</v>
      </c>
    </row>
    <row r="7870" spans="7:7" x14ac:dyDescent="0.25">
      <c r="G7870" s="9">
        <v>7866</v>
      </c>
    </row>
    <row r="7871" spans="7:7" x14ac:dyDescent="0.25">
      <c r="G7871" s="9">
        <v>7867</v>
      </c>
    </row>
    <row r="7872" spans="7:7" x14ac:dyDescent="0.25">
      <c r="G7872" s="9">
        <v>7868</v>
      </c>
    </row>
    <row r="7873" spans="7:7" x14ac:dyDescent="0.25">
      <c r="G7873" s="9">
        <v>7869</v>
      </c>
    </row>
    <row r="7874" spans="7:7" x14ac:dyDescent="0.25">
      <c r="G7874" s="9">
        <v>7870</v>
      </c>
    </row>
    <row r="7875" spans="7:7" x14ac:dyDescent="0.25">
      <c r="G7875" s="9">
        <v>7871</v>
      </c>
    </row>
    <row r="7876" spans="7:7" x14ac:dyDescent="0.25">
      <c r="G7876" s="9">
        <v>7872</v>
      </c>
    </row>
    <row r="7877" spans="7:7" x14ac:dyDescent="0.25">
      <c r="G7877" s="9">
        <v>7873</v>
      </c>
    </row>
    <row r="7878" spans="7:7" x14ac:dyDescent="0.25">
      <c r="G7878" s="9">
        <v>7874</v>
      </c>
    </row>
    <row r="7879" spans="7:7" x14ac:dyDescent="0.25">
      <c r="G7879" s="9">
        <v>7875</v>
      </c>
    </row>
    <row r="7880" spans="7:7" x14ac:dyDescent="0.25">
      <c r="G7880" s="9">
        <v>7876</v>
      </c>
    </row>
    <row r="7881" spans="7:7" x14ac:dyDescent="0.25">
      <c r="G7881" s="9">
        <v>7877</v>
      </c>
    </row>
    <row r="7882" spans="7:7" x14ac:dyDescent="0.25">
      <c r="G7882" s="9">
        <v>7878</v>
      </c>
    </row>
    <row r="7883" spans="7:7" x14ac:dyDescent="0.25">
      <c r="G7883" s="9">
        <v>7879</v>
      </c>
    </row>
    <row r="7884" spans="7:7" x14ac:dyDescent="0.25">
      <c r="G7884" s="9">
        <v>7880</v>
      </c>
    </row>
    <row r="7885" spans="7:7" x14ac:dyDescent="0.25">
      <c r="G7885" s="9">
        <v>7881</v>
      </c>
    </row>
    <row r="7886" spans="7:7" x14ac:dyDescent="0.25">
      <c r="G7886" s="9">
        <v>7882</v>
      </c>
    </row>
    <row r="7887" spans="7:7" x14ac:dyDescent="0.25">
      <c r="G7887" s="9">
        <v>7883</v>
      </c>
    </row>
    <row r="7888" spans="7:7" x14ac:dyDescent="0.25">
      <c r="G7888" s="9">
        <v>7884</v>
      </c>
    </row>
    <row r="7889" spans="7:7" x14ac:dyDescent="0.25">
      <c r="G7889" s="9">
        <v>7885</v>
      </c>
    </row>
    <row r="7890" spans="7:7" x14ac:dyDescent="0.25">
      <c r="G7890" s="9">
        <v>7886</v>
      </c>
    </row>
    <row r="7891" spans="7:7" x14ac:dyDescent="0.25">
      <c r="G7891" s="9">
        <v>7887</v>
      </c>
    </row>
    <row r="7892" spans="7:7" x14ac:dyDescent="0.25">
      <c r="G7892" s="9">
        <v>7888</v>
      </c>
    </row>
    <row r="7893" spans="7:7" x14ac:dyDescent="0.25">
      <c r="G7893" s="9">
        <v>7889</v>
      </c>
    </row>
    <row r="7894" spans="7:7" x14ac:dyDescent="0.25">
      <c r="G7894" s="9">
        <v>7890</v>
      </c>
    </row>
    <row r="7895" spans="7:7" x14ac:dyDescent="0.25">
      <c r="G7895" s="9">
        <v>7891</v>
      </c>
    </row>
    <row r="7896" spans="7:7" x14ac:dyDescent="0.25">
      <c r="G7896" s="9">
        <v>7892</v>
      </c>
    </row>
    <row r="7897" spans="7:7" x14ac:dyDescent="0.25">
      <c r="G7897" s="9">
        <v>7893</v>
      </c>
    </row>
    <row r="7898" spans="7:7" x14ac:dyDescent="0.25">
      <c r="G7898" s="9">
        <v>7894</v>
      </c>
    </row>
    <row r="7899" spans="7:7" x14ac:dyDescent="0.25">
      <c r="G7899" s="9">
        <v>7895</v>
      </c>
    </row>
    <row r="7900" spans="7:7" x14ac:dyDescent="0.25">
      <c r="G7900" s="9">
        <v>7896</v>
      </c>
    </row>
    <row r="7901" spans="7:7" x14ac:dyDescent="0.25">
      <c r="G7901" s="9">
        <v>7897</v>
      </c>
    </row>
    <row r="7902" spans="7:7" x14ac:dyDescent="0.25">
      <c r="G7902" s="9">
        <v>7898</v>
      </c>
    </row>
    <row r="7903" spans="7:7" x14ac:dyDescent="0.25">
      <c r="G7903" s="9">
        <v>7899</v>
      </c>
    </row>
    <row r="7904" spans="7:7" x14ac:dyDescent="0.25">
      <c r="G7904" s="9">
        <v>7900</v>
      </c>
    </row>
    <row r="7905" spans="7:7" x14ac:dyDescent="0.25">
      <c r="G7905" s="9">
        <v>7901</v>
      </c>
    </row>
    <row r="7906" spans="7:7" x14ac:dyDescent="0.25">
      <c r="G7906" s="9">
        <v>7902</v>
      </c>
    </row>
    <row r="7907" spans="7:7" x14ac:dyDescent="0.25">
      <c r="G7907" s="9">
        <v>7903</v>
      </c>
    </row>
    <row r="7908" spans="7:7" x14ac:dyDescent="0.25">
      <c r="G7908" s="9">
        <v>7904</v>
      </c>
    </row>
    <row r="7909" spans="7:7" x14ac:dyDescent="0.25">
      <c r="G7909" s="9">
        <v>7905</v>
      </c>
    </row>
    <row r="7910" spans="7:7" x14ac:dyDescent="0.25">
      <c r="G7910" s="9">
        <v>7906</v>
      </c>
    </row>
    <row r="7911" spans="7:7" x14ac:dyDescent="0.25">
      <c r="G7911" s="9">
        <v>7907</v>
      </c>
    </row>
    <row r="7912" spans="7:7" x14ac:dyDescent="0.25">
      <c r="G7912" s="9">
        <v>7908</v>
      </c>
    </row>
    <row r="7913" spans="7:7" x14ac:dyDescent="0.25">
      <c r="G7913" s="9">
        <v>7909</v>
      </c>
    </row>
    <row r="7914" spans="7:7" x14ac:dyDescent="0.25">
      <c r="G7914" s="9">
        <v>7910</v>
      </c>
    </row>
    <row r="7915" spans="7:7" x14ac:dyDescent="0.25">
      <c r="G7915" s="9">
        <v>7911</v>
      </c>
    </row>
    <row r="7916" spans="7:7" x14ac:dyDescent="0.25">
      <c r="G7916" s="9">
        <v>7912</v>
      </c>
    </row>
    <row r="7917" spans="7:7" x14ac:dyDescent="0.25">
      <c r="G7917" s="9">
        <v>7913</v>
      </c>
    </row>
    <row r="7918" spans="7:7" x14ac:dyDescent="0.25">
      <c r="G7918" s="9">
        <v>7914</v>
      </c>
    </row>
    <row r="7919" spans="7:7" x14ac:dyDescent="0.25">
      <c r="G7919" s="9">
        <v>7915</v>
      </c>
    </row>
    <row r="7920" spans="7:7" x14ac:dyDescent="0.25">
      <c r="G7920" s="9">
        <v>7916</v>
      </c>
    </row>
    <row r="7921" spans="7:7" x14ac:dyDescent="0.25">
      <c r="G7921" s="9">
        <v>7917</v>
      </c>
    </row>
    <row r="7922" spans="7:7" x14ac:dyDescent="0.25">
      <c r="G7922" s="9">
        <v>7918</v>
      </c>
    </row>
    <row r="7923" spans="7:7" x14ac:dyDescent="0.25">
      <c r="G7923" s="9">
        <v>7919</v>
      </c>
    </row>
    <row r="7924" spans="7:7" x14ac:dyDescent="0.25">
      <c r="G7924" s="9">
        <v>7920</v>
      </c>
    </row>
    <row r="7925" spans="7:7" x14ac:dyDescent="0.25">
      <c r="G7925" s="9">
        <v>7921</v>
      </c>
    </row>
    <row r="7926" spans="7:7" x14ac:dyDescent="0.25">
      <c r="G7926" s="9">
        <v>7922</v>
      </c>
    </row>
    <row r="7927" spans="7:7" x14ac:dyDescent="0.25">
      <c r="G7927" s="9">
        <v>7923</v>
      </c>
    </row>
    <row r="7928" spans="7:7" x14ac:dyDescent="0.25">
      <c r="G7928" s="9">
        <v>7924</v>
      </c>
    </row>
    <row r="7929" spans="7:7" x14ac:dyDescent="0.25">
      <c r="G7929" s="9">
        <v>7925</v>
      </c>
    </row>
    <row r="7930" spans="7:7" x14ac:dyDescent="0.25">
      <c r="G7930" s="9">
        <v>7926</v>
      </c>
    </row>
    <row r="7931" spans="7:7" x14ac:dyDescent="0.25">
      <c r="G7931" s="9">
        <v>7927</v>
      </c>
    </row>
    <row r="7932" spans="7:7" x14ac:dyDescent="0.25">
      <c r="G7932" s="9">
        <v>7928</v>
      </c>
    </row>
    <row r="7933" spans="7:7" x14ac:dyDescent="0.25">
      <c r="G7933" s="9">
        <v>7929</v>
      </c>
    </row>
    <row r="7934" spans="7:7" x14ac:dyDescent="0.25">
      <c r="G7934" s="9">
        <v>7930</v>
      </c>
    </row>
    <row r="7935" spans="7:7" x14ac:dyDescent="0.25">
      <c r="G7935" s="9">
        <v>7931</v>
      </c>
    </row>
    <row r="7936" spans="7:7" x14ac:dyDescent="0.25">
      <c r="G7936" s="9">
        <v>7932</v>
      </c>
    </row>
    <row r="7937" spans="7:7" x14ac:dyDescent="0.25">
      <c r="G7937" s="9">
        <v>7933</v>
      </c>
    </row>
    <row r="7938" spans="7:7" x14ac:dyDescent="0.25">
      <c r="G7938" s="9">
        <v>7934</v>
      </c>
    </row>
    <row r="7939" spans="7:7" x14ac:dyDescent="0.25">
      <c r="G7939" s="9">
        <v>7935</v>
      </c>
    </row>
    <row r="7940" spans="7:7" x14ac:dyDescent="0.25">
      <c r="G7940" s="9">
        <v>7936</v>
      </c>
    </row>
    <row r="7941" spans="7:7" x14ac:dyDescent="0.25">
      <c r="G7941" s="9">
        <v>7937</v>
      </c>
    </row>
    <row r="7942" spans="7:7" x14ac:dyDescent="0.25">
      <c r="G7942" s="9">
        <v>7938</v>
      </c>
    </row>
    <row r="7943" spans="7:7" x14ac:dyDescent="0.25">
      <c r="G7943" s="9">
        <v>7939</v>
      </c>
    </row>
    <row r="7944" spans="7:7" x14ac:dyDescent="0.25">
      <c r="G7944" s="9">
        <v>7940</v>
      </c>
    </row>
    <row r="7945" spans="7:7" x14ac:dyDescent="0.25">
      <c r="G7945" s="9">
        <v>7941</v>
      </c>
    </row>
    <row r="7946" spans="7:7" x14ac:dyDescent="0.25">
      <c r="G7946" s="9">
        <v>7942</v>
      </c>
    </row>
    <row r="7947" spans="7:7" x14ac:dyDescent="0.25">
      <c r="G7947" s="9">
        <v>7943</v>
      </c>
    </row>
    <row r="7948" spans="7:7" x14ac:dyDescent="0.25">
      <c r="G7948" s="9">
        <v>7944</v>
      </c>
    </row>
    <row r="7949" spans="7:7" x14ac:dyDescent="0.25">
      <c r="G7949" s="9">
        <v>7945</v>
      </c>
    </row>
    <row r="7950" spans="7:7" x14ac:dyDescent="0.25">
      <c r="G7950" s="9">
        <v>7946</v>
      </c>
    </row>
    <row r="7951" spans="7:7" x14ac:dyDescent="0.25">
      <c r="G7951" s="9">
        <v>7947</v>
      </c>
    </row>
    <row r="7952" spans="7:7" x14ac:dyDescent="0.25">
      <c r="G7952" s="9">
        <v>7948</v>
      </c>
    </row>
    <row r="7953" spans="7:7" x14ac:dyDescent="0.25">
      <c r="G7953" s="9">
        <v>7949</v>
      </c>
    </row>
    <row r="7954" spans="7:7" x14ac:dyDescent="0.25">
      <c r="G7954" s="9">
        <v>7950</v>
      </c>
    </row>
    <row r="7955" spans="7:7" x14ac:dyDescent="0.25">
      <c r="G7955" s="9">
        <v>7951</v>
      </c>
    </row>
    <row r="7956" spans="7:7" x14ac:dyDescent="0.25">
      <c r="G7956" s="9">
        <v>7952</v>
      </c>
    </row>
    <row r="7957" spans="7:7" x14ac:dyDescent="0.25">
      <c r="G7957" s="9">
        <v>7953</v>
      </c>
    </row>
    <row r="7958" spans="7:7" x14ac:dyDescent="0.25">
      <c r="G7958" s="9">
        <v>7954</v>
      </c>
    </row>
    <row r="7959" spans="7:7" x14ac:dyDescent="0.25">
      <c r="G7959" s="9">
        <v>7955</v>
      </c>
    </row>
    <row r="7960" spans="7:7" x14ac:dyDescent="0.25">
      <c r="G7960" s="9">
        <v>7956</v>
      </c>
    </row>
    <row r="7961" spans="7:7" x14ac:dyDescent="0.25">
      <c r="G7961" s="9">
        <v>7957</v>
      </c>
    </row>
    <row r="7962" spans="7:7" x14ac:dyDescent="0.25">
      <c r="G7962" s="9">
        <v>7958</v>
      </c>
    </row>
    <row r="7963" spans="7:7" x14ac:dyDescent="0.25">
      <c r="G7963" s="9">
        <v>7959</v>
      </c>
    </row>
    <row r="7964" spans="7:7" x14ac:dyDescent="0.25">
      <c r="G7964" s="9">
        <v>7960</v>
      </c>
    </row>
    <row r="7965" spans="7:7" x14ac:dyDescent="0.25">
      <c r="G7965" s="9">
        <v>7961</v>
      </c>
    </row>
    <row r="7966" spans="7:7" x14ac:dyDescent="0.25">
      <c r="G7966" s="9">
        <v>7962</v>
      </c>
    </row>
    <row r="7967" spans="7:7" x14ac:dyDescent="0.25">
      <c r="G7967" s="9">
        <v>7963</v>
      </c>
    </row>
    <row r="7968" spans="7:7" x14ac:dyDescent="0.25">
      <c r="G7968" s="9">
        <v>7964</v>
      </c>
    </row>
    <row r="7969" spans="7:7" x14ac:dyDescent="0.25">
      <c r="G7969" s="9">
        <v>7965</v>
      </c>
    </row>
    <row r="7970" spans="7:7" x14ac:dyDescent="0.25">
      <c r="G7970" s="9">
        <v>7966</v>
      </c>
    </row>
    <row r="7971" spans="7:7" x14ac:dyDescent="0.25">
      <c r="G7971" s="9">
        <v>7967</v>
      </c>
    </row>
    <row r="7972" spans="7:7" x14ac:dyDescent="0.25">
      <c r="G7972" s="9">
        <v>7968</v>
      </c>
    </row>
    <row r="7973" spans="7:7" x14ac:dyDescent="0.25">
      <c r="G7973" s="9">
        <v>7969</v>
      </c>
    </row>
    <row r="7974" spans="7:7" x14ac:dyDescent="0.25">
      <c r="G7974" s="9">
        <v>7970</v>
      </c>
    </row>
    <row r="7975" spans="7:7" x14ac:dyDescent="0.25">
      <c r="G7975" s="9">
        <v>7971</v>
      </c>
    </row>
    <row r="7976" spans="7:7" x14ac:dyDescent="0.25">
      <c r="G7976" s="9">
        <v>7972</v>
      </c>
    </row>
    <row r="7977" spans="7:7" x14ac:dyDescent="0.25">
      <c r="G7977" s="9">
        <v>7973</v>
      </c>
    </row>
    <row r="7978" spans="7:7" x14ac:dyDescent="0.25">
      <c r="G7978" s="9">
        <v>7974</v>
      </c>
    </row>
    <row r="7979" spans="7:7" x14ac:dyDescent="0.25">
      <c r="G7979" s="9">
        <v>7975</v>
      </c>
    </row>
    <row r="7980" spans="7:7" x14ac:dyDescent="0.25">
      <c r="G7980" s="9">
        <v>7976</v>
      </c>
    </row>
    <row r="7981" spans="7:7" x14ac:dyDescent="0.25">
      <c r="G7981" s="9">
        <v>7977</v>
      </c>
    </row>
    <row r="7982" spans="7:7" x14ac:dyDescent="0.25">
      <c r="G7982" s="9">
        <v>7978</v>
      </c>
    </row>
    <row r="7983" spans="7:7" x14ac:dyDescent="0.25">
      <c r="G7983" s="9">
        <v>7979</v>
      </c>
    </row>
    <row r="7984" spans="7:7" x14ac:dyDescent="0.25">
      <c r="G7984" s="9">
        <v>7980</v>
      </c>
    </row>
    <row r="7985" spans="7:7" x14ac:dyDescent="0.25">
      <c r="G7985" s="9">
        <v>7981</v>
      </c>
    </row>
    <row r="7986" spans="7:7" x14ac:dyDescent="0.25">
      <c r="G7986" s="9">
        <v>7982</v>
      </c>
    </row>
    <row r="7987" spans="7:7" x14ac:dyDescent="0.25">
      <c r="G7987" s="9">
        <v>7983</v>
      </c>
    </row>
    <row r="7988" spans="7:7" x14ac:dyDescent="0.25">
      <c r="G7988" s="9">
        <v>7984</v>
      </c>
    </row>
    <row r="7989" spans="7:7" x14ac:dyDescent="0.25">
      <c r="G7989" s="9">
        <v>7985</v>
      </c>
    </row>
    <row r="7990" spans="7:7" x14ac:dyDescent="0.25">
      <c r="G7990" s="9">
        <v>7986</v>
      </c>
    </row>
    <row r="7991" spans="7:7" x14ac:dyDescent="0.25">
      <c r="G7991" s="9">
        <v>7987</v>
      </c>
    </row>
    <row r="7992" spans="7:7" x14ac:dyDescent="0.25">
      <c r="G7992" s="9">
        <v>7988</v>
      </c>
    </row>
    <row r="7993" spans="7:7" x14ac:dyDescent="0.25">
      <c r="G7993" s="9">
        <v>7989</v>
      </c>
    </row>
    <row r="7994" spans="7:7" x14ac:dyDescent="0.25">
      <c r="G7994" s="9">
        <v>7990</v>
      </c>
    </row>
    <row r="7995" spans="7:7" x14ac:dyDescent="0.25">
      <c r="G7995" s="9">
        <v>7991</v>
      </c>
    </row>
    <row r="7996" spans="7:7" x14ac:dyDescent="0.25">
      <c r="G7996" s="9">
        <v>7992</v>
      </c>
    </row>
    <row r="7997" spans="7:7" x14ac:dyDescent="0.25">
      <c r="G7997" s="9">
        <v>7993</v>
      </c>
    </row>
    <row r="7998" spans="7:7" x14ac:dyDescent="0.25">
      <c r="G7998" s="9">
        <v>7994</v>
      </c>
    </row>
    <row r="7999" spans="7:7" x14ac:dyDescent="0.25">
      <c r="G7999" s="9">
        <v>7995</v>
      </c>
    </row>
    <row r="8000" spans="7:7" x14ac:dyDescent="0.25">
      <c r="G8000" s="9">
        <v>7996</v>
      </c>
    </row>
    <row r="8001" spans="7:7" x14ac:dyDescent="0.25">
      <c r="G8001" s="9">
        <v>7997</v>
      </c>
    </row>
    <row r="8002" spans="7:7" x14ac:dyDescent="0.25">
      <c r="G8002" s="9">
        <v>7998</v>
      </c>
    </row>
    <row r="8003" spans="7:7" x14ac:dyDescent="0.25">
      <c r="G8003" s="9">
        <v>7999</v>
      </c>
    </row>
    <row r="8004" spans="7:7" x14ac:dyDescent="0.25">
      <c r="G8004" s="9">
        <v>8000</v>
      </c>
    </row>
    <row r="8005" spans="7:7" x14ac:dyDescent="0.25">
      <c r="G8005" s="9">
        <v>8001</v>
      </c>
    </row>
    <row r="8006" spans="7:7" x14ac:dyDescent="0.25">
      <c r="G8006" s="9">
        <v>8002</v>
      </c>
    </row>
    <row r="8007" spans="7:7" x14ac:dyDescent="0.25">
      <c r="G8007" s="9">
        <v>8003</v>
      </c>
    </row>
    <row r="8008" spans="7:7" x14ac:dyDescent="0.25">
      <c r="G8008" s="9">
        <v>8004</v>
      </c>
    </row>
    <row r="8009" spans="7:7" x14ac:dyDescent="0.25">
      <c r="G8009" s="9">
        <v>8005</v>
      </c>
    </row>
    <row r="8010" spans="7:7" x14ac:dyDescent="0.25">
      <c r="G8010" s="9">
        <v>8006</v>
      </c>
    </row>
    <row r="8011" spans="7:7" x14ac:dyDescent="0.25">
      <c r="G8011" s="9">
        <v>8007</v>
      </c>
    </row>
    <row r="8012" spans="7:7" x14ac:dyDescent="0.25">
      <c r="G8012" s="9">
        <v>8008</v>
      </c>
    </row>
    <row r="8013" spans="7:7" x14ac:dyDescent="0.25">
      <c r="G8013" s="9">
        <v>8009</v>
      </c>
    </row>
    <row r="8014" spans="7:7" x14ac:dyDescent="0.25">
      <c r="G8014" s="9">
        <v>8010</v>
      </c>
    </row>
    <row r="8015" spans="7:7" x14ac:dyDescent="0.25">
      <c r="G8015" s="9">
        <v>8011</v>
      </c>
    </row>
    <row r="8016" spans="7:7" x14ac:dyDescent="0.25">
      <c r="G8016" s="9">
        <v>8012</v>
      </c>
    </row>
    <row r="8017" spans="7:7" x14ac:dyDescent="0.25">
      <c r="G8017" s="9">
        <v>8013</v>
      </c>
    </row>
    <row r="8018" spans="7:7" x14ac:dyDescent="0.25">
      <c r="G8018" s="9">
        <v>8014</v>
      </c>
    </row>
    <row r="8019" spans="7:7" x14ac:dyDescent="0.25">
      <c r="G8019" s="9">
        <v>8015</v>
      </c>
    </row>
    <row r="8020" spans="7:7" x14ac:dyDescent="0.25">
      <c r="G8020" s="9">
        <v>8016</v>
      </c>
    </row>
    <row r="8021" spans="7:7" x14ac:dyDescent="0.25">
      <c r="G8021" s="9">
        <v>8017</v>
      </c>
    </row>
    <row r="8022" spans="7:7" x14ac:dyDescent="0.25">
      <c r="G8022" s="9">
        <v>8018</v>
      </c>
    </row>
    <row r="8023" spans="7:7" x14ac:dyDescent="0.25">
      <c r="G8023" s="9">
        <v>8019</v>
      </c>
    </row>
    <row r="8024" spans="7:7" x14ac:dyDescent="0.25">
      <c r="G8024" s="9">
        <v>8020</v>
      </c>
    </row>
    <row r="8025" spans="7:7" x14ac:dyDescent="0.25">
      <c r="G8025" s="9">
        <v>8021</v>
      </c>
    </row>
    <row r="8026" spans="7:7" x14ac:dyDescent="0.25">
      <c r="G8026" s="9">
        <v>8022</v>
      </c>
    </row>
    <row r="8027" spans="7:7" x14ac:dyDescent="0.25">
      <c r="G8027" s="9">
        <v>8023</v>
      </c>
    </row>
    <row r="8028" spans="7:7" x14ac:dyDescent="0.25">
      <c r="G8028" s="9">
        <v>8024</v>
      </c>
    </row>
    <row r="8029" spans="7:7" x14ac:dyDescent="0.25">
      <c r="G8029" s="9">
        <v>8025</v>
      </c>
    </row>
    <row r="8030" spans="7:7" x14ac:dyDescent="0.25">
      <c r="G8030" s="9">
        <v>8026</v>
      </c>
    </row>
    <row r="8031" spans="7:7" x14ac:dyDescent="0.25">
      <c r="G8031" s="9">
        <v>8027</v>
      </c>
    </row>
    <row r="8032" spans="7:7" x14ac:dyDescent="0.25">
      <c r="G8032" s="9">
        <v>8028</v>
      </c>
    </row>
    <row r="8033" spans="7:7" x14ac:dyDescent="0.25">
      <c r="G8033" s="9">
        <v>8029</v>
      </c>
    </row>
    <row r="8034" spans="7:7" x14ac:dyDescent="0.25">
      <c r="G8034" s="9">
        <v>8030</v>
      </c>
    </row>
    <row r="8035" spans="7:7" x14ac:dyDescent="0.25">
      <c r="G8035" s="9">
        <v>8031</v>
      </c>
    </row>
    <row r="8036" spans="7:7" x14ac:dyDescent="0.25">
      <c r="G8036" s="9">
        <v>8032</v>
      </c>
    </row>
    <row r="8037" spans="7:7" x14ac:dyDescent="0.25">
      <c r="G8037" s="9">
        <v>8033</v>
      </c>
    </row>
    <row r="8038" spans="7:7" x14ac:dyDescent="0.25">
      <c r="G8038" s="9">
        <v>8034</v>
      </c>
    </row>
    <row r="8039" spans="7:7" x14ac:dyDescent="0.25">
      <c r="G8039" s="9">
        <v>8035</v>
      </c>
    </row>
    <row r="8040" spans="7:7" x14ac:dyDescent="0.25">
      <c r="G8040" s="9">
        <v>8036</v>
      </c>
    </row>
    <row r="8041" spans="7:7" x14ac:dyDescent="0.25">
      <c r="G8041" s="9">
        <v>8037</v>
      </c>
    </row>
    <row r="8042" spans="7:7" x14ac:dyDescent="0.25">
      <c r="G8042" s="9">
        <v>8038</v>
      </c>
    </row>
    <row r="8043" spans="7:7" x14ac:dyDescent="0.25">
      <c r="G8043" s="9">
        <v>8039</v>
      </c>
    </row>
    <row r="8044" spans="7:7" x14ac:dyDescent="0.25">
      <c r="G8044" s="9">
        <v>8040</v>
      </c>
    </row>
    <row r="8045" spans="7:7" x14ac:dyDescent="0.25">
      <c r="G8045" s="9">
        <v>8041</v>
      </c>
    </row>
    <row r="8046" spans="7:7" x14ac:dyDescent="0.25">
      <c r="G8046" s="9">
        <v>8042</v>
      </c>
    </row>
    <row r="8047" spans="7:7" x14ac:dyDescent="0.25">
      <c r="G8047" s="9">
        <v>8043</v>
      </c>
    </row>
    <row r="8048" spans="7:7" x14ac:dyDescent="0.25">
      <c r="G8048" s="9">
        <v>8044</v>
      </c>
    </row>
    <row r="8049" spans="7:7" x14ac:dyDescent="0.25">
      <c r="G8049" s="9">
        <v>8045</v>
      </c>
    </row>
    <row r="8050" spans="7:7" x14ac:dyDescent="0.25">
      <c r="G8050" s="9">
        <v>8046</v>
      </c>
    </row>
    <row r="8051" spans="7:7" x14ac:dyDescent="0.25">
      <c r="G8051" s="9">
        <v>8047</v>
      </c>
    </row>
    <row r="8052" spans="7:7" x14ac:dyDescent="0.25">
      <c r="G8052" s="9">
        <v>8048</v>
      </c>
    </row>
    <row r="8053" spans="7:7" x14ac:dyDescent="0.25">
      <c r="G8053" s="9">
        <v>8049</v>
      </c>
    </row>
    <row r="8054" spans="7:7" x14ac:dyDescent="0.25">
      <c r="G8054" s="9">
        <v>8050</v>
      </c>
    </row>
    <row r="8055" spans="7:7" x14ac:dyDescent="0.25">
      <c r="G8055" s="9">
        <v>8051</v>
      </c>
    </row>
    <row r="8056" spans="7:7" x14ac:dyDescent="0.25">
      <c r="G8056" s="9">
        <v>8052</v>
      </c>
    </row>
    <row r="8057" spans="7:7" x14ac:dyDescent="0.25">
      <c r="G8057" s="9">
        <v>8053</v>
      </c>
    </row>
    <row r="8058" spans="7:7" x14ac:dyDescent="0.25">
      <c r="G8058" s="9">
        <v>8054</v>
      </c>
    </row>
    <row r="8059" spans="7:7" x14ac:dyDescent="0.25">
      <c r="G8059" s="9">
        <v>8055</v>
      </c>
    </row>
    <row r="8060" spans="7:7" x14ac:dyDescent="0.25">
      <c r="G8060" s="9">
        <v>8056</v>
      </c>
    </row>
    <row r="8061" spans="7:7" x14ac:dyDescent="0.25">
      <c r="G8061" s="9">
        <v>8057</v>
      </c>
    </row>
    <row r="8062" spans="7:7" x14ac:dyDescent="0.25">
      <c r="G8062" s="9">
        <v>8058</v>
      </c>
    </row>
    <row r="8063" spans="7:7" x14ac:dyDescent="0.25">
      <c r="G8063" s="9">
        <v>8059</v>
      </c>
    </row>
    <row r="8064" spans="7:7" x14ac:dyDescent="0.25">
      <c r="G8064" s="9">
        <v>8060</v>
      </c>
    </row>
    <row r="8065" spans="7:7" x14ac:dyDescent="0.25">
      <c r="G8065" s="9">
        <v>8061</v>
      </c>
    </row>
    <row r="8066" spans="7:7" x14ac:dyDescent="0.25">
      <c r="G8066" s="9">
        <v>8062</v>
      </c>
    </row>
    <row r="8067" spans="7:7" x14ac:dyDescent="0.25">
      <c r="G8067" s="9">
        <v>8063</v>
      </c>
    </row>
    <row r="8068" spans="7:7" x14ac:dyDescent="0.25">
      <c r="G8068" s="9">
        <v>8064</v>
      </c>
    </row>
    <row r="8069" spans="7:7" x14ac:dyDescent="0.25">
      <c r="G8069" s="9">
        <v>8065</v>
      </c>
    </row>
    <row r="8070" spans="7:7" x14ac:dyDescent="0.25">
      <c r="G8070" s="9">
        <v>8066</v>
      </c>
    </row>
    <row r="8071" spans="7:7" x14ac:dyDescent="0.25">
      <c r="G8071" s="9">
        <v>8067</v>
      </c>
    </row>
    <row r="8072" spans="7:7" x14ac:dyDescent="0.25">
      <c r="G8072" s="9">
        <v>8068</v>
      </c>
    </row>
    <row r="8073" spans="7:7" x14ac:dyDescent="0.25">
      <c r="G8073" s="9">
        <v>8069</v>
      </c>
    </row>
    <row r="8074" spans="7:7" x14ac:dyDescent="0.25">
      <c r="G8074" s="9">
        <v>8070</v>
      </c>
    </row>
    <row r="8075" spans="7:7" x14ac:dyDescent="0.25">
      <c r="G8075" s="9">
        <v>8071</v>
      </c>
    </row>
    <row r="8076" spans="7:7" x14ac:dyDescent="0.25">
      <c r="G8076" s="9">
        <v>8072</v>
      </c>
    </row>
    <row r="8077" spans="7:7" x14ac:dyDescent="0.25">
      <c r="G8077" s="9">
        <v>8073</v>
      </c>
    </row>
    <row r="8078" spans="7:7" x14ac:dyDescent="0.25">
      <c r="G8078" s="9">
        <v>8074</v>
      </c>
    </row>
    <row r="8079" spans="7:7" x14ac:dyDescent="0.25">
      <c r="G8079" s="9">
        <v>8075</v>
      </c>
    </row>
    <row r="8080" spans="7:7" x14ac:dyDescent="0.25">
      <c r="G8080" s="9">
        <v>8076</v>
      </c>
    </row>
    <row r="8081" spans="7:7" x14ac:dyDescent="0.25">
      <c r="G8081" s="9">
        <v>8077</v>
      </c>
    </row>
    <row r="8082" spans="7:7" x14ac:dyDescent="0.25">
      <c r="G8082" s="9">
        <v>8078</v>
      </c>
    </row>
    <row r="8083" spans="7:7" x14ac:dyDescent="0.25">
      <c r="G8083" s="9">
        <v>8079</v>
      </c>
    </row>
    <row r="8084" spans="7:7" x14ac:dyDescent="0.25">
      <c r="G8084" s="9">
        <v>8080</v>
      </c>
    </row>
    <row r="8085" spans="7:7" x14ac:dyDescent="0.25">
      <c r="G8085" s="9">
        <v>8081</v>
      </c>
    </row>
    <row r="8086" spans="7:7" x14ac:dyDescent="0.25">
      <c r="G8086" s="9">
        <v>8082</v>
      </c>
    </row>
    <row r="8087" spans="7:7" x14ac:dyDescent="0.25">
      <c r="G8087" s="9">
        <v>8083</v>
      </c>
    </row>
    <row r="8088" spans="7:7" x14ac:dyDescent="0.25">
      <c r="G8088" s="9">
        <v>8084</v>
      </c>
    </row>
    <row r="8089" spans="7:7" x14ac:dyDescent="0.25">
      <c r="G8089" s="9">
        <v>8085</v>
      </c>
    </row>
    <row r="8090" spans="7:7" x14ac:dyDescent="0.25">
      <c r="G8090" s="9">
        <v>8086</v>
      </c>
    </row>
    <row r="8091" spans="7:7" x14ac:dyDescent="0.25">
      <c r="G8091" s="9">
        <v>8087</v>
      </c>
    </row>
    <row r="8092" spans="7:7" x14ac:dyDescent="0.25">
      <c r="G8092" s="9">
        <v>8088</v>
      </c>
    </row>
    <row r="8093" spans="7:7" x14ac:dyDescent="0.25">
      <c r="G8093" s="9">
        <v>8089</v>
      </c>
    </row>
    <row r="8094" spans="7:7" x14ac:dyDescent="0.25">
      <c r="G8094" s="9">
        <v>8090</v>
      </c>
    </row>
    <row r="8095" spans="7:7" x14ac:dyDescent="0.25">
      <c r="G8095" s="9">
        <v>8091</v>
      </c>
    </row>
    <row r="8096" spans="7:7" x14ac:dyDescent="0.25">
      <c r="G8096" s="9">
        <v>8092</v>
      </c>
    </row>
    <row r="8097" spans="7:7" x14ac:dyDescent="0.25">
      <c r="G8097" s="9">
        <v>8093</v>
      </c>
    </row>
    <row r="8098" spans="7:7" x14ac:dyDescent="0.25">
      <c r="G8098" s="9">
        <v>8094</v>
      </c>
    </row>
    <row r="8099" spans="7:7" x14ac:dyDescent="0.25">
      <c r="G8099" s="9">
        <v>8095</v>
      </c>
    </row>
    <row r="8100" spans="7:7" x14ac:dyDescent="0.25">
      <c r="G8100" s="9">
        <v>8096</v>
      </c>
    </row>
    <row r="8101" spans="7:7" x14ac:dyDescent="0.25">
      <c r="G8101" s="9">
        <v>8097</v>
      </c>
    </row>
    <row r="8102" spans="7:7" x14ac:dyDescent="0.25">
      <c r="G8102" s="9">
        <v>8098</v>
      </c>
    </row>
    <row r="8103" spans="7:7" x14ac:dyDescent="0.25">
      <c r="G8103" s="9">
        <v>8099</v>
      </c>
    </row>
    <row r="8104" spans="7:7" x14ac:dyDescent="0.25">
      <c r="G8104" s="9">
        <v>8100</v>
      </c>
    </row>
    <row r="8105" spans="7:7" x14ac:dyDescent="0.25">
      <c r="G8105" s="9">
        <v>8101</v>
      </c>
    </row>
    <row r="8106" spans="7:7" x14ac:dyDescent="0.25">
      <c r="G8106" s="9">
        <v>8102</v>
      </c>
    </row>
    <row r="8107" spans="7:7" x14ac:dyDescent="0.25">
      <c r="G8107" s="9">
        <v>8103</v>
      </c>
    </row>
    <row r="8108" spans="7:7" x14ac:dyDescent="0.25">
      <c r="G8108" s="9">
        <v>8104</v>
      </c>
    </row>
    <row r="8109" spans="7:7" x14ac:dyDescent="0.25">
      <c r="G8109" s="9">
        <v>8105</v>
      </c>
    </row>
    <row r="8110" spans="7:7" x14ac:dyDescent="0.25">
      <c r="G8110" s="9">
        <v>8106</v>
      </c>
    </row>
    <row r="8111" spans="7:7" x14ac:dyDescent="0.25">
      <c r="G8111" s="9">
        <v>8107</v>
      </c>
    </row>
    <row r="8112" spans="7:7" x14ac:dyDescent="0.25">
      <c r="G8112" s="9">
        <v>8108</v>
      </c>
    </row>
    <row r="8113" spans="7:7" x14ac:dyDescent="0.25">
      <c r="G8113" s="9">
        <v>8109</v>
      </c>
    </row>
    <row r="8114" spans="7:7" x14ac:dyDescent="0.25">
      <c r="G8114" s="9">
        <v>8110</v>
      </c>
    </row>
    <row r="8115" spans="7:7" x14ac:dyDescent="0.25">
      <c r="G8115" s="9">
        <v>8111</v>
      </c>
    </row>
    <row r="8116" spans="7:7" x14ac:dyDescent="0.25">
      <c r="G8116" s="9">
        <v>8112</v>
      </c>
    </row>
    <row r="8117" spans="7:7" x14ac:dyDescent="0.25">
      <c r="G8117" s="9">
        <v>8113</v>
      </c>
    </row>
    <row r="8118" spans="7:7" x14ac:dyDescent="0.25">
      <c r="G8118" s="9">
        <v>8114</v>
      </c>
    </row>
    <row r="8119" spans="7:7" x14ac:dyDescent="0.25">
      <c r="G8119" s="9">
        <v>8115</v>
      </c>
    </row>
    <row r="8120" spans="7:7" x14ac:dyDescent="0.25">
      <c r="G8120" s="9">
        <v>8116</v>
      </c>
    </row>
    <row r="8121" spans="7:7" x14ac:dyDescent="0.25">
      <c r="G8121" s="9">
        <v>8117</v>
      </c>
    </row>
    <row r="8122" spans="7:7" x14ac:dyDescent="0.25">
      <c r="G8122" s="9">
        <v>8118</v>
      </c>
    </row>
    <row r="8123" spans="7:7" x14ac:dyDescent="0.25">
      <c r="G8123" s="9">
        <v>8119</v>
      </c>
    </row>
    <row r="8124" spans="7:7" x14ac:dyDescent="0.25">
      <c r="G8124" s="9">
        <v>8120</v>
      </c>
    </row>
    <row r="8125" spans="7:7" x14ac:dyDescent="0.25">
      <c r="G8125" s="9">
        <v>8121</v>
      </c>
    </row>
    <row r="8126" spans="7:7" x14ac:dyDescent="0.25">
      <c r="G8126" s="9">
        <v>8122</v>
      </c>
    </row>
    <row r="8127" spans="7:7" x14ac:dyDescent="0.25">
      <c r="G8127" s="9">
        <v>8123</v>
      </c>
    </row>
    <row r="8128" spans="7:7" x14ac:dyDescent="0.25">
      <c r="G8128" s="9">
        <v>8124</v>
      </c>
    </row>
    <row r="8129" spans="7:7" x14ac:dyDescent="0.25">
      <c r="G8129" s="9">
        <v>8125</v>
      </c>
    </row>
    <row r="8130" spans="7:7" x14ac:dyDescent="0.25">
      <c r="G8130" s="9">
        <v>8126</v>
      </c>
    </row>
    <row r="8131" spans="7:7" x14ac:dyDescent="0.25">
      <c r="G8131" s="9">
        <v>8127</v>
      </c>
    </row>
    <row r="8132" spans="7:7" x14ac:dyDescent="0.25">
      <c r="G8132" s="9">
        <v>8128</v>
      </c>
    </row>
    <row r="8133" spans="7:7" x14ac:dyDescent="0.25">
      <c r="G8133" s="9">
        <v>8129</v>
      </c>
    </row>
    <row r="8134" spans="7:7" x14ac:dyDescent="0.25">
      <c r="G8134" s="9">
        <v>8130</v>
      </c>
    </row>
    <row r="8135" spans="7:7" x14ac:dyDescent="0.25">
      <c r="G8135" s="9">
        <v>8131</v>
      </c>
    </row>
    <row r="8136" spans="7:7" x14ac:dyDescent="0.25">
      <c r="G8136" s="9">
        <v>8132</v>
      </c>
    </row>
    <row r="8137" spans="7:7" x14ac:dyDescent="0.25">
      <c r="G8137" s="9">
        <v>8133</v>
      </c>
    </row>
    <row r="8138" spans="7:7" x14ac:dyDescent="0.25">
      <c r="G8138" s="9">
        <v>8134</v>
      </c>
    </row>
    <row r="8139" spans="7:7" x14ac:dyDescent="0.25">
      <c r="G8139" s="9">
        <v>8135</v>
      </c>
    </row>
    <row r="8140" spans="7:7" x14ac:dyDescent="0.25">
      <c r="G8140" s="9">
        <v>8136</v>
      </c>
    </row>
    <row r="8141" spans="7:7" x14ac:dyDescent="0.25">
      <c r="G8141" s="9">
        <v>8137</v>
      </c>
    </row>
    <row r="8142" spans="7:7" x14ac:dyDescent="0.25">
      <c r="G8142" s="9">
        <v>8138</v>
      </c>
    </row>
    <row r="8143" spans="7:7" x14ac:dyDescent="0.25">
      <c r="G8143" s="9">
        <v>8139</v>
      </c>
    </row>
    <row r="8144" spans="7:7" x14ac:dyDescent="0.25">
      <c r="G8144" s="9">
        <v>8140</v>
      </c>
    </row>
    <row r="8145" spans="7:7" x14ac:dyDescent="0.25">
      <c r="G8145" s="9">
        <v>8141</v>
      </c>
    </row>
    <row r="8146" spans="7:7" x14ac:dyDescent="0.25">
      <c r="G8146" s="9">
        <v>8142</v>
      </c>
    </row>
    <row r="8147" spans="7:7" x14ac:dyDescent="0.25">
      <c r="G8147" s="9">
        <v>8143</v>
      </c>
    </row>
    <row r="8148" spans="7:7" x14ac:dyDescent="0.25">
      <c r="G8148" s="9">
        <v>8144</v>
      </c>
    </row>
    <row r="8149" spans="7:7" x14ac:dyDescent="0.25">
      <c r="G8149" s="9">
        <v>8145</v>
      </c>
    </row>
    <row r="8150" spans="7:7" x14ac:dyDescent="0.25">
      <c r="G8150" s="9">
        <v>8146</v>
      </c>
    </row>
    <row r="8151" spans="7:7" x14ac:dyDescent="0.25">
      <c r="G8151" s="9">
        <v>8147</v>
      </c>
    </row>
    <row r="8152" spans="7:7" x14ac:dyDescent="0.25">
      <c r="G8152" s="9">
        <v>8148</v>
      </c>
    </row>
    <row r="8153" spans="7:7" x14ac:dyDescent="0.25">
      <c r="G8153" s="9">
        <v>8149</v>
      </c>
    </row>
    <row r="8154" spans="7:7" x14ac:dyDescent="0.25">
      <c r="G8154" s="9">
        <v>8150</v>
      </c>
    </row>
    <row r="8155" spans="7:7" x14ac:dyDescent="0.25">
      <c r="G8155" s="9">
        <v>8151</v>
      </c>
    </row>
    <row r="8156" spans="7:7" x14ac:dyDescent="0.25">
      <c r="G8156" s="9">
        <v>8152</v>
      </c>
    </row>
    <row r="8157" spans="7:7" x14ac:dyDescent="0.25">
      <c r="G8157" s="9">
        <v>8153</v>
      </c>
    </row>
    <row r="8158" spans="7:7" x14ac:dyDescent="0.25">
      <c r="G8158" s="9">
        <v>8154</v>
      </c>
    </row>
    <row r="8159" spans="7:7" x14ac:dyDescent="0.25">
      <c r="G8159" s="9">
        <v>8155</v>
      </c>
    </row>
    <row r="8160" spans="7:7" x14ac:dyDescent="0.25">
      <c r="G8160" s="9">
        <v>8156</v>
      </c>
    </row>
    <row r="8161" spans="7:7" x14ac:dyDescent="0.25">
      <c r="G8161" s="9">
        <v>8157</v>
      </c>
    </row>
    <row r="8162" spans="7:7" x14ac:dyDescent="0.25">
      <c r="G8162" s="9">
        <v>8158</v>
      </c>
    </row>
    <row r="8163" spans="7:7" x14ac:dyDescent="0.25">
      <c r="G8163" s="9">
        <v>8159</v>
      </c>
    </row>
    <row r="8164" spans="7:7" x14ac:dyDescent="0.25">
      <c r="G8164" s="9">
        <v>8160</v>
      </c>
    </row>
    <row r="8165" spans="7:7" x14ac:dyDescent="0.25">
      <c r="G8165" s="9">
        <v>8161</v>
      </c>
    </row>
    <row r="8166" spans="7:7" x14ac:dyDescent="0.25">
      <c r="G8166" s="9">
        <v>8162</v>
      </c>
    </row>
    <row r="8167" spans="7:7" x14ac:dyDescent="0.25">
      <c r="G8167" s="9">
        <v>8163</v>
      </c>
    </row>
    <row r="8168" spans="7:7" x14ac:dyDescent="0.25">
      <c r="G8168" s="9">
        <v>8164</v>
      </c>
    </row>
    <row r="8169" spans="7:7" x14ac:dyDescent="0.25">
      <c r="G8169" s="9">
        <v>8165</v>
      </c>
    </row>
    <row r="8170" spans="7:7" x14ac:dyDescent="0.25">
      <c r="G8170" s="9">
        <v>8166</v>
      </c>
    </row>
    <row r="8171" spans="7:7" x14ac:dyDescent="0.25">
      <c r="G8171" s="9">
        <v>8167</v>
      </c>
    </row>
    <row r="8172" spans="7:7" x14ac:dyDescent="0.25">
      <c r="G8172" s="9">
        <v>8168</v>
      </c>
    </row>
    <row r="8173" spans="7:7" x14ac:dyDescent="0.25">
      <c r="G8173" s="9">
        <v>8169</v>
      </c>
    </row>
    <row r="8174" spans="7:7" x14ac:dyDescent="0.25">
      <c r="G8174" s="9">
        <v>8170</v>
      </c>
    </row>
    <row r="8175" spans="7:7" x14ac:dyDescent="0.25">
      <c r="G8175" s="9">
        <v>8171</v>
      </c>
    </row>
    <row r="8176" spans="7:7" x14ac:dyDescent="0.25">
      <c r="G8176" s="9">
        <v>8172</v>
      </c>
    </row>
    <row r="8177" spans="7:7" x14ac:dyDescent="0.25">
      <c r="G8177" s="9">
        <v>8173</v>
      </c>
    </row>
    <row r="8178" spans="7:7" x14ac:dyDescent="0.25">
      <c r="G8178" s="9">
        <v>8174</v>
      </c>
    </row>
    <row r="8179" spans="7:7" x14ac:dyDescent="0.25">
      <c r="G8179" s="9">
        <v>8175</v>
      </c>
    </row>
    <row r="8180" spans="7:7" x14ac:dyDescent="0.25">
      <c r="G8180" s="9">
        <v>8176</v>
      </c>
    </row>
    <row r="8181" spans="7:7" x14ac:dyDescent="0.25">
      <c r="G8181" s="9">
        <v>8177</v>
      </c>
    </row>
    <row r="8182" spans="7:7" x14ac:dyDescent="0.25">
      <c r="G8182" s="9">
        <v>8178</v>
      </c>
    </row>
    <row r="8183" spans="7:7" x14ac:dyDescent="0.25">
      <c r="G8183" s="9">
        <v>8179</v>
      </c>
    </row>
    <row r="8184" spans="7:7" x14ac:dyDescent="0.25">
      <c r="G8184" s="9">
        <v>8180</v>
      </c>
    </row>
    <row r="8185" spans="7:7" x14ac:dyDescent="0.25">
      <c r="G8185" s="9">
        <v>8181</v>
      </c>
    </row>
    <row r="8186" spans="7:7" x14ac:dyDescent="0.25">
      <c r="G8186" s="9">
        <v>8182</v>
      </c>
    </row>
    <row r="8187" spans="7:7" x14ac:dyDescent="0.25">
      <c r="G8187" s="9">
        <v>8183</v>
      </c>
    </row>
    <row r="8188" spans="7:7" x14ac:dyDescent="0.25">
      <c r="G8188" s="9">
        <v>8184</v>
      </c>
    </row>
    <row r="8189" spans="7:7" x14ac:dyDescent="0.25">
      <c r="G8189" s="9">
        <v>8185</v>
      </c>
    </row>
    <row r="8190" spans="7:7" x14ac:dyDescent="0.25">
      <c r="G8190" s="9">
        <v>8186</v>
      </c>
    </row>
    <row r="8191" spans="7:7" x14ac:dyDescent="0.25">
      <c r="G8191" s="9">
        <v>8187</v>
      </c>
    </row>
    <row r="8192" spans="7:7" x14ac:dyDescent="0.25">
      <c r="G8192" s="9">
        <v>8188</v>
      </c>
    </row>
    <row r="8193" spans="7:7" x14ac:dyDescent="0.25">
      <c r="G8193" s="9">
        <v>8189</v>
      </c>
    </row>
    <row r="8194" spans="7:7" x14ac:dyDescent="0.25">
      <c r="G8194" s="9">
        <v>8190</v>
      </c>
    </row>
    <row r="8195" spans="7:7" x14ac:dyDescent="0.25">
      <c r="G8195" s="9">
        <v>8191</v>
      </c>
    </row>
    <row r="8196" spans="7:7" x14ac:dyDescent="0.25">
      <c r="G8196" s="9">
        <v>8192</v>
      </c>
    </row>
    <row r="8197" spans="7:7" x14ac:dyDescent="0.25">
      <c r="G8197" s="9">
        <v>8193</v>
      </c>
    </row>
    <row r="8198" spans="7:7" x14ac:dyDescent="0.25">
      <c r="G8198" s="9">
        <v>8194</v>
      </c>
    </row>
    <row r="8199" spans="7:7" x14ac:dyDescent="0.25">
      <c r="G8199" s="9">
        <v>8195</v>
      </c>
    </row>
    <row r="8200" spans="7:7" x14ac:dyDescent="0.25">
      <c r="G8200" s="9">
        <v>8196</v>
      </c>
    </row>
    <row r="8201" spans="7:7" x14ac:dyDescent="0.25">
      <c r="G8201" s="9">
        <v>8197</v>
      </c>
    </row>
    <row r="8202" spans="7:7" x14ac:dyDescent="0.25">
      <c r="G8202" s="9">
        <v>8198</v>
      </c>
    </row>
    <row r="8203" spans="7:7" x14ac:dyDescent="0.25">
      <c r="G8203" s="9">
        <v>8199</v>
      </c>
    </row>
    <row r="8204" spans="7:7" x14ac:dyDescent="0.25">
      <c r="G8204" s="9">
        <v>8200</v>
      </c>
    </row>
    <row r="8205" spans="7:7" x14ac:dyDescent="0.25">
      <c r="G8205" s="9">
        <v>8201</v>
      </c>
    </row>
    <row r="8206" spans="7:7" x14ac:dyDescent="0.25">
      <c r="G8206" s="9">
        <v>8202</v>
      </c>
    </row>
    <row r="8207" spans="7:7" x14ac:dyDescent="0.25">
      <c r="G8207" s="9">
        <v>8203</v>
      </c>
    </row>
    <row r="8208" spans="7:7" x14ac:dyDescent="0.25">
      <c r="G8208" s="9">
        <v>8204</v>
      </c>
    </row>
    <row r="8209" spans="7:7" x14ac:dyDescent="0.25">
      <c r="G8209" s="9">
        <v>8205</v>
      </c>
    </row>
    <row r="8210" spans="7:7" x14ac:dyDescent="0.25">
      <c r="G8210" s="9">
        <v>8206</v>
      </c>
    </row>
    <row r="8211" spans="7:7" x14ac:dyDescent="0.25">
      <c r="G8211" s="9">
        <v>8207</v>
      </c>
    </row>
    <row r="8212" spans="7:7" x14ac:dyDescent="0.25">
      <c r="G8212" s="9">
        <v>8208</v>
      </c>
    </row>
    <row r="8213" spans="7:7" x14ac:dyDescent="0.25">
      <c r="G8213" s="9">
        <v>8209</v>
      </c>
    </row>
    <row r="8214" spans="7:7" x14ac:dyDescent="0.25">
      <c r="G8214" s="9">
        <v>8210</v>
      </c>
    </row>
    <row r="8215" spans="7:7" x14ac:dyDescent="0.25">
      <c r="G8215" s="9">
        <v>8211</v>
      </c>
    </row>
    <row r="8216" spans="7:7" x14ac:dyDescent="0.25">
      <c r="G8216" s="9">
        <v>8212</v>
      </c>
    </row>
    <row r="8217" spans="7:7" x14ac:dyDescent="0.25">
      <c r="G8217" s="9">
        <v>8213</v>
      </c>
    </row>
    <row r="8218" spans="7:7" x14ac:dyDescent="0.25">
      <c r="G8218" s="9">
        <v>8214</v>
      </c>
    </row>
    <row r="8219" spans="7:7" x14ac:dyDescent="0.25">
      <c r="G8219" s="9">
        <v>8215</v>
      </c>
    </row>
    <row r="8220" spans="7:7" x14ac:dyDescent="0.25">
      <c r="G8220" s="9">
        <v>8216</v>
      </c>
    </row>
    <row r="8221" spans="7:7" x14ac:dyDescent="0.25">
      <c r="G8221" s="9">
        <v>8217</v>
      </c>
    </row>
    <row r="8222" spans="7:7" x14ac:dyDescent="0.25">
      <c r="G8222" s="9">
        <v>8218</v>
      </c>
    </row>
    <row r="8223" spans="7:7" x14ac:dyDescent="0.25">
      <c r="G8223" s="9">
        <v>8219</v>
      </c>
    </row>
    <row r="8224" spans="7:7" x14ac:dyDescent="0.25">
      <c r="G8224" s="9">
        <v>8220</v>
      </c>
    </row>
    <row r="8225" spans="7:7" x14ac:dyDescent="0.25">
      <c r="G8225" s="9">
        <v>8221</v>
      </c>
    </row>
    <row r="8226" spans="7:7" x14ac:dyDescent="0.25">
      <c r="G8226" s="9">
        <v>8222</v>
      </c>
    </row>
    <row r="8227" spans="7:7" x14ac:dyDescent="0.25">
      <c r="G8227" s="9">
        <v>8223</v>
      </c>
    </row>
    <row r="8228" spans="7:7" x14ac:dyDescent="0.25">
      <c r="G8228" s="9">
        <v>8224</v>
      </c>
    </row>
    <row r="8229" spans="7:7" x14ac:dyDescent="0.25">
      <c r="G8229" s="9">
        <v>8225</v>
      </c>
    </row>
    <row r="8230" spans="7:7" x14ac:dyDescent="0.25">
      <c r="G8230" s="9">
        <v>8226</v>
      </c>
    </row>
    <row r="8231" spans="7:7" x14ac:dyDescent="0.25">
      <c r="G8231" s="9">
        <v>8227</v>
      </c>
    </row>
    <row r="8232" spans="7:7" x14ac:dyDescent="0.25">
      <c r="G8232" s="9">
        <v>8228</v>
      </c>
    </row>
    <row r="8233" spans="7:7" x14ac:dyDescent="0.25">
      <c r="G8233" s="9">
        <v>8229</v>
      </c>
    </row>
    <row r="8234" spans="7:7" x14ac:dyDescent="0.25">
      <c r="G8234" s="9">
        <v>8230</v>
      </c>
    </row>
    <row r="8235" spans="7:7" x14ac:dyDescent="0.25">
      <c r="G8235" s="9">
        <v>8231</v>
      </c>
    </row>
    <row r="8236" spans="7:7" x14ac:dyDescent="0.25">
      <c r="G8236" s="9">
        <v>8232</v>
      </c>
    </row>
    <row r="8237" spans="7:7" x14ac:dyDescent="0.25">
      <c r="G8237" s="9">
        <v>8233</v>
      </c>
    </row>
    <row r="8238" spans="7:7" x14ac:dyDescent="0.25">
      <c r="G8238" s="9">
        <v>8234</v>
      </c>
    </row>
    <row r="8239" spans="7:7" x14ac:dyDescent="0.25">
      <c r="G8239" s="9">
        <v>8235</v>
      </c>
    </row>
    <row r="8240" spans="7:7" x14ac:dyDescent="0.25">
      <c r="G8240" s="9">
        <v>8236</v>
      </c>
    </row>
    <row r="8241" spans="7:7" x14ac:dyDescent="0.25">
      <c r="G8241" s="9">
        <v>8237</v>
      </c>
    </row>
    <row r="8242" spans="7:7" x14ac:dyDescent="0.25">
      <c r="G8242" s="9">
        <v>8238</v>
      </c>
    </row>
    <row r="8243" spans="7:7" x14ac:dyDescent="0.25">
      <c r="G8243" s="9">
        <v>8239</v>
      </c>
    </row>
    <row r="8244" spans="7:7" x14ac:dyDescent="0.25">
      <c r="G8244" s="9">
        <v>8240</v>
      </c>
    </row>
    <row r="8245" spans="7:7" x14ac:dyDescent="0.25">
      <c r="G8245" s="9">
        <v>8241</v>
      </c>
    </row>
    <row r="8246" spans="7:7" x14ac:dyDescent="0.25">
      <c r="G8246" s="9">
        <v>8242</v>
      </c>
    </row>
    <row r="8247" spans="7:7" x14ac:dyDescent="0.25">
      <c r="G8247" s="9">
        <v>8243</v>
      </c>
    </row>
    <row r="8248" spans="7:7" x14ac:dyDescent="0.25">
      <c r="G8248" s="9">
        <v>8244</v>
      </c>
    </row>
    <row r="8249" spans="7:7" x14ac:dyDescent="0.25">
      <c r="G8249" s="9">
        <v>8245</v>
      </c>
    </row>
    <row r="8250" spans="7:7" x14ac:dyDescent="0.25">
      <c r="G8250" s="9">
        <v>8246</v>
      </c>
    </row>
    <row r="8251" spans="7:7" x14ac:dyDescent="0.25">
      <c r="G8251" s="9">
        <v>8247</v>
      </c>
    </row>
    <row r="8252" spans="7:7" x14ac:dyDescent="0.25">
      <c r="G8252" s="9">
        <v>8248</v>
      </c>
    </row>
    <row r="8253" spans="7:7" x14ac:dyDescent="0.25">
      <c r="G8253" s="9">
        <v>8249</v>
      </c>
    </row>
    <row r="8254" spans="7:7" x14ac:dyDescent="0.25">
      <c r="G8254" s="9">
        <v>8250</v>
      </c>
    </row>
    <row r="8255" spans="7:7" x14ac:dyDescent="0.25">
      <c r="G8255" s="9">
        <v>8251</v>
      </c>
    </row>
    <row r="8256" spans="7:7" x14ac:dyDescent="0.25">
      <c r="G8256" s="9">
        <v>8252</v>
      </c>
    </row>
    <row r="8257" spans="7:7" x14ac:dyDescent="0.25">
      <c r="G8257" s="9">
        <v>8253</v>
      </c>
    </row>
    <row r="8258" spans="7:7" x14ac:dyDescent="0.25">
      <c r="G8258" s="9">
        <v>8254</v>
      </c>
    </row>
    <row r="8259" spans="7:7" x14ac:dyDescent="0.25">
      <c r="G8259" s="9">
        <v>8255</v>
      </c>
    </row>
    <row r="8260" spans="7:7" x14ac:dyDescent="0.25">
      <c r="G8260" s="9">
        <v>8256</v>
      </c>
    </row>
    <row r="8261" spans="7:7" x14ac:dyDescent="0.25">
      <c r="G8261" s="9">
        <v>8257</v>
      </c>
    </row>
    <row r="8262" spans="7:7" x14ac:dyDescent="0.25">
      <c r="G8262" s="9">
        <v>8258</v>
      </c>
    </row>
    <row r="8263" spans="7:7" x14ac:dyDescent="0.25">
      <c r="G8263" s="9">
        <v>8259</v>
      </c>
    </row>
    <row r="8264" spans="7:7" x14ac:dyDescent="0.25">
      <c r="G8264" s="9">
        <v>8260</v>
      </c>
    </row>
    <row r="8265" spans="7:7" x14ac:dyDescent="0.25">
      <c r="G8265" s="9">
        <v>8261</v>
      </c>
    </row>
    <row r="8266" spans="7:7" x14ac:dyDescent="0.25">
      <c r="G8266" s="9">
        <v>8262</v>
      </c>
    </row>
    <row r="8267" spans="7:7" x14ac:dyDescent="0.25">
      <c r="G8267" s="9">
        <v>8263</v>
      </c>
    </row>
    <row r="8268" spans="7:7" x14ac:dyDescent="0.25">
      <c r="G8268" s="9">
        <v>8264</v>
      </c>
    </row>
    <row r="8269" spans="7:7" x14ac:dyDescent="0.25">
      <c r="G8269" s="9">
        <v>8265</v>
      </c>
    </row>
    <row r="8270" spans="7:7" x14ac:dyDescent="0.25">
      <c r="G8270" s="9">
        <v>8266</v>
      </c>
    </row>
    <row r="8271" spans="7:7" x14ac:dyDescent="0.25">
      <c r="G8271" s="9">
        <v>8267</v>
      </c>
    </row>
    <row r="8272" spans="7:7" x14ac:dyDescent="0.25">
      <c r="G8272" s="9">
        <v>8268</v>
      </c>
    </row>
    <row r="8273" spans="7:7" x14ac:dyDescent="0.25">
      <c r="G8273" s="9">
        <v>8269</v>
      </c>
    </row>
    <row r="8274" spans="7:7" x14ac:dyDescent="0.25">
      <c r="G8274" s="9">
        <v>8270</v>
      </c>
    </row>
    <row r="8275" spans="7:7" x14ac:dyDescent="0.25">
      <c r="G8275" s="9">
        <v>8271</v>
      </c>
    </row>
    <row r="8276" spans="7:7" x14ac:dyDescent="0.25">
      <c r="G8276" s="9">
        <v>8272</v>
      </c>
    </row>
    <row r="8277" spans="7:7" x14ac:dyDescent="0.25">
      <c r="G8277" s="9">
        <v>8273</v>
      </c>
    </row>
    <row r="8278" spans="7:7" x14ac:dyDescent="0.25">
      <c r="G8278" s="9">
        <v>8274</v>
      </c>
    </row>
    <row r="8279" spans="7:7" x14ac:dyDescent="0.25">
      <c r="G8279" s="9">
        <v>8275</v>
      </c>
    </row>
    <row r="8280" spans="7:7" x14ac:dyDescent="0.25">
      <c r="G8280" s="9">
        <v>8276</v>
      </c>
    </row>
    <row r="8281" spans="7:7" x14ac:dyDescent="0.25">
      <c r="G8281" s="9">
        <v>8277</v>
      </c>
    </row>
    <row r="8282" spans="7:7" x14ac:dyDescent="0.25">
      <c r="G8282" s="9">
        <v>8278</v>
      </c>
    </row>
    <row r="8283" spans="7:7" x14ac:dyDescent="0.25">
      <c r="G8283" s="9">
        <v>8279</v>
      </c>
    </row>
    <row r="8284" spans="7:7" x14ac:dyDescent="0.25">
      <c r="G8284" s="9">
        <v>8280</v>
      </c>
    </row>
    <row r="8285" spans="7:7" x14ac:dyDescent="0.25">
      <c r="G8285" s="9">
        <v>8281</v>
      </c>
    </row>
    <row r="8286" spans="7:7" x14ac:dyDescent="0.25">
      <c r="G8286" s="9">
        <v>8282</v>
      </c>
    </row>
    <row r="8287" spans="7:7" x14ac:dyDescent="0.25">
      <c r="G8287" s="9">
        <v>8283</v>
      </c>
    </row>
    <row r="8288" spans="7:7" x14ac:dyDescent="0.25">
      <c r="G8288" s="9">
        <v>8284</v>
      </c>
    </row>
    <row r="8289" spans="7:7" x14ac:dyDescent="0.25">
      <c r="G8289" s="9">
        <v>8285</v>
      </c>
    </row>
    <row r="8290" spans="7:7" x14ac:dyDescent="0.25">
      <c r="G8290" s="9">
        <v>8286</v>
      </c>
    </row>
    <row r="8291" spans="7:7" x14ac:dyDescent="0.25">
      <c r="G8291" s="9">
        <v>8287</v>
      </c>
    </row>
    <row r="8292" spans="7:7" x14ac:dyDescent="0.25">
      <c r="G8292" s="9">
        <v>8288</v>
      </c>
    </row>
    <row r="8293" spans="7:7" x14ac:dyDescent="0.25">
      <c r="G8293" s="9">
        <v>8289</v>
      </c>
    </row>
    <row r="8294" spans="7:7" x14ac:dyDescent="0.25">
      <c r="G8294" s="9">
        <v>8290</v>
      </c>
    </row>
    <row r="8295" spans="7:7" x14ac:dyDescent="0.25">
      <c r="G8295" s="9">
        <v>8291</v>
      </c>
    </row>
    <row r="8296" spans="7:7" x14ac:dyDescent="0.25">
      <c r="G8296" s="9">
        <v>8292</v>
      </c>
    </row>
    <row r="8297" spans="7:7" x14ac:dyDescent="0.25">
      <c r="G8297" s="9">
        <v>8293</v>
      </c>
    </row>
    <row r="8298" spans="7:7" x14ac:dyDescent="0.25">
      <c r="G8298" s="9">
        <v>8294</v>
      </c>
    </row>
    <row r="8299" spans="7:7" x14ac:dyDescent="0.25">
      <c r="G8299" s="9">
        <v>8295</v>
      </c>
    </row>
    <row r="8300" spans="7:7" x14ac:dyDescent="0.25">
      <c r="G8300" s="9">
        <v>8296</v>
      </c>
    </row>
    <row r="8301" spans="7:7" x14ac:dyDescent="0.25">
      <c r="G8301" s="9">
        <v>8297</v>
      </c>
    </row>
    <row r="8302" spans="7:7" x14ac:dyDescent="0.25">
      <c r="G8302" s="9">
        <v>8298</v>
      </c>
    </row>
    <row r="8303" spans="7:7" x14ac:dyDescent="0.25">
      <c r="G8303" s="9">
        <v>8299</v>
      </c>
    </row>
    <row r="8304" spans="7:7" x14ac:dyDescent="0.25">
      <c r="G8304" s="9">
        <v>8300</v>
      </c>
    </row>
    <row r="8305" spans="7:7" x14ac:dyDescent="0.25">
      <c r="G8305" s="9">
        <v>8301</v>
      </c>
    </row>
    <row r="8306" spans="7:7" x14ac:dyDescent="0.25">
      <c r="G8306" s="9">
        <v>8302</v>
      </c>
    </row>
    <row r="8307" spans="7:7" x14ac:dyDescent="0.25">
      <c r="G8307" s="9">
        <v>8303</v>
      </c>
    </row>
    <row r="8308" spans="7:7" x14ac:dyDescent="0.25">
      <c r="G8308" s="9">
        <v>8304</v>
      </c>
    </row>
    <row r="8309" spans="7:7" x14ac:dyDescent="0.25">
      <c r="G8309" s="9">
        <v>8305</v>
      </c>
    </row>
    <row r="8310" spans="7:7" x14ac:dyDescent="0.25">
      <c r="G8310" s="9">
        <v>8306</v>
      </c>
    </row>
    <row r="8311" spans="7:7" x14ac:dyDescent="0.25">
      <c r="G8311" s="9">
        <v>8307</v>
      </c>
    </row>
    <row r="8312" spans="7:7" x14ac:dyDescent="0.25">
      <c r="G8312" s="9">
        <v>8308</v>
      </c>
    </row>
    <row r="8313" spans="7:7" x14ac:dyDescent="0.25">
      <c r="G8313" s="9">
        <v>8309</v>
      </c>
    </row>
    <row r="8314" spans="7:7" x14ac:dyDescent="0.25">
      <c r="G8314" s="9">
        <v>8310</v>
      </c>
    </row>
    <row r="8315" spans="7:7" x14ac:dyDescent="0.25">
      <c r="G8315" s="9">
        <v>8311</v>
      </c>
    </row>
    <row r="8316" spans="7:7" x14ac:dyDescent="0.25">
      <c r="G8316" s="9">
        <v>8312</v>
      </c>
    </row>
    <row r="8317" spans="7:7" x14ac:dyDescent="0.25">
      <c r="G8317" s="9">
        <v>8313</v>
      </c>
    </row>
    <row r="8318" spans="7:7" x14ac:dyDescent="0.25">
      <c r="G8318" s="9">
        <v>8314</v>
      </c>
    </row>
    <row r="8319" spans="7:7" x14ac:dyDescent="0.25">
      <c r="G8319" s="9">
        <v>8315</v>
      </c>
    </row>
    <row r="8320" spans="7:7" x14ac:dyDescent="0.25">
      <c r="G8320" s="9">
        <v>8316</v>
      </c>
    </row>
    <row r="8321" spans="7:7" x14ac:dyDescent="0.25">
      <c r="G8321" s="9">
        <v>8317</v>
      </c>
    </row>
    <row r="8322" spans="7:7" x14ac:dyDescent="0.25">
      <c r="G8322" s="9">
        <v>8318</v>
      </c>
    </row>
    <row r="8323" spans="7:7" x14ac:dyDescent="0.25">
      <c r="G8323" s="9">
        <v>8319</v>
      </c>
    </row>
    <row r="8324" spans="7:7" x14ac:dyDescent="0.25">
      <c r="G8324" s="9">
        <v>8320</v>
      </c>
    </row>
    <row r="8325" spans="7:7" x14ac:dyDescent="0.25">
      <c r="G8325" s="9">
        <v>8321</v>
      </c>
    </row>
    <row r="8326" spans="7:7" x14ac:dyDescent="0.25">
      <c r="G8326" s="9">
        <v>8322</v>
      </c>
    </row>
    <row r="8327" spans="7:7" x14ac:dyDescent="0.25">
      <c r="G8327" s="9">
        <v>8323</v>
      </c>
    </row>
    <row r="8328" spans="7:7" x14ac:dyDescent="0.25">
      <c r="G8328" s="9">
        <v>8324</v>
      </c>
    </row>
    <row r="8329" spans="7:7" x14ac:dyDescent="0.25">
      <c r="G8329" s="9">
        <v>8325</v>
      </c>
    </row>
    <row r="8330" spans="7:7" x14ac:dyDescent="0.25">
      <c r="G8330" s="9">
        <v>8326</v>
      </c>
    </row>
    <row r="8331" spans="7:7" x14ac:dyDescent="0.25">
      <c r="G8331" s="9">
        <v>8327</v>
      </c>
    </row>
    <row r="8332" spans="7:7" x14ac:dyDescent="0.25">
      <c r="G8332" s="9">
        <v>8328</v>
      </c>
    </row>
    <row r="8333" spans="7:7" x14ac:dyDescent="0.25">
      <c r="G8333" s="9">
        <v>8329</v>
      </c>
    </row>
    <row r="8334" spans="7:7" x14ac:dyDescent="0.25">
      <c r="G8334" s="9">
        <v>8330</v>
      </c>
    </row>
    <row r="8335" spans="7:7" x14ac:dyDescent="0.25">
      <c r="G8335" s="9">
        <v>8331</v>
      </c>
    </row>
    <row r="8336" spans="7:7" x14ac:dyDescent="0.25">
      <c r="G8336" s="9">
        <v>8332</v>
      </c>
    </row>
    <row r="8337" spans="7:7" x14ac:dyDescent="0.25">
      <c r="G8337" s="9">
        <v>8333</v>
      </c>
    </row>
    <row r="8338" spans="7:7" x14ac:dyDescent="0.25">
      <c r="G8338" s="9">
        <v>8334</v>
      </c>
    </row>
    <row r="8339" spans="7:7" x14ac:dyDescent="0.25">
      <c r="G8339" s="9">
        <v>8335</v>
      </c>
    </row>
    <row r="8340" spans="7:7" x14ac:dyDescent="0.25">
      <c r="G8340" s="9">
        <v>8336</v>
      </c>
    </row>
    <row r="8341" spans="7:7" x14ac:dyDescent="0.25">
      <c r="G8341" s="9">
        <v>8337</v>
      </c>
    </row>
    <row r="8342" spans="7:7" x14ac:dyDescent="0.25">
      <c r="G8342" s="9">
        <v>8338</v>
      </c>
    </row>
    <row r="8343" spans="7:7" x14ac:dyDescent="0.25">
      <c r="G8343" s="9">
        <v>8339</v>
      </c>
    </row>
    <row r="8344" spans="7:7" x14ac:dyDescent="0.25">
      <c r="G8344" s="9">
        <v>8340</v>
      </c>
    </row>
    <row r="8345" spans="7:7" x14ac:dyDescent="0.25">
      <c r="G8345" s="9">
        <v>8341</v>
      </c>
    </row>
    <row r="8346" spans="7:7" x14ac:dyDescent="0.25">
      <c r="G8346" s="9">
        <v>8342</v>
      </c>
    </row>
    <row r="8347" spans="7:7" x14ac:dyDescent="0.25">
      <c r="G8347" s="9">
        <v>8343</v>
      </c>
    </row>
    <row r="8348" spans="7:7" x14ac:dyDescent="0.25">
      <c r="G8348" s="9">
        <v>8344</v>
      </c>
    </row>
    <row r="8349" spans="7:7" x14ac:dyDescent="0.25">
      <c r="G8349" s="9">
        <v>8345</v>
      </c>
    </row>
    <row r="8350" spans="7:7" x14ac:dyDescent="0.25">
      <c r="G8350" s="9">
        <v>8346</v>
      </c>
    </row>
    <row r="8351" spans="7:7" x14ac:dyDescent="0.25">
      <c r="G8351" s="9">
        <v>8347</v>
      </c>
    </row>
    <row r="8352" spans="7:7" x14ac:dyDescent="0.25">
      <c r="G8352" s="9">
        <v>8348</v>
      </c>
    </row>
    <row r="8353" spans="7:7" x14ac:dyDescent="0.25">
      <c r="G8353" s="9">
        <v>8349</v>
      </c>
    </row>
    <row r="8354" spans="7:7" x14ac:dyDescent="0.25">
      <c r="G8354" s="9">
        <v>8350</v>
      </c>
    </row>
    <row r="8355" spans="7:7" x14ac:dyDescent="0.25">
      <c r="G8355" s="9">
        <v>8351</v>
      </c>
    </row>
    <row r="8356" spans="7:7" x14ac:dyDescent="0.25">
      <c r="G8356" s="9">
        <v>8352</v>
      </c>
    </row>
    <row r="8357" spans="7:7" x14ac:dyDescent="0.25">
      <c r="G8357" s="9">
        <v>8353</v>
      </c>
    </row>
    <row r="8358" spans="7:7" x14ac:dyDescent="0.25">
      <c r="G8358" s="9">
        <v>8354</v>
      </c>
    </row>
    <row r="8359" spans="7:7" x14ac:dyDescent="0.25">
      <c r="G8359" s="9">
        <v>8355</v>
      </c>
    </row>
    <row r="8360" spans="7:7" x14ac:dyDescent="0.25">
      <c r="G8360" s="9">
        <v>8356</v>
      </c>
    </row>
    <row r="8361" spans="7:7" x14ac:dyDescent="0.25">
      <c r="G8361" s="9">
        <v>8357</v>
      </c>
    </row>
    <row r="8362" spans="7:7" x14ac:dyDescent="0.25">
      <c r="G8362" s="9">
        <v>8358</v>
      </c>
    </row>
    <row r="8363" spans="7:7" x14ac:dyDescent="0.25">
      <c r="G8363" s="9">
        <v>8359</v>
      </c>
    </row>
    <row r="8364" spans="7:7" x14ac:dyDescent="0.25">
      <c r="G8364" s="9">
        <v>8360</v>
      </c>
    </row>
    <row r="8365" spans="7:7" x14ac:dyDescent="0.25">
      <c r="G8365" s="9">
        <v>8361</v>
      </c>
    </row>
    <row r="8366" spans="7:7" x14ac:dyDescent="0.25">
      <c r="G8366" s="9">
        <v>8362</v>
      </c>
    </row>
    <row r="8367" spans="7:7" x14ac:dyDescent="0.25">
      <c r="G8367" s="9">
        <v>8363</v>
      </c>
    </row>
    <row r="8368" spans="7:7" x14ac:dyDescent="0.25">
      <c r="G8368" s="9">
        <v>8364</v>
      </c>
    </row>
    <row r="8369" spans="7:7" x14ac:dyDescent="0.25">
      <c r="G8369" s="9">
        <v>8365</v>
      </c>
    </row>
    <row r="8370" spans="7:7" x14ac:dyDescent="0.25">
      <c r="G8370" s="9">
        <v>8366</v>
      </c>
    </row>
    <row r="8371" spans="7:7" x14ac:dyDescent="0.25">
      <c r="G8371" s="9">
        <v>8367</v>
      </c>
    </row>
    <row r="8372" spans="7:7" x14ac:dyDescent="0.25">
      <c r="G8372" s="9">
        <v>8368</v>
      </c>
    </row>
    <row r="8373" spans="7:7" x14ac:dyDescent="0.25">
      <c r="G8373" s="9">
        <v>8369</v>
      </c>
    </row>
    <row r="8374" spans="7:7" x14ac:dyDescent="0.25">
      <c r="G8374" s="9">
        <v>8370</v>
      </c>
    </row>
    <row r="8375" spans="7:7" x14ac:dyDescent="0.25">
      <c r="G8375" s="9">
        <v>8371</v>
      </c>
    </row>
    <row r="8376" spans="7:7" x14ac:dyDescent="0.25">
      <c r="G8376" s="9">
        <v>8372</v>
      </c>
    </row>
    <row r="8377" spans="7:7" x14ac:dyDescent="0.25">
      <c r="G8377" s="9">
        <v>8373</v>
      </c>
    </row>
    <row r="8378" spans="7:7" x14ac:dyDescent="0.25">
      <c r="G8378" s="9">
        <v>8374</v>
      </c>
    </row>
    <row r="8379" spans="7:7" x14ac:dyDescent="0.25">
      <c r="G8379" s="9">
        <v>8375</v>
      </c>
    </row>
    <row r="8380" spans="7:7" x14ac:dyDescent="0.25">
      <c r="G8380" s="9">
        <v>8376</v>
      </c>
    </row>
    <row r="8381" spans="7:7" x14ac:dyDescent="0.25">
      <c r="G8381" s="9">
        <v>8377</v>
      </c>
    </row>
    <row r="8382" spans="7:7" x14ac:dyDescent="0.25">
      <c r="G8382" s="9">
        <v>8378</v>
      </c>
    </row>
    <row r="8383" spans="7:7" x14ac:dyDescent="0.25">
      <c r="G8383" s="9">
        <v>8379</v>
      </c>
    </row>
    <row r="8384" spans="7:7" x14ac:dyDescent="0.25">
      <c r="G8384" s="9">
        <v>8380</v>
      </c>
    </row>
    <row r="8385" spans="7:7" x14ac:dyDescent="0.25">
      <c r="G8385" s="9">
        <v>8381</v>
      </c>
    </row>
    <row r="8386" spans="7:7" x14ac:dyDescent="0.25">
      <c r="G8386" s="9">
        <v>8382</v>
      </c>
    </row>
    <row r="8387" spans="7:7" x14ac:dyDescent="0.25">
      <c r="G8387" s="9">
        <v>8383</v>
      </c>
    </row>
    <row r="8388" spans="7:7" x14ac:dyDescent="0.25">
      <c r="G8388" s="9">
        <v>8384</v>
      </c>
    </row>
    <row r="8389" spans="7:7" x14ac:dyDescent="0.25">
      <c r="G8389" s="9">
        <v>8385</v>
      </c>
    </row>
    <row r="8390" spans="7:7" x14ac:dyDescent="0.25">
      <c r="G8390" s="9">
        <v>8386</v>
      </c>
    </row>
    <row r="8391" spans="7:7" x14ac:dyDescent="0.25">
      <c r="G8391" s="9">
        <v>8387</v>
      </c>
    </row>
    <row r="8392" spans="7:7" x14ac:dyDescent="0.25">
      <c r="G8392" s="9">
        <v>8388</v>
      </c>
    </row>
    <row r="8393" spans="7:7" x14ac:dyDescent="0.25">
      <c r="G8393" s="9">
        <v>8389</v>
      </c>
    </row>
    <row r="8394" spans="7:7" x14ac:dyDescent="0.25">
      <c r="G8394" s="9">
        <v>8390</v>
      </c>
    </row>
    <row r="8395" spans="7:7" x14ac:dyDescent="0.25">
      <c r="G8395" s="9">
        <v>8391</v>
      </c>
    </row>
    <row r="8396" spans="7:7" x14ac:dyDescent="0.25">
      <c r="G8396" s="9">
        <v>8392</v>
      </c>
    </row>
    <row r="8397" spans="7:7" x14ac:dyDescent="0.25">
      <c r="G8397" s="9">
        <v>8393</v>
      </c>
    </row>
    <row r="8398" spans="7:7" x14ac:dyDescent="0.25">
      <c r="G8398" s="9">
        <v>8394</v>
      </c>
    </row>
    <row r="8399" spans="7:7" x14ac:dyDescent="0.25">
      <c r="G8399" s="9">
        <v>8395</v>
      </c>
    </row>
    <row r="8400" spans="7:7" x14ac:dyDescent="0.25">
      <c r="G8400" s="9">
        <v>8396</v>
      </c>
    </row>
    <row r="8401" spans="7:7" x14ac:dyDescent="0.25">
      <c r="G8401" s="9">
        <v>8397</v>
      </c>
    </row>
    <row r="8402" spans="7:7" x14ac:dyDescent="0.25">
      <c r="G8402" s="9">
        <v>8398</v>
      </c>
    </row>
    <row r="8403" spans="7:7" x14ac:dyDescent="0.25">
      <c r="G8403" s="9">
        <v>8399</v>
      </c>
    </row>
    <row r="8404" spans="7:7" x14ac:dyDescent="0.25">
      <c r="G8404" s="9">
        <v>8400</v>
      </c>
    </row>
    <row r="8405" spans="7:7" x14ac:dyDescent="0.25">
      <c r="G8405" s="9">
        <v>8401</v>
      </c>
    </row>
    <row r="8406" spans="7:7" x14ac:dyDescent="0.25">
      <c r="G8406" s="9">
        <v>8402</v>
      </c>
    </row>
    <row r="8407" spans="7:7" x14ac:dyDescent="0.25">
      <c r="G8407" s="9">
        <v>8403</v>
      </c>
    </row>
    <row r="8408" spans="7:7" x14ac:dyDescent="0.25">
      <c r="G8408" s="9">
        <v>8404</v>
      </c>
    </row>
    <row r="8409" spans="7:7" x14ac:dyDescent="0.25">
      <c r="G8409" s="9">
        <v>8405</v>
      </c>
    </row>
    <row r="8410" spans="7:7" x14ac:dyDescent="0.25">
      <c r="G8410" s="9">
        <v>8406</v>
      </c>
    </row>
    <row r="8411" spans="7:7" x14ac:dyDescent="0.25">
      <c r="G8411" s="9">
        <v>8407</v>
      </c>
    </row>
    <row r="8412" spans="7:7" x14ac:dyDescent="0.25">
      <c r="G8412" s="9">
        <v>8408</v>
      </c>
    </row>
    <row r="8413" spans="7:7" x14ac:dyDescent="0.25">
      <c r="G8413" s="9">
        <v>8409</v>
      </c>
    </row>
    <row r="8414" spans="7:7" x14ac:dyDescent="0.25">
      <c r="G8414" s="9">
        <v>8410</v>
      </c>
    </row>
    <row r="8415" spans="7:7" x14ac:dyDescent="0.25">
      <c r="G8415" s="9">
        <v>8411</v>
      </c>
    </row>
    <row r="8416" spans="7:7" x14ac:dyDescent="0.25">
      <c r="G8416" s="9">
        <v>8412</v>
      </c>
    </row>
    <row r="8417" spans="7:7" x14ac:dyDescent="0.25">
      <c r="G8417" s="9">
        <v>8413</v>
      </c>
    </row>
    <row r="8418" spans="7:7" x14ac:dyDescent="0.25">
      <c r="G8418" s="9">
        <v>8414</v>
      </c>
    </row>
    <row r="8419" spans="7:7" x14ac:dyDescent="0.25">
      <c r="G8419" s="9">
        <v>8415</v>
      </c>
    </row>
    <row r="8420" spans="7:7" x14ac:dyDescent="0.25">
      <c r="G8420" s="9">
        <v>8416</v>
      </c>
    </row>
    <row r="8421" spans="7:7" x14ac:dyDescent="0.25">
      <c r="G8421" s="9">
        <v>8417</v>
      </c>
    </row>
    <row r="8422" spans="7:7" x14ac:dyDescent="0.25">
      <c r="G8422" s="9">
        <v>8418</v>
      </c>
    </row>
    <row r="8423" spans="7:7" x14ac:dyDescent="0.25">
      <c r="G8423" s="9">
        <v>8419</v>
      </c>
    </row>
    <row r="8424" spans="7:7" x14ac:dyDescent="0.25">
      <c r="G8424" s="9">
        <v>8420</v>
      </c>
    </row>
    <row r="8425" spans="7:7" x14ac:dyDescent="0.25">
      <c r="G8425" s="9">
        <v>8421</v>
      </c>
    </row>
    <row r="8426" spans="7:7" x14ac:dyDescent="0.25">
      <c r="G8426" s="9">
        <v>8422</v>
      </c>
    </row>
    <row r="8427" spans="7:7" x14ac:dyDescent="0.25">
      <c r="G8427" s="9">
        <v>8423</v>
      </c>
    </row>
    <row r="8428" spans="7:7" x14ac:dyDescent="0.25">
      <c r="G8428" s="9">
        <v>8424</v>
      </c>
    </row>
    <row r="8429" spans="7:7" x14ac:dyDescent="0.25">
      <c r="G8429" s="9">
        <v>8425</v>
      </c>
    </row>
    <row r="8430" spans="7:7" x14ac:dyDescent="0.25">
      <c r="G8430" s="9">
        <v>8426</v>
      </c>
    </row>
    <row r="8431" spans="7:7" x14ac:dyDescent="0.25">
      <c r="G8431" s="9">
        <v>8427</v>
      </c>
    </row>
    <row r="8432" spans="7:7" x14ac:dyDescent="0.25">
      <c r="G8432" s="9">
        <v>8428</v>
      </c>
    </row>
    <row r="8433" spans="7:7" x14ac:dyDescent="0.25">
      <c r="G8433" s="9">
        <v>8429</v>
      </c>
    </row>
    <row r="8434" spans="7:7" x14ac:dyDescent="0.25">
      <c r="G8434" s="9">
        <v>8430</v>
      </c>
    </row>
    <row r="8435" spans="7:7" x14ac:dyDescent="0.25">
      <c r="G8435" s="9">
        <v>8431</v>
      </c>
    </row>
    <row r="8436" spans="7:7" x14ac:dyDescent="0.25">
      <c r="G8436" s="9">
        <v>8432</v>
      </c>
    </row>
    <row r="8437" spans="7:7" x14ac:dyDescent="0.25">
      <c r="G8437" s="9">
        <v>8433</v>
      </c>
    </row>
    <row r="8438" spans="7:7" x14ac:dyDescent="0.25">
      <c r="G8438" s="9">
        <v>8434</v>
      </c>
    </row>
    <row r="8439" spans="7:7" x14ac:dyDescent="0.25">
      <c r="G8439" s="9">
        <v>8435</v>
      </c>
    </row>
    <row r="8440" spans="7:7" x14ac:dyDescent="0.25">
      <c r="G8440" s="9">
        <v>8436</v>
      </c>
    </row>
    <row r="8441" spans="7:7" x14ac:dyDescent="0.25">
      <c r="G8441" s="9">
        <v>8437</v>
      </c>
    </row>
    <row r="8442" spans="7:7" x14ac:dyDescent="0.25">
      <c r="G8442" s="9">
        <v>8438</v>
      </c>
    </row>
    <row r="8443" spans="7:7" x14ac:dyDescent="0.25">
      <c r="G8443" s="9">
        <v>8439</v>
      </c>
    </row>
    <row r="8444" spans="7:7" x14ac:dyDescent="0.25">
      <c r="G8444" s="9">
        <v>8440</v>
      </c>
    </row>
    <row r="8445" spans="7:7" x14ac:dyDescent="0.25">
      <c r="G8445" s="9">
        <v>8441</v>
      </c>
    </row>
    <row r="8446" spans="7:7" x14ac:dyDescent="0.25">
      <c r="G8446" s="9">
        <v>8442</v>
      </c>
    </row>
    <row r="8447" spans="7:7" x14ac:dyDescent="0.25">
      <c r="G8447" s="9">
        <v>8443</v>
      </c>
    </row>
    <row r="8448" spans="7:7" x14ac:dyDescent="0.25">
      <c r="G8448" s="9">
        <v>8444</v>
      </c>
    </row>
    <row r="8449" spans="7:7" x14ac:dyDescent="0.25">
      <c r="G8449" s="9">
        <v>8445</v>
      </c>
    </row>
    <row r="8450" spans="7:7" x14ac:dyDescent="0.25">
      <c r="G8450" s="9">
        <v>8446</v>
      </c>
    </row>
    <row r="8451" spans="7:7" x14ac:dyDescent="0.25">
      <c r="G8451" s="9">
        <v>8447</v>
      </c>
    </row>
    <row r="8452" spans="7:7" x14ac:dyDescent="0.25">
      <c r="G8452" s="9">
        <v>8448</v>
      </c>
    </row>
    <row r="8453" spans="7:7" x14ac:dyDescent="0.25">
      <c r="G8453" s="9">
        <v>8449</v>
      </c>
    </row>
    <row r="8454" spans="7:7" x14ac:dyDescent="0.25">
      <c r="G8454" s="9">
        <v>8450</v>
      </c>
    </row>
    <row r="8455" spans="7:7" x14ac:dyDescent="0.25">
      <c r="G8455" s="9">
        <v>8451</v>
      </c>
    </row>
    <row r="8456" spans="7:7" x14ac:dyDescent="0.25">
      <c r="G8456" s="9">
        <v>8452</v>
      </c>
    </row>
    <row r="8457" spans="7:7" x14ac:dyDescent="0.25">
      <c r="G8457" s="9">
        <v>8453</v>
      </c>
    </row>
    <row r="8458" spans="7:7" x14ac:dyDescent="0.25">
      <c r="G8458" s="9">
        <v>8454</v>
      </c>
    </row>
    <row r="8459" spans="7:7" x14ac:dyDescent="0.25">
      <c r="G8459" s="9">
        <v>8455</v>
      </c>
    </row>
    <row r="8460" spans="7:7" x14ac:dyDescent="0.25">
      <c r="G8460" s="9">
        <v>8456</v>
      </c>
    </row>
    <row r="8461" spans="7:7" x14ac:dyDescent="0.25">
      <c r="G8461" s="9">
        <v>8457</v>
      </c>
    </row>
    <row r="8462" spans="7:7" x14ac:dyDescent="0.25">
      <c r="G8462" s="9">
        <v>8458</v>
      </c>
    </row>
    <row r="8463" spans="7:7" x14ac:dyDescent="0.25">
      <c r="G8463" s="9">
        <v>8459</v>
      </c>
    </row>
    <row r="8464" spans="7:7" x14ac:dyDescent="0.25">
      <c r="G8464" s="9">
        <v>8460</v>
      </c>
    </row>
    <row r="8465" spans="7:7" x14ac:dyDescent="0.25">
      <c r="G8465" s="9">
        <v>8461</v>
      </c>
    </row>
    <row r="8466" spans="7:7" x14ac:dyDescent="0.25">
      <c r="G8466" s="9">
        <v>8462</v>
      </c>
    </row>
    <row r="8467" spans="7:7" x14ac:dyDescent="0.25">
      <c r="G8467" s="9">
        <v>8463</v>
      </c>
    </row>
    <row r="8468" spans="7:7" x14ac:dyDescent="0.25">
      <c r="G8468" s="9">
        <v>8464</v>
      </c>
    </row>
    <row r="8469" spans="7:7" x14ac:dyDescent="0.25">
      <c r="G8469" s="9">
        <v>8465</v>
      </c>
    </row>
    <row r="8470" spans="7:7" x14ac:dyDescent="0.25">
      <c r="G8470" s="9">
        <v>8466</v>
      </c>
    </row>
    <row r="8471" spans="7:7" x14ac:dyDescent="0.25">
      <c r="G8471" s="9">
        <v>8467</v>
      </c>
    </row>
    <row r="8472" spans="7:7" x14ac:dyDescent="0.25">
      <c r="G8472" s="9">
        <v>8468</v>
      </c>
    </row>
    <row r="8473" spans="7:7" x14ac:dyDescent="0.25">
      <c r="G8473" s="9">
        <v>8469</v>
      </c>
    </row>
    <row r="8474" spans="7:7" x14ac:dyDescent="0.25">
      <c r="G8474" s="9">
        <v>8470</v>
      </c>
    </row>
    <row r="8475" spans="7:7" x14ac:dyDescent="0.25">
      <c r="G8475" s="9">
        <v>8471</v>
      </c>
    </row>
    <row r="8476" spans="7:7" x14ac:dyDescent="0.25">
      <c r="G8476" s="9">
        <v>8472</v>
      </c>
    </row>
    <row r="8477" spans="7:7" x14ac:dyDescent="0.25">
      <c r="G8477" s="9">
        <v>8473</v>
      </c>
    </row>
    <row r="8478" spans="7:7" x14ac:dyDescent="0.25">
      <c r="G8478" s="9">
        <v>8474</v>
      </c>
    </row>
    <row r="8479" spans="7:7" x14ac:dyDescent="0.25">
      <c r="G8479" s="9">
        <v>8475</v>
      </c>
    </row>
    <row r="8480" spans="7:7" x14ac:dyDescent="0.25">
      <c r="G8480" s="9">
        <v>8476</v>
      </c>
    </row>
    <row r="8481" spans="7:7" x14ac:dyDescent="0.25">
      <c r="G8481" s="9">
        <v>8477</v>
      </c>
    </row>
    <row r="8482" spans="7:7" x14ac:dyDescent="0.25">
      <c r="G8482" s="9">
        <v>8478</v>
      </c>
    </row>
    <row r="8483" spans="7:7" x14ac:dyDescent="0.25">
      <c r="G8483" s="9">
        <v>8479</v>
      </c>
    </row>
    <row r="8484" spans="7:7" x14ac:dyDescent="0.25">
      <c r="G8484" s="9">
        <v>8480</v>
      </c>
    </row>
    <row r="8485" spans="7:7" x14ac:dyDescent="0.25">
      <c r="G8485" s="9">
        <v>8481</v>
      </c>
    </row>
    <row r="8486" spans="7:7" x14ac:dyDescent="0.25">
      <c r="G8486" s="9">
        <v>8482</v>
      </c>
    </row>
    <row r="8487" spans="7:7" x14ac:dyDescent="0.25">
      <c r="G8487" s="9">
        <v>8483</v>
      </c>
    </row>
    <row r="8488" spans="7:7" x14ac:dyDescent="0.25">
      <c r="G8488" s="9">
        <v>8484</v>
      </c>
    </row>
    <row r="8489" spans="7:7" x14ac:dyDescent="0.25">
      <c r="G8489" s="9">
        <v>8485</v>
      </c>
    </row>
    <row r="8490" spans="7:7" x14ac:dyDescent="0.25">
      <c r="G8490" s="9">
        <v>8486</v>
      </c>
    </row>
    <row r="8491" spans="7:7" x14ac:dyDescent="0.25">
      <c r="G8491" s="9">
        <v>8487</v>
      </c>
    </row>
    <row r="8492" spans="7:7" x14ac:dyDescent="0.25">
      <c r="G8492" s="9">
        <v>8488</v>
      </c>
    </row>
    <row r="8493" spans="7:7" x14ac:dyDescent="0.25">
      <c r="G8493" s="9">
        <v>8489</v>
      </c>
    </row>
    <row r="8494" spans="7:7" x14ac:dyDescent="0.25">
      <c r="G8494" s="9">
        <v>8490</v>
      </c>
    </row>
    <row r="8495" spans="7:7" x14ac:dyDescent="0.25">
      <c r="G8495" s="9">
        <v>8491</v>
      </c>
    </row>
    <row r="8496" spans="7:7" x14ac:dyDescent="0.25">
      <c r="G8496" s="9">
        <v>8492</v>
      </c>
    </row>
    <row r="8497" spans="7:7" x14ac:dyDescent="0.25">
      <c r="G8497" s="9">
        <v>8493</v>
      </c>
    </row>
    <row r="8498" spans="7:7" x14ac:dyDescent="0.25">
      <c r="G8498" s="9">
        <v>8494</v>
      </c>
    </row>
    <row r="8499" spans="7:7" x14ac:dyDescent="0.25">
      <c r="G8499" s="9">
        <v>8495</v>
      </c>
    </row>
    <row r="8500" spans="7:7" x14ac:dyDescent="0.25">
      <c r="G8500" s="9">
        <v>8496</v>
      </c>
    </row>
    <row r="8501" spans="7:7" x14ac:dyDescent="0.25">
      <c r="G8501" s="9">
        <v>8497</v>
      </c>
    </row>
    <row r="8502" spans="7:7" x14ac:dyDescent="0.25">
      <c r="G8502" s="9">
        <v>8498</v>
      </c>
    </row>
    <row r="8503" spans="7:7" x14ac:dyDescent="0.25">
      <c r="G8503" s="9">
        <v>8499</v>
      </c>
    </row>
    <row r="8504" spans="7:7" x14ac:dyDescent="0.25">
      <c r="G8504" s="9">
        <v>8500</v>
      </c>
    </row>
    <row r="8505" spans="7:7" x14ac:dyDescent="0.25">
      <c r="G8505" s="9">
        <v>8501</v>
      </c>
    </row>
    <row r="8506" spans="7:7" x14ac:dyDescent="0.25">
      <c r="G8506" s="9">
        <v>8502</v>
      </c>
    </row>
    <row r="8507" spans="7:7" x14ac:dyDescent="0.25">
      <c r="G8507" s="9">
        <v>8503</v>
      </c>
    </row>
    <row r="8508" spans="7:7" x14ac:dyDescent="0.25">
      <c r="G8508" s="9">
        <v>8504</v>
      </c>
    </row>
    <row r="8509" spans="7:7" x14ac:dyDescent="0.25">
      <c r="G8509" s="9">
        <v>8505</v>
      </c>
    </row>
    <row r="8510" spans="7:7" x14ac:dyDescent="0.25">
      <c r="G8510" s="9">
        <v>8506</v>
      </c>
    </row>
    <row r="8511" spans="7:7" x14ac:dyDescent="0.25">
      <c r="G8511" s="9">
        <v>8507</v>
      </c>
    </row>
    <row r="8512" spans="7:7" x14ac:dyDescent="0.25">
      <c r="G8512" s="9">
        <v>8508</v>
      </c>
    </row>
    <row r="8513" spans="7:7" x14ac:dyDescent="0.25">
      <c r="G8513" s="9">
        <v>8509</v>
      </c>
    </row>
    <row r="8514" spans="7:7" x14ac:dyDescent="0.25">
      <c r="G8514" s="9">
        <v>8510</v>
      </c>
    </row>
    <row r="8515" spans="7:7" x14ac:dyDescent="0.25">
      <c r="G8515" s="9">
        <v>8511</v>
      </c>
    </row>
    <row r="8516" spans="7:7" x14ac:dyDescent="0.25">
      <c r="G8516" s="9">
        <v>8512</v>
      </c>
    </row>
    <row r="8517" spans="7:7" x14ac:dyDescent="0.25">
      <c r="G8517" s="9">
        <v>8513</v>
      </c>
    </row>
    <row r="8518" spans="7:7" x14ac:dyDescent="0.25">
      <c r="G8518" s="9">
        <v>8514</v>
      </c>
    </row>
    <row r="8519" spans="7:7" x14ac:dyDescent="0.25">
      <c r="G8519" s="9">
        <v>8515</v>
      </c>
    </row>
    <row r="8520" spans="7:7" x14ac:dyDescent="0.25">
      <c r="G8520" s="9">
        <v>8516</v>
      </c>
    </row>
    <row r="8521" spans="7:7" x14ac:dyDescent="0.25">
      <c r="G8521" s="9">
        <v>8517</v>
      </c>
    </row>
    <row r="8522" spans="7:7" x14ac:dyDescent="0.25">
      <c r="G8522" s="9">
        <v>8518</v>
      </c>
    </row>
    <row r="8523" spans="7:7" x14ac:dyDescent="0.25">
      <c r="G8523" s="9">
        <v>8519</v>
      </c>
    </row>
    <row r="8524" spans="7:7" x14ac:dyDescent="0.25">
      <c r="G8524" s="9">
        <v>8520</v>
      </c>
    </row>
    <row r="8525" spans="7:7" x14ac:dyDescent="0.25">
      <c r="G8525" s="9">
        <v>8521</v>
      </c>
    </row>
    <row r="8526" spans="7:7" x14ac:dyDescent="0.25">
      <c r="G8526" s="9">
        <v>8522</v>
      </c>
    </row>
    <row r="8527" spans="7:7" x14ac:dyDescent="0.25">
      <c r="G8527" s="9">
        <v>8523</v>
      </c>
    </row>
    <row r="8528" spans="7:7" x14ac:dyDescent="0.25">
      <c r="G8528" s="9">
        <v>8524</v>
      </c>
    </row>
    <row r="8529" spans="7:7" x14ac:dyDescent="0.25">
      <c r="G8529" s="9">
        <v>8525</v>
      </c>
    </row>
    <row r="8530" spans="7:7" x14ac:dyDescent="0.25">
      <c r="G8530" s="9">
        <v>8526</v>
      </c>
    </row>
    <row r="8531" spans="7:7" x14ac:dyDescent="0.25">
      <c r="G8531" s="9">
        <v>8527</v>
      </c>
    </row>
    <row r="8532" spans="7:7" x14ac:dyDescent="0.25">
      <c r="G8532" s="9">
        <v>8528</v>
      </c>
    </row>
    <row r="8533" spans="7:7" x14ac:dyDescent="0.25">
      <c r="G8533" s="9">
        <v>8529</v>
      </c>
    </row>
    <row r="8534" spans="7:7" x14ac:dyDescent="0.25">
      <c r="G8534" s="9">
        <v>8530</v>
      </c>
    </row>
    <row r="8535" spans="7:7" x14ac:dyDescent="0.25">
      <c r="G8535" s="9">
        <v>8531</v>
      </c>
    </row>
    <row r="8536" spans="7:7" x14ac:dyDescent="0.25">
      <c r="G8536" s="9">
        <v>8532</v>
      </c>
    </row>
    <row r="8537" spans="7:7" x14ac:dyDescent="0.25">
      <c r="G8537" s="9">
        <v>8533</v>
      </c>
    </row>
    <row r="8538" spans="7:7" x14ac:dyDescent="0.25">
      <c r="G8538" s="9">
        <v>8534</v>
      </c>
    </row>
    <row r="8539" spans="7:7" x14ac:dyDescent="0.25">
      <c r="G8539" s="9">
        <v>8535</v>
      </c>
    </row>
    <row r="8540" spans="7:7" x14ac:dyDescent="0.25">
      <c r="G8540" s="9">
        <v>8536</v>
      </c>
    </row>
    <row r="8541" spans="7:7" x14ac:dyDescent="0.25">
      <c r="G8541" s="9">
        <v>8537</v>
      </c>
    </row>
    <row r="8542" spans="7:7" x14ac:dyDescent="0.25">
      <c r="G8542" s="9">
        <v>8538</v>
      </c>
    </row>
    <row r="8543" spans="7:7" x14ac:dyDescent="0.25">
      <c r="G8543" s="9">
        <v>8539</v>
      </c>
    </row>
    <row r="8544" spans="7:7" x14ac:dyDescent="0.25">
      <c r="G8544" s="9">
        <v>8540</v>
      </c>
    </row>
    <row r="8545" spans="7:7" x14ac:dyDescent="0.25">
      <c r="G8545" s="9">
        <v>8541</v>
      </c>
    </row>
    <row r="8546" spans="7:7" x14ac:dyDescent="0.25">
      <c r="G8546" s="9">
        <v>8542</v>
      </c>
    </row>
    <row r="8547" spans="7:7" x14ac:dyDescent="0.25">
      <c r="G8547" s="9">
        <v>8543</v>
      </c>
    </row>
    <row r="8548" spans="7:7" x14ac:dyDescent="0.25">
      <c r="G8548" s="9">
        <v>8544</v>
      </c>
    </row>
    <row r="8549" spans="7:7" x14ac:dyDescent="0.25">
      <c r="G8549" s="9">
        <v>8545</v>
      </c>
    </row>
    <row r="8550" spans="7:7" x14ac:dyDescent="0.25">
      <c r="G8550" s="9">
        <v>8546</v>
      </c>
    </row>
    <row r="8551" spans="7:7" x14ac:dyDescent="0.25">
      <c r="G8551" s="9">
        <v>8547</v>
      </c>
    </row>
    <row r="8552" spans="7:7" x14ac:dyDescent="0.25">
      <c r="G8552" s="9">
        <v>8548</v>
      </c>
    </row>
    <row r="8553" spans="7:7" x14ac:dyDescent="0.25">
      <c r="G8553" s="9">
        <v>8549</v>
      </c>
    </row>
    <row r="8554" spans="7:7" x14ac:dyDescent="0.25">
      <c r="G8554" s="9">
        <v>8550</v>
      </c>
    </row>
    <row r="8555" spans="7:7" x14ac:dyDescent="0.25">
      <c r="G8555" s="9">
        <v>8551</v>
      </c>
    </row>
    <row r="8556" spans="7:7" x14ac:dyDescent="0.25">
      <c r="G8556" s="9">
        <v>8552</v>
      </c>
    </row>
    <row r="8557" spans="7:7" x14ac:dyDescent="0.25">
      <c r="G8557" s="9">
        <v>8553</v>
      </c>
    </row>
    <row r="8558" spans="7:7" x14ac:dyDescent="0.25">
      <c r="G8558" s="9">
        <v>8554</v>
      </c>
    </row>
    <row r="8559" spans="7:7" x14ac:dyDescent="0.25">
      <c r="G8559" s="9">
        <v>8555</v>
      </c>
    </row>
    <row r="8560" spans="7:7" x14ac:dyDescent="0.25">
      <c r="G8560" s="9">
        <v>8556</v>
      </c>
    </row>
    <row r="8561" spans="7:7" x14ac:dyDescent="0.25">
      <c r="G8561" s="9">
        <v>8557</v>
      </c>
    </row>
    <row r="8562" spans="7:7" x14ac:dyDescent="0.25">
      <c r="G8562" s="9">
        <v>8558</v>
      </c>
    </row>
    <row r="8563" spans="7:7" x14ac:dyDescent="0.25">
      <c r="G8563" s="9">
        <v>8559</v>
      </c>
    </row>
    <row r="8564" spans="7:7" x14ac:dyDescent="0.25">
      <c r="G8564" s="9">
        <v>8560</v>
      </c>
    </row>
    <row r="8565" spans="7:7" x14ac:dyDescent="0.25">
      <c r="G8565" s="9">
        <v>8561</v>
      </c>
    </row>
    <row r="8566" spans="7:7" x14ac:dyDescent="0.25">
      <c r="G8566" s="9">
        <v>8562</v>
      </c>
    </row>
    <row r="8567" spans="7:7" x14ac:dyDescent="0.25">
      <c r="G8567" s="9">
        <v>8563</v>
      </c>
    </row>
    <row r="8568" spans="7:7" x14ac:dyDescent="0.25">
      <c r="G8568" s="9">
        <v>8564</v>
      </c>
    </row>
    <row r="8569" spans="7:7" x14ac:dyDescent="0.25">
      <c r="G8569" s="9">
        <v>8565</v>
      </c>
    </row>
    <row r="8570" spans="7:7" x14ac:dyDescent="0.25">
      <c r="G8570" s="9">
        <v>8566</v>
      </c>
    </row>
    <row r="8571" spans="7:7" x14ac:dyDescent="0.25">
      <c r="G8571" s="9">
        <v>8567</v>
      </c>
    </row>
    <row r="8572" spans="7:7" x14ac:dyDescent="0.25">
      <c r="G8572" s="9">
        <v>8568</v>
      </c>
    </row>
    <row r="8573" spans="7:7" x14ac:dyDescent="0.25">
      <c r="G8573" s="9">
        <v>8569</v>
      </c>
    </row>
    <row r="8574" spans="7:7" x14ac:dyDescent="0.25">
      <c r="G8574" s="9">
        <v>8570</v>
      </c>
    </row>
    <row r="8575" spans="7:7" x14ac:dyDescent="0.25">
      <c r="G8575" s="9">
        <v>8571</v>
      </c>
    </row>
    <row r="8576" spans="7:7" x14ac:dyDescent="0.25">
      <c r="G8576" s="9">
        <v>8572</v>
      </c>
    </row>
    <row r="8577" spans="7:7" x14ac:dyDescent="0.25">
      <c r="G8577" s="9">
        <v>8573</v>
      </c>
    </row>
    <row r="8578" spans="7:7" x14ac:dyDescent="0.25">
      <c r="G8578" s="9">
        <v>8574</v>
      </c>
    </row>
    <row r="8579" spans="7:7" x14ac:dyDescent="0.25">
      <c r="G8579" s="9">
        <v>8575</v>
      </c>
    </row>
    <row r="8580" spans="7:7" x14ac:dyDescent="0.25">
      <c r="G8580" s="9">
        <v>8576</v>
      </c>
    </row>
    <row r="8581" spans="7:7" x14ac:dyDescent="0.25">
      <c r="G8581" s="9">
        <v>8577</v>
      </c>
    </row>
    <row r="8582" spans="7:7" x14ac:dyDescent="0.25">
      <c r="G8582" s="9">
        <v>8578</v>
      </c>
    </row>
    <row r="8583" spans="7:7" x14ac:dyDescent="0.25">
      <c r="G8583" s="9">
        <v>8579</v>
      </c>
    </row>
    <row r="8584" spans="7:7" x14ac:dyDescent="0.25">
      <c r="G8584" s="9">
        <v>8580</v>
      </c>
    </row>
    <row r="8585" spans="7:7" x14ac:dyDescent="0.25">
      <c r="G8585" s="9">
        <v>8581</v>
      </c>
    </row>
    <row r="8586" spans="7:7" x14ac:dyDescent="0.25">
      <c r="G8586" s="9">
        <v>8582</v>
      </c>
    </row>
    <row r="8587" spans="7:7" x14ac:dyDescent="0.25">
      <c r="G8587" s="9">
        <v>8583</v>
      </c>
    </row>
    <row r="8588" spans="7:7" x14ac:dyDescent="0.25">
      <c r="G8588" s="9">
        <v>8584</v>
      </c>
    </row>
    <row r="8589" spans="7:7" x14ac:dyDescent="0.25">
      <c r="G8589" s="9">
        <v>8585</v>
      </c>
    </row>
    <row r="8590" spans="7:7" x14ac:dyDescent="0.25">
      <c r="G8590" s="9">
        <v>8586</v>
      </c>
    </row>
    <row r="8591" spans="7:7" x14ac:dyDescent="0.25">
      <c r="G8591" s="9">
        <v>8587</v>
      </c>
    </row>
    <row r="8592" spans="7:7" x14ac:dyDescent="0.25">
      <c r="G8592" s="9">
        <v>8588</v>
      </c>
    </row>
    <row r="8593" spans="7:7" x14ac:dyDescent="0.25">
      <c r="G8593" s="9">
        <v>8589</v>
      </c>
    </row>
    <row r="8594" spans="7:7" x14ac:dyDescent="0.25">
      <c r="G8594" s="9">
        <v>8590</v>
      </c>
    </row>
    <row r="8595" spans="7:7" x14ac:dyDescent="0.25">
      <c r="G8595" s="9">
        <v>8591</v>
      </c>
    </row>
    <row r="8596" spans="7:7" x14ac:dyDescent="0.25">
      <c r="G8596" s="9">
        <v>8592</v>
      </c>
    </row>
    <row r="8597" spans="7:7" x14ac:dyDescent="0.25">
      <c r="G8597" s="9">
        <v>8593</v>
      </c>
    </row>
    <row r="8598" spans="7:7" x14ac:dyDescent="0.25">
      <c r="G8598" s="9">
        <v>8594</v>
      </c>
    </row>
    <row r="8599" spans="7:7" x14ac:dyDescent="0.25">
      <c r="G8599" s="9">
        <v>8595</v>
      </c>
    </row>
    <row r="8600" spans="7:7" x14ac:dyDescent="0.25">
      <c r="G8600" s="9">
        <v>8596</v>
      </c>
    </row>
    <row r="8601" spans="7:7" x14ac:dyDescent="0.25">
      <c r="G8601" s="9">
        <v>8597</v>
      </c>
    </row>
    <row r="8602" spans="7:7" x14ac:dyDescent="0.25">
      <c r="G8602" s="9">
        <v>8598</v>
      </c>
    </row>
    <row r="8603" spans="7:7" x14ac:dyDescent="0.25">
      <c r="G8603" s="9">
        <v>8599</v>
      </c>
    </row>
    <row r="8604" spans="7:7" x14ac:dyDescent="0.25">
      <c r="G8604" s="9">
        <v>8600</v>
      </c>
    </row>
    <row r="8605" spans="7:7" x14ac:dyDescent="0.25">
      <c r="G8605" s="9">
        <v>8601</v>
      </c>
    </row>
    <row r="8606" spans="7:7" x14ac:dyDescent="0.25">
      <c r="G8606" s="9">
        <v>8602</v>
      </c>
    </row>
    <row r="8607" spans="7:7" x14ac:dyDescent="0.25">
      <c r="G8607" s="9">
        <v>8603</v>
      </c>
    </row>
    <row r="8608" spans="7:7" x14ac:dyDescent="0.25">
      <c r="G8608" s="9">
        <v>8604</v>
      </c>
    </row>
    <row r="8609" spans="7:7" x14ac:dyDescent="0.25">
      <c r="G8609" s="9">
        <v>8605</v>
      </c>
    </row>
    <row r="8610" spans="7:7" x14ac:dyDescent="0.25">
      <c r="G8610" s="9">
        <v>8606</v>
      </c>
    </row>
    <row r="8611" spans="7:7" x14ac:dyDescent="0.25">
      <c r="G8611" s="9">
        <v>8607</v>
      </c>
    </row>
    <row r="8612" spans="7:7" x14ac:dyDescent="0.25">
      <c r="G8612" s="9">
        <v>8608</v>
      </c>
    </row>
    <row r="8613" spans="7:7" x14ac:dyDescent="0.25">
      <c r="G8613" s="9">
        <v>8609</v>
      </c>
    </row>
    <row r="8614" spans="7:7" x14ac:dyDescent="0.25">
      <c r="G8614" s="9">
        <v>8610</v>
      </c>
    </row>
    <row r="8615" spans="7:7" x14ac:dyDescent="0.25">
      <c r="G8615" s="9">
        <v>8611</v>
      </c>
    </row>
    <row r="8616" spans="7:7" x14ac:dyDescent="0.25">
      <c r="G8616" s="9">
        <v>8612</v>
      </c>
    </row>
    <row r="8617" spans="7:7" x14ac:dyDescent="0.25">
      <c r="G8617" s="9">
        <v>8613</v>
      </c>
    </row>
    <row r="8618" spans="7:7" x14ac:dyDescent="0.25">
      <c r="G8618" s="9">
        <v>8614</v>
      </c>
    </row>
    <row r="8619" spans="7:7" x14ac:dyDescent="0.25">
      <c r="G8619" s="9">
        <v>8615</v>
      </c>
    </row>
    <row r="8620" spans="7:7" x14ac:dyDescent="0.25">
      <c r="G8620" s="9">
        <v>8616</v>
      </c>
    </row>
    <row r="8621" spans="7:7" x14ac:dyDescent="0.25">
      <c r="G8621" s="9">
        <v>8617</v>
      </c>
    </row>
    <row r="8622" spans="7:7" x14ac:dyDescent="0.25">
      <c r="G8622" s="9">
        <v>8618</v>
      </c>
    </row>
    <row r="8623" spans="7:7" x14ac:dyDescent="0.25">
      <c r="G8623" s="9">
        <v>8619</v>
      </c>
    </row>
    <row r="8624" spans="7:7" x14ac:dyDescent="0.25">
      <c r="G8624" s="9">
        <v>8620</v>
      </c>
    </row>
    <row r="8625" spans="7:7" x14ac:dyDescent="0.25">
      <c r="G8625" s="9">
        <v>8621</v>
      </c>
    </row>
    <row r="8626" spans="7:7" x14ac:dyDescent="0.25">
      <c r="G8626" s="9">
        <v>8622</v>
      </c>
    </row>
    <row r="8627" spans="7:7" x14ac:dyDescent="0.25">
      <c r="G8627" s="9">
        <v>8623</v>
      </c>
    </row>
    <row r="8628" spans="7:7" x14ac:dyDescent="0.25">
      <c r="G8628" s="9">
        <v>8624</v>
      </c>
    </row>
    <row r="8629" spans="7:7" x14ac:dyDescent="0.25">
      <c r="G8629" s="9">
        <v>8625</v>
      </c>
    </row>
    <row r="8630" spans="7:7" x14ac:dyDescent="0.25">
      <c r="G8630" s="9">
        <v>8626</v>
      </c>
    </row>
    <row r="8631" spans="7:7" x14ac:dyDescent="0.25">
      <c r="G8631" s="9">
        <v>8627</v>
      </c>
    </row>
    <row r="8632" spans="7:7" x14ac:dyDescent="0.25">
      <c r="G8632" s="9">
        <v>8628</v>
      </c>
    </row>
    <row r="8633" spans="7:7" x14ac:dyDescent="0.25">
      <c r="G8633" s="9">
        <v>8629</v>
      </c>
    </row>
    <row r="8634" spans="7:7" x14ac:dyDescent="0.25">
      <c r="G8634" s="9">
        <v>8630</v>
      </c>
    </row>
    <row r="8635" spans="7:7" x14ac:dyDescent="0.25">
      <c r="G8635" s="9">
        <v>8631</v>
      </c>
    </row>
    <row r="8636" spans="7:7" x14ac:dyDescent="0.25">
      <c r="G8636" s="9">
        <v>8632</v>
      </c>
    </row>
    <row r="8637" spans="7:7" x14ac:dyDescent="0.25">
      <c r="G8637" s="9">
        <v>8633</v>
      </c>
    </row>
    <row r="8638" spans="7:7" x14ac:dyDescent="0.25">
      <c r="G8638" s="9">
        <v>8634</v>
      </c>
    </row>
    <row r="8639" spans="7:7" x14ac:dyDescent="0.25">
      <c r="G8639" s="9">
        <v>8635</v>
      </c>
    </row>
    <row r="8640" spans="7:7" x14ac:dyDescent="0.25">
      <c r="G8640" s="9">
        <v>8636</v>
      </c>
    </row>
    <row r="8641" spans="7:7" x14ac:dyDescent="0.25">
      <c r="G8641" s="9">
        <v>8637</v>
      </c>
    </row>
    <row r="8642" spans="7:7" x14ac:dyDescent="0.25">
      <c r="G8642" s="9">
        <v>8638</v>
      </c>
    </row>
    <row r="8643" spans="7:7" x14ac:dyDescent="0.25">
      <c r="G8643" s="9">
        <v>8639</v>
      </c>
    </row>
    <row r="8644" spans="7:7" x14ac:dyDescent="0.25">
      <c r="G8644" s="9">
        <v>8640</v>
      </c>
    </row>
    <row r="8645" spans="7:7" x14ac:dyDescent="0.25">
      <c r="G8645" s="9">
        <v>8641</v>
      </c>
    </row>
    <row r="8646" spans="7:7" x14ac:dyDescent="0.25">
      <c r="G8646" s="9">
        <v>8642</v>
      </c>
    </row>
    <row r="8647" spans="7:7" x14ac:dyDescent="0.25">
      <c r="G8647" s="9">
        <v>8643</v>
      </c>
    </row>
    <row r="8648" spans="7:7" x14ac:dyDescent="0.25">
      <c r="G8648" s="9">
        <v>8644</v>
      </c>
    </row>
    <row r="8649" spans="7:7" x14ac:dyDescent="0.25">
      <c r="G8649" s="9">
        <v>8645</v>
      </c>
    </row>
    <row r="8650" spans="7:7" x14ac:dyDescent="0.25">
      <c r="G8650" s="9">
        <v>8646</v>
      </c>
    </row>
    <row r="8651" spans="7:7" x14ac:dyDescent="0.25">
      <c r="G8651" s="9">
        <v>8647</v>
      </c>
    </row>
    <row r="8652" spans="7:7" x14ac:dyDescent="0.25">
      <c r="G8652" s="9">
        <v>8648</v>
      </c>
    </row>
    <row r="8653" spans="7:7" x14ac:dyDescent="0.25">
      <c r="G8653" s="9">
        <v>8649</v>
      </c>
    </row>
    <row r="8654" spans="7:7" x14ac:dyDescent="0.25">
      <c r="G8654" s="9">
        <v>8650</v>
      </c>
    </row>
    <row r="8655" spans="7:7" x14ac:dyDescent="0.25">
      <c r="G8655" s="9">
        <v>8651</v>
      </c>
    </row>
    <row r="8656" spans="7:7" x14ac:dyDescent="0.25">
      <c r="G8656" s="9">
        <v>8652</v>
      </c>
    </row>
    <row r="8657" spans="7:7" x14ac:dyDescent="0.25">
      <c r="G8657" s="9">
        <v>8653</v>
      </c>
    </row>
    <row r="8658" spans="7:7" x14ac:dyDescent="0.25">
      <c r="G8658" s="9">
        <v>8654</v>
      </c>
    </row>
    <row r="8659" spans="7:7" x14ac:dyDescent="0.25">
      <c r="G8659" s="9">
        <v>8655</v>
      </c>
    </row>
    <row r="8660" spans="7:7" x14ac:dyDescent="0.25">
      <c r="G8660" s="9">
        <v>8656</v>
      </c>
    </row>
    <row r="8661" spans="7:7" x14ac:dyDescent="0.25">
      <c r="G8661" s="9">
        <v>8657</v>
      </c>
    </row>
    <row r="8662" spans="7:7" x14ac:dyDescent="0.25">
      <c r="G8662" s="9">
        <v>8658</v>
      </c>
    </row>
    <row r="8663" spans="7:7" x14ac:dyDescent="0.25">
      <c r="G8663" s="9">
        <v>8659</v>
      </c>
    </row>
    <row r="8664" spans="7:7" x14ac:dyDescent="0.25">
      <c r="G8664" s="9">
        <v>8660</v>
      </c>
    </row>
    <row r="8665" spans="7:7" x14ac:dyDescent="0.25">
      <c r="G8665" s="9">
        <v>8661</v>
      </c>
    </row>
    <row r="8666" spans="7:7" x14ac:dyDescent="0.25">
      <c r="G8666" s="9">
        <v>8662</v>
      </c>
    </row>
    <row r="8667" spans="7:7" x14ac:dyDescent="0.25">
      <c r="G8667" s="9">
        <v>8663</v>
      </c>
    </row>
    <row r="8668" spans="7:7" x14ac:dyDescent="0.25">
      <c r="G8668" s="9">
        <v>8664</v>
      </c>
    </row>
    <row r="8669" spans="7:7" x14ac:dyDescent="0.25">
      <c r="G8669" s="9">
        <v>8665</v>
      </c>
    </row>
    <row r="8670" spans="7:7" x14ac:dyDescent="0.25">
      <c r="G8670" s="9">
        <v>8666</v>
      </c>
    </row>
    <row r="8671" spans="7:7" x14ac:dyDescent="0.25">
      <c r="G8671" s="9">
        <v>8667</v>
      </c>
    </row>
    <row r="8672" spans="7:7" x14ac:dyDescent="0.25">
      <c r="G8672" s="9">
        <v>8668</v>
      </c>
    </row>
    <row r="8673" spans="7:7" x14ac:dyDescent="0.25">
      <c r="G8673" s="9">
        <v>8669</v>
      </c>
    </row>
    <row r="8674" spans="7:7" x14ac:dyDescent="0.25">
      <c r="G8674" s="9">
        <v>8670</v>
      </c>
    </row>
    <row r="8675" spans="7:7" x14ac:dyDescent="0.25">
      <c r="G8675" s="9">
        <v>8671</v>
      </c>
    </row>
    <row r="8676" spans="7:7" x14ac:dyDescent="0.25">
      <c r="G8676" s="9">
        <v>8672</v>
      </c>
    </row>
    <row r="8677" spans="7:7" x14ac:dyDescent="0.25">
      <c r="G8677" s="9">
        <v>8673</v>
      </c>
    </row>
    <row r="8678" spans="7:7" x14ac:dyDescent="0.25">
      <c r="G8678" s="9">
        <v>8674</v>
      </c>
    </row>
    <row r="8679" spans="7:7" x14ac:dyDescent="0.25">
      <c r="G8679" s="9">
        <v>8675</v>
      </c>
    </row>
    <row r="8680" spans="7:7" x14ac:dyDescent="0.25">
      <c r="G8680" s="9">
        <v>8676</v>
      </c>
    </row>
    <row r="8681" spans="7:7" x14ac:dyDescent="0.25">
      <c r="G8681" s="9">
        <v>8677</v>
      </c>
    </row>
    <row r="8682" spans="7:7" x14ac:dyDescent="0.25">
      <c r="G8682" s="9">
        <v>8678</v>
      </c>
    </row>
    <row r="8683" spans="7:7" x14ac:dyDescent="0.25">
      <c r="G8683" s="9">
        <v>8679</v>
      </c>
    </row>
    <row r="8684" spans="7:7" x14ac:dyDescent="0.25">
      <c r="G8684" s="9">
        <v>8680</v>
      </c>
    </row>
    <row r="8685" spans="7:7" x14ac:dyDescent="0.25">
      <c r="G8685" s="9">
        <v>8681</v>
      </c>
    </row>
    <row r="8686" spans="7:7" x14ac:dyDescent="0.25">
      <c r="G8686" s="9">
        <v>8682</v>
      </c>
    </row>
    <row r="8687" spans="7:7" x14ac:dyDescent="0.25">
      <c r="G8687" s="9">
        <v>8683</v>
      </c>
    </row>
    <row r="8688" spans="7:7" x14ac:dyDescent="0.25">
      <c r="G8688" s="9">
        <v>8684</v>
      </c>
    </row>
    <row r="8689" spans="7:7" x14ac:dyDescent="0.25">
      <c r="G8689" s="9">
        <v>8685</v>
      </c>
    </row>
    <row r="8690" spans="7:7" x14ac:dyDescent="0.25">
      <c r="G8690" s="9">
        <v>8686</v>
      </c>
    </row>
    <row r="8691" spans="7:7" x14ac:dyDescent="0.25">
      <c r="G8691" s="9">
        <v>8687</v>
      </c>
    </row>
    <row r="8692" spans="7:7" x14ac:dyDescent="0.25">
      <c r="G8692" s="9">
        <v>8688</v>
      </c>
    </row>
    <row r="8693" spans="7:7" x14ac:dyDescent="0.25">
      <c r="G8693" s="9">
        <v>8689</v>
      </c>
    </row>
    <row r="8694" spans="7:7" x14ac:dyDescent="0.25">
      <c r="G8694" s="9">
        <v>8690</v>
      </c>
    </row>
    <row r="8695" spans="7:7" x14ac:dyDescent="0.25">
      <c r="G8695" s="9">
        <v>8691</v>
      </c>
    </row>
    <row r="8696" spans="7:7" x14ac:dyDescent="0.25">
      <c r="G8696" s="9">
        <v>8692</v>
      </c>
    </row>
    <row r="8697" spans="7:7" x14ac:dyDescent="0.25">
      <c r="G8697" s="9">
        <v>8693</v>
      </c>
    </row>
    <row r="8698" spans="7:7" x14ac:dyDescent="0.25">
      <c r="G8698" s="9">
        <v>8694</v>
      </c>
    </row>
    <row r="8699" spans="7:7" x14ac:dyDescent="0.25">
      <c r="G8699" s="9">
        <v>8695</v>
      </c>
    </row>
    <row r="8700" spans="7:7" x14ac:dyDescent="0.25">
      <c r="G8700" s="9">
        <v>8696</v>
      </c>
    </row>
    <row r="8701" spans="7:7" x14ac:dyDescent="0.25">
      <c r="G8701" s="9">
        <v>8697</v>
      </c>
    </row>
    <row r="8702" spans="7:7" x14ac:dyDescent="0.25">
      <c r="G8702" s="9">
        <v>8698</v>
      </c>
    </row>
    <row r="8703" spans="7:7" x14ac:dyDescent="0.25">
      <c r="G8703" s="9">
        <v>8699</v>
      </c>
    </row>
    <row r="8704" spans="7:7" x14ac:dyDescent="0.25">
      <c r="G8704" s="9">
        <v>8700</v>
      </c>
    </row>
    <row r="8705" spans="7:7" x14ac:dyDescent="0.25">
      <c r="G8705" s="9">
        <v>8701</v>
      </c>
    </row>
    <row r="8706" spans="7:7" x14ac:dyDescent="0.25">
      <c r="G8706" s="9">
        <v>8702</v>
      </c>
    </row>
    <row r="8707" spans="7:7" x14ac:dyDescent="0.25">
      <c r="G8707" s="9">
        <v>8703</v>
      </c>
    </row>
    <row r="8708" spans="7:7" x14ac:dyDescent="0.25">
      <c r="G8708" s="9">
        <v>8704</v>
      </c>
    </row>
    <row r="8709" spans="7:7" x14ac:dyDescent="0.25">
      <c r="G8709" s="9">
        <v>8705</v>
      </c>
    </row>
    <row r="8710" spans="7:7" x14ac:dyDescent="0.25">
      <c r="G8710" s="9">
        <v>8706</v>
      </c>
    </row>
    <row r="8711" spans="7:7" x14ac:dyDescent="0.25">
      <c r="G8711" s="9">
        <v>8707</v>
      </c>
    </row>
    <row r="8712" spans="7:7" x14ac:dyDescent="0.25">
      <c r="G8712" s="9">
        <v>8708</v>
      </c>
    </row>
    <row r="8713" spans="7:7" x14ac:dyDescent="0.25">
      <c r="G8713" s="9">
        <v>8709</v>
      </c>
    </row>
    <row r="8714" spans="7:7" x14ac:dyDescent="0.25">
      <c r="G8714" s="9">
        <v>8710</v>
      </c>
    </row>
    <row r="8715" spans="7:7" x14ac:dyDescent="0.25">
      <c r="G8715" s="9">
        <v>8711</v>
      </c>
    </row>
    <row r="8716" spans="7:7" x14ac:dyDescent="0.25">
      <c r="G8716" s="9">
        <v>8712</v>
      </c>
    </row>
    <row r="8717" spans="7:7" x14ac:dyDescent="0.25">
      <c r="G8717" s="9">
        <v>8713</v>
      </c>
    </row>
    <row r="8718" spans="7:7" x14ac:dyDescent="0.25">
      <c r="G8718" s="9">
        <v>8714</v>
      </c>
    </row>
    <row r="8719" spans="7:7" x14ac:dyDescent="0.25">
      <c r="G8719" s="9">
        <v>8715</v>
      </c>
    </row>
    <row r="8720" spans="7:7" x14ac:dyDescent="0.25">
      <c r="G8720" s="9">
        <v>8716</v>
      </c>
    </row>
    <row r="8721" spans="7:7" x14ac:dyDescent="0.25">
      <c r="G8721" s="9">
        <v>8717</v>
      </c>
    </row>
    <row r="8722" spans="7:7" x14ac:dyDescent="0.25">
      <c r="G8722" s="9">
        <v>8718</v>
      </c>
    </row>
    <row r="8723" spans="7:7" x14ac:dyDescent="0.25">
      <c r="G8723" s="9">
        <v>8719</v>
      </c>
    </row>
    <row r="8724" spans="7:7" x14ac:dyDescent="0.25">
      <c r="G8724" s="9">
        <v>8720</v>
      </c>
    </row>
    <row r="8725" spans="7:7" x14ac:dyDescent="0.25">
      <c r="G8725" s="9">
        <v>8721</v>
      </c>
    </row>
    <row r="8726" spans="7:7" x14ac:dyDescent="0.25">
      <c r="G8726" s="9">
        <v>8722</v>
      </c>
    </row>
    <row r="8727" spans="7:7" x14ac:dyDescent="0.25">
      <c r="G8727" s="9">
        <v>8723</v>
      </c>
    </row>
    <row r="8728" spans="7:7" x14ac:dyDescent="0.25">
      <c r="G8728" s="9">
        <v>8724</v>
      </c>
    </row>
    <row r="8729" spans="7:7" x14ac:dyDescent="0.25">
      <c r="G8729" s="9">
        <v>8725</v>
      </c>
    </row>
    <row r="8730" spans="7:7" x14ac:dyDescent="0.25">
      <c r="G8730" s="9">
        <v>8726</v>
      </c>
    </row>
    <row r="8731" spans="7:7" x14ac:dyDescent="0.25">
      <c r="G8731" s="9">
        <v>8727</v>
      </c>
    </row>
    <row r="8732" spans="7:7" x14ac:dyDescent="0.25">
      <c r="G8732" s="9">
        <v>8728</v>
      </c>
    </row>
    <row r="8733" spans="7:7" x14ac:dyDescent="0.25">
      <c r="G8733" s="9">
        <v>8729</v>
      </c>
    </row>
    <row r="8734" spans="7:7" x14ac:dyDescent="0.25">
      <c r="G8734" s="9">
        <v>8730</v>
      </c>
    </row>
    <row r="8735" spans="7:7" x14ac:dyDescent="0.25">
      <c r="G8735" s="9">
        <v>8731</v>
      </c>
    </row>
    <row r="8736" spans="7:7" x14ac:dyDescent="0.25">
      <c r="G8736" s="9">
        <v>8732</v>
      </c>
    </row>
    <row r="8737" spans="7:7" x14ac:dyDescent="0.25">
      <c r="G8737" s="9">
        <v>8733</v>
      </c>
    </row>
    <row r="8738" spans="7:7" x14ac:dyDescent="0.25">
      <c r="G8738" s="9">
        <v>8734</v>
      </c>
    </row>
    <row r="8739" spans="7:7" x14ac:dyDescent="0.25">
      <c r="G8739" s="9">
        <v>8735</v>
      </c>
    </row>
    <row r="8740" spans="7:7" x14ac:dyDescent="0.25">
      <c r="G8740" s="9">
        <v>8736</v>
      </c>
    </row>
    <row r="8741" spans="7:7" x14ac:dyDescent="0.25">
      <c r="G8741" s="9">
        <v>8737</v>
      </c>
    </row>
    <row r="8742" spans="7:7" x14ac:dyDescent="0.25">
      <c r="G8742" s="9">
        <v>8738</v>
      </c>
    </row>
    <row r="8743" spans="7:7" x14ac:dyDescent="0.25">
      <c r="G8743" s="9">
        <v>8739</v>
      </c>
    </row>
    <row r="8744" spans="7:7" x14ac:dyDescent="0.25">
      <c r="G8744" s="9">
        <v>8740</v>
      </c>
    </row>
    <row r="8745" spans="7:7" x14ac:dyDescent="0.25">
      <c r="G8745" s="9">
        <v>8741</v>
      </c>
    </row>
    <row r="8746" spans="7:7" x14ac:dyDescent="0.25">
      <c r="G8746" s="9">
        <v>8742</v>
      </c>
    </row>
    <row r="8747" spans="7:7" x14ac:dyDescent="0.25">
      <c r="G8747" s="9">
        <v>8743</v>
      </c>
    </row>
    <row r="8748" spans="7:7" x14ac:dyDescent="0.25">
      <c r="G8748" s="9">
        <v>8744</v>
      </c>
    </row>
    <row r="8749" spans="7:7" x14ac:dyDescent="0.25">
      <c r="G8749" s="9">
        <v>8745</v>
      </c>
    </row>
    <row r="8750" spans="7:7" x14ac:dyDescent="0.25">
      <c r="G8750" s="9">
        <v>8746</v>
      </c>
    </row>
    <row r="8751" spans="7:7" x14ac:dyDescent="0.25">
      <c r="G8751" s="9">
        <v>8747</v>
      </c>
    </row>
    <row r="8752" spans="7:7" x14ac:dyDescent="0.25">
      <c r="G8752" s="9">
        <v>8748</v>
      </c>
    </row>
    <row r="8753" spans="7:7" x14ac:dyDescent="0.25">
      <c r="G8753" s="9">
        <v>8749</v>
      </c>
    </row>
    <row r="8754" spans="7:7" x14ac:dyDescent="0.25">
      <c r="G8754" s="9">
        <v>8750</v>
      </c>
    </row>
    <row r="8755" spans="7:7" x14ac:dyDescent="0.25">
      <c r="G8755" s="9">
        <v>8751</v>
      </c>
    </row>
    <row r="8756" spans="7:7" x14ac:dyDescent="0.25">
      <c r="G8756" s="9">
        <v>8752</v>
      </c>
    </row>
    <row r="8757" spans="7:7" x14ac:dyDescent="0.25">
      <c r="G8757" s="9">
        <v>8753</v>
      </c>
    </row>
    <row r="8758" spans="7:7" x14ac:dyDescent="0.25">
      <c r="G8758" s="9">
        <v>8754</v>
      </c>
    </row>
    <row r="8759" spans="7:7" x14ac:dyDescent="0.25">
      <c r="G8759" s="9">
        <v>8755</v>
      </c>
    </row>
    <row r="8760" spans="7:7" x14ac:dyDescent="0.25">
      <c r="G8760" s="9">
        <v>8756</v>
      </c>
    </row>
    <row r="8761" spans="7:7" x14ac:dyDescent="0.25">
      <c r="G8761" s="9">
        <v>8757</v>
      </c>
    </row>
    <row r="8762" spans="7:7" x14ac:dyDescent="0.25">
      <c r="G8762" s="9">
        <v>8758</v>
      </c>
    </row>
    <row r="8763" spans="7:7" x14ac:dyDescent="0.25">
      <c r="G8763" s="9">
        <v>8759</v>
      </c>
    </row>
    <row r="8764" spans="7:7" x14ac:dyDescent="0.25">
      <c r="G8764" s="9">
        <v>8760</v>
      </c>
    </row>
    <row r="8765" spans="7:7" x14ac:dyDescent="0.25">
      <c r="G8765" s="9">
        <v>8761</v>
      </c>
    </row>
    <row r="8766" spans="7:7" x14ac:dyDescent="0.25">
      <c r="G8766" s="9">
        <v>8762</v>
      </c>
    </row>
    <row r="8767" spans="7:7" x14ac:dyDescent="0.25">
      <c r="G8767" s="9">
        <v>8763</v>
      </c>
    </row>
    <row r="8768" spans="7:7" x14ac:dyDescent="0.25">
      <c r="G8768" s="9">
        <v>8764</v>
      </c>
    </row>
    <row r="8769" spans="7:7" x14ac:dyDescent="0.25">
      <c r="G8769" s="9">
        <v>8765</v>
      </c>
    </row>
    <row r="8770" spans="7:7" x14ac:dyDescent="0.25">
      <c r="G8770" s="9">
        <v>8766</v>
      </c>
    </row>
    <row r="8771" spans="7:7" x14ac:dyDescent="0.25">
      <c r="G8771" s="9">
        <v>8767</v>
      </c>
    </row>
    <row r="8772" spans="7:7" x14ac:dyDescent="0.25">
      <c r="G8772" s="9">
        <v>8768</v>
      </c>
    </row>
    <row r="8773" spans="7:7" x14ac:dyDescent="0.25">
      <c r="G8773" s="9">
        <v>8769</v>
      </c>
    </row>
    <row r="8774" spans="7:7" x14ac:dyDescent="0.25">
      <c r="G8774" s="9">
        <v>8770</v>
      </c>
    </row>
    <row r="8775" spans="7:7" x14ac:dyDescent="0.25">
      <c r="G8775" s="9">
        <v>8771</v>
      </c>
    </row>
    <row r="8776" spans="7:7" x14ac:dyDescent="0.25">
      <c r="G8776" s="9">
        <v>8772</v>
      </c>
    </row>
    <row r="8777" spans="7:7" x14ac:dyDescent="0.25">
      <c r="G8777" s="9">
        <v>8773</v>
      </c>
    </row>
    <row r="8778" spans="7:7" x14ac:dyDescent="0.25">
      <c r="G8778" s="9">
        <v>8774</v>
      </c>
    </row>
    <row r="8779" spans="7:7" x14ac:dyDescent="0.25">
      <c r="G8779" s="9">
        <v>8775</v>
      </c>
    </row>
    <row r="8780" spans="7:7" x14ac:dyDescent="0.25">
      <c r="G8780" s="9">
        <v>8776</v>
      </c>
    </row>
    <row r="8781" spans="7:7" x14ac:dyDescent="0.25">
      <c r="G8781" s="9">
        <v>8777</v>
      </c>
    </row>
    <row r="8782" spans="7:7" x14ac:dyDescent="0.25">
      <c r="G8782" s="9">
        <v>8778</v>
      </c>
    </row>
    <row r="8783" spans="7:7" x14ac:dyDescent="0.25">
      <c r="G8783" s="9">
        <v>8779</v>
      </c>
    </row>
    <row r="8784" spans="7:7" x14ac:dyDescent="0.25">
      <c r="G8784" s="9">
        <v>8780</v>
      </c>
    </row>
    <row r="8785" spans="7:7" x14ac:dyDescent="0.25">
      <c r="G8785" s="9">
        <v>8781</v>
      </c>
    </row>
    <row r="8786" spans="7:7" x14ac:dyDescent="0.25">
      <c r="G8786" s="9">
        <v>8782</v>
      </c>
    </row>
    <row r="8787" spans="7:7" x14ac:dyDescent="0.25">
      <c r="G8787" s="9">
        <v>8783</v>
      </c>
    </row>
    <row r="8788" spans="7:7" x14ac:dyDescent="0.25">
      <c r="G8788" s="9">
        <v>8784</v>
      </c>
    </row>
    <row r="8789" spans="7:7" x14ac:dyDescent="0.25">
      <c r="G8789" s="9">
        <v>8785</v>
      </c>
    </row>
    <row r="8790" spans="7:7" x14ac:dyDescent="0.25">
      <c r="G8790" s="9">
        <v>8786</v>
      </c>
    </row>
    <row r="8791" spans="7:7" x14ac:dyDescent="0.25">
      <c r="G8791" s="9">
        <v>8787</v>
      </c>
    </row>
    <row r="8792" spans="7:7" x14ac:dyDescent="0.25">
      <c r="G8792" s="9">
        <v>8788</v>
      </c>
    </row>
    <row r="8793" spans="7:7" x14ac:dyDescent="0.25">
      <c r="G8793" s="9">
        <v>8789</v>
      </c>
    </row>
    <row r="8794" spans="7:7" x14ac:dyDescent="0.25">
      <c r="G8794" s="9">
        <v>8790</v>
      </c>
    </row>
    <row r="8795" spans="7:7" x14ac:dyDescent="0.25">
      <c r="G8795" s="9">
        <v>8791</v>
      </c>
    </row>
    <row r="8796" spans="7:7" x14ac:dyDescent="0.25">
      <c r="G8796" s="9">
        <v>8792</v>
      </c>
    </row>
    <row r="8797" spans="7:7" x14ac:dyDescent="0.25">
      <c r="G8797" s="9">
        <v>8793</v>
      </c>
    </row>
    <row r="8798" spans="7:7" x14ac:dyDescent="0.25">
      <c r="G8798" s="9">
        <v>8794</v>
      </c>
    </row>
    <row r="8799" spans="7:7" x14ac:dyDescent="0.25">
      <c r="G8799" s="9">
        <v>8795</v>
      </c>
    </row>
    <row r="8800" spans="7:7" x14ac:dyDescent="0.25">
      <c r="G8800" s="9">
        <v>8796</v>
      </c>
    </row>
    <row r="8801" spans="7:7" x14ac:dyDescent="0.25">
      <c r="G8801" s="9">
        <v>8797</v>
      </c>
    </row>
    <row r="8802" spans="7:7" x14ac:dyDescent="0.25">
      <c r="G8802" s="9">
        <v>8798</v>
      </c>
    </row>
    <row r="8803" spans="7:7" x14ac:dyDescent="0.25">
      <c r="G8803" s="9">
        <v>8799</v>
      </c>
    </row>
    <row r="8804" spans="7:7" x14ac:dyDescent="0.25">
      <c r="G8804" s="9">
        <v>8800</v>
      </c>
    </row>
    <row r="8805" spans="7:7" x14ac:dyDescent="0.25">
      <c r="G8805" s="9">
        <v>8801</v>
      </c>
    </row>
    <row r="8806" spans="7:7" x14ac:dyDescent="0.25">
      <c r="G8806" s="9">
        <v>8802</v>
      </c>
    </row>
    <row r="8807" spans="7:7" x14ac:dyDescent="0.25">
      <c r="G8807" s="9">
        <v>8803</v>
      </c>
    </row>
    <row r="8808" spans="7:7" x14ac:dyDescent="0.25">
      <c r="G8808" s="9">
        <v>8804</v>
      </c>
    </row>
    <row r="8809" spans="7:7" x14ac:dyDescent="0.25">
      <c r="G8809" s="9">
        <v>8805</v>
      </c>
    </row>
    <row r="8810" spans="7:7" x14ac:dyDescent="0.25">
      <c r="G8810" s="9">
        <v>8806</v>
      </c>
    </row>
    <row r="8811" spans="7:7" x14ac:dyDescent="0.25">
      <c r="G8811" s="9">
        <v>8807</v>
      </c>
    </row>
    <row r="8812" spans="7:7" x14ac:dyDescent="0.25">
      <c r="G8812" s="9">
        <v>8808</v>
      </c>
    </row>
    <row r="8813" spans="7:7" x14ac:dyDescent="0.25">
      <c r="G8813" s="9">
        <v>8809</v>
      </c>
    </row>
    <row r="8814" spans="7:7" x14ac:dyDescent="0.25">
      <c r="G8814" s="9">
        <v>8810</v>
      </c>
    </row>
    <row r="8815" spans="7:7" x14ac:dyDescent="0.25">
      <c r="G8815" s="9">
        <v>8811</v>
      </c>
    </row>
    <row r="8816" spans="7:7" x14ac:dyDescent="0.25">
      <c r="G8816" s="9">
        <v>8812</v>
      </c>
    </row>
    <row r="8817" spans="7:7" x14ac:dyDescent="0.25">
      <c r="G8817" s="9">
        <v>8813</v>
      </c>
    </row>
    <row r="8818" spans="7:7" x14ac:dyDescent="0.25">
      <c r="G8818" s="9">
        <v>8814</v>
      </c>
    </row>
    <row r="8819" spans="7:7" x14ac:dyDescent="0.25">
      <c r="G8819" s="9">
        <v>8815</v>
      </c>
    </row>
    <row r="8820" spans="7:7" x14ac:dyDescent="0.25">
      <c r="G8820" s="9">
        <v>8816</v>
      </c>
    </row>
    <row r="8821" spans="7:7" x14ac:dyDescent="0.25">
      <c r="G8821" s="9">
        <v>8817</v>
      </c>
    </row>
    <row r="8822" spans="7:7" x14ac:dyDescent="0.25">
      <c r="G8822" s="9">
        <v>8818</v>
      </c>
    </row>
    <row r="8823" spans="7:7" x14ac:dyDescent="0.25">
      <c r="G8823" s="9">
        <v>8819</v>
      </c>
    </row>
    <row r="8824" spans="7:7" x14ac:dyDescent="0.25">
      <c r="G8824" s="9">
        <v>8820</v>
      </c>
    </row>
    <row r="8825" spans="7:7" x14ac:dyDescent="0.25">
      <c r="G8825" s="9">
        <v>8821</v>
      </c>
    </row>
    <row r="8826" spans="7:7" x14ac:dyDescent="0.25">
      <c r="G8826" s="9">
        <v>8822</v>
      </c>
    </row>
    <row r="8827" spans="7:7" x14ac:dyDescent="0.25">
      <c r="G8827" s="9">
        <v>8823</v>
      </c>
    </row>
    <row r="8828" spans="7:7" x14ac:dyDescent="0.25">
      <c r="G8828" s="9">
        <v>8824</v>
      </c>
    </row>
    <row r="8829" spans="7:7" x14ac:dyDescent="0.25">
      <c r="G8829" s="9">
        <v>8825</v>
      </c>
    </row>
    <row r="8830" spans="7:7" x14ac:dyDescent="0.25">
      <c r="G8830" s="9">
        <v>8826</v>
      </c>
    </row>
    <row r="8831" spans="7:7" x14ac:dyDescent="0.25">
      <c r="G8831" s="9">
        <v>8827</v>
      </c>
    </row>
    <row r="8832" spans="7:7" x14ac:dyDescent="0.25">
      <c r="G8832" s="9">
        <v>8828</v>
      </c>
    </row>
    <row r="8833" spans="7:7" x14ac:dyDescent="0.25">
      <c r="G8833" s="9">
        <v>8829</v>
      </c>
    </row>
    <row r="8834" spans="7:7" x14ac:dyDescent="0.25">
      <c r="G8834" s="9">
        <v>8830</v>
      </c>
    </row>
    <row r="8835" spans="7:7" x14ac:dyDescent="0.25">
      <c r="G8835" s="9">
        <v>8831</v>
      </c>
    </row>
    <row r="8836" spans="7:7" x14ac:dyDescent="0.25">
      <c r="G8836" s="9">
        <v>8832</v>
      </c>
    </row>
    <row r="8837" spans="7:7" x14ac:dyDescent="0.25">
      <c r="G8837" s="9">
        <v>8833</v>
      </c>
    </row>
    <row r="8838" spans="7:7" x14ac:dyDescent="0.25">
      <c r="G8838" s="9">
        <v>8834</v>
      </c>
    </row>
    <row r="8839" spans="7:7" x14ac:dyDescent="0.25">
      <c r="G8839" s="9">
        <v>8835</v>
      </c>
    </row>
    <row r="8840" spans="7:7" x14ac:dyDescent="0.25">
      <c r="G8840" s="9">
        <v>8836</v>
      </c>
    </row>
    <row r="8841" spans="7:7" x14ac:dyDescent="0.25">
      <c r="G8841" s="9">
        <v>8837</v>
      </c>
    </row>
    <row r="8842" spans="7:7" x14ac:dyDescent="0.25">
      <c r="G8842" s="9">
        <v>8838</v>
      </c>
    </row>
    <row r="8843" spans="7:7" x14ac:dyDescent="0.25">
      <c r="G8843" s="9">
        <v>8839</v>
      </c>
    </row>
    <row r="8844" spans="7:7" x14ac:dyDescent="0.25">
      <c r="G8844" s="9">
        <v>8840</v>
      </c>
    </row>
    <row r="8845" spans="7:7" x14ac:dyDescent="0.25">
      <c r="G8845" s="9">
        <v>8841</v>
      </c>
    </row>
    <row r="8846" spans="7:7" x14ac:dyDescent="0.25">
      <c r="G8846" s="9">
        <v>8842</v>
      </c>
    </row>
    <row r="8847" spans="7:7" x14ac:dyDescent="0.25">
      <c r="G8847" s="9">
        <v>8843</v>
      </c>
    </row>
    <row r="8848" spans="7:7" x14ac:dyDescent="0.25">
      <c r="G8848" s="9">
        <v>8844</v>
      </c>
    </row>
    <row r="8849" spans="7:7" x14ac:dyDescent="0.25">
      <c r="G8849" s="9">
        <v>8845</v>
      </c>
    </row>
    <row r="8850" spans="7:7" x14ac:dyDescent="0.25">
      <c r="G8850" s="9">
        <v>8846</v>
      </c>
    </row>
    <row r="8851" spans="7:7" x14ac:dyDescent="0.25">
      <c r="G8851" s="9">
        <v>8847</v>
      </c>
    </row>
    <row r="8852" spans="7:7" x14ac:dyDescent="0.25">
      <c r="G8852" s="9">
        <v>8848</v>
      </c>
    </row>
    <row r="8853" spans="7:7" x14ac:dyDescent="0.25">
      <c r="G8853" s="9">
        <v>8849</v>
      </c>
    </row>
    <row r="8854" spans="7:7" x14ac:dyDescent="0.25">
      <c r="G8854" s="9">
        <v>8850</v>
      </c>
    </row>
    <row r="8855" spans="7:7" x14ac:dyDescent="0.25">
      <c r="G8855" s="9">
        <v>8851</v>
      </c>
    </row>
    <row r="8856" spans="7:7" x14ac:dyDescent="0.25">
      <c r="G8856" s="9">
        <v>8852</v>
      </c>
    </row>
    <row r="8857" spans="7:7" x14ac:dyDescent="0.25">
      <c r="G8857" s="9">
        <v>8853</v>
      </c>
    </row>
    <row r="8858" spans="7:7" x14ac:dyDescent="0.25">
      <c r="G8858" s="9">
        <v>8854</v>
      </c>
    </row>
    <row r="8859" spans="7:7" x14ac:dyDescent="0.25">
      <c r="G8859" s="9">
        <v>8855</v>
      </c>
    </row>
    <row r="8860" spans="7:7" x14ac:dyDescent="0.25">
      <c r="G8860" s="9">
        <v>8856</v>
      </c>
    </row>
    <row r="8861" spans="7:7" x14ac:dyDescent="0.25">
      <c r="G8861" s="9">
        <v>8857</v>
      </c>
    </row>
    <row r="8862" spans="7:7" x14ac:dyDescent="0.25">
      <c r="G8862" s="9">
        <v>8858</v>
      </c>
    </row>
    <row r="8863" spans="7:7" x14ac:dyDescent="0.25">
      <c r="G8863" s="9">
        <v>8859</v>
      </c>
    </row>
    <row r="8864" spans="7:7" x14ac:dyDescent="0.25">
      <c r="G8864" s="9">
        <v>8860</v>
      </c>
    </row>
    <row r="8865" spans="7:7" x14ac:dyDescent="0.25">
      <c r="G8865" s="9">
        <v>8861</v>
      </c>
    </row>
    <row r="8866" spans="7:7" x14ac:dyDescent="0.25">
      <c r="G8866" s="9">
        <v>8862</v>
      </c>
    </row>
    <row r="8867" spans="7:7" x14ac:dyDescent="0.25">
      <c r="G8867" s="9">
        <v>8863</v>
      </c>
    </row>
    <row r="8868" spans="7:7" x14ac:dyDescent="0.25">
      <c r="G8868" s="9">
        <v>8864</v>
      </c>
    </row>
    <row r="8869" spans="7:7" x14ac:dyDescent="0.25">
      <c r="G8869" s="9">
        <v>8865</v>
      </c>
    </row>
    <row r="8870" spans="7:7" x14ac:dyDescent="0.25">
      <c r="G8870" s="9">
        <v>8866</v>
      </c>
    </row>
    <row r="8871" spans="7:7" x14ac:dyDescent="0.25">
      <c r="G8871" s="9">
        <v>8867</v>
      </c>
    </row>
    <row r="8872" spans="7:7" x14ac:dyDescent="0.25">
      <c r="G8872" s="9">
        <v>8868</v>
      </c>
    </row>
    <row r="8873" spans="7:7" x14ac:dyDescent="0.25">
      <c r="G8873" s="9">
        <v>8869</v>
      </c>
    </row>
    <row r="8874" spans="7:7" x14ac:dyDescent="0.25">
      <c r="G8874" s="9">
        <v>8870</v>
      </c>
    </row>
    <row r="8875" spans="7:7" x14ac:dyDescent="0.25">
      <c r="G8875" s="9">
        <v>8871</v>
      </c>
    </row>
    <row r="8876" spans="7:7" x14ac:dyDescent="0.25">
      <c r="G8876" s="9">
        <v>8872</v>
      </c>
    </row>
    <row r="8877" spans="7:7" x14ac:dyDescent="0.25">
      <c r="G8877" s="9">
        <v>8873</v>
      </c>
    </row>
    <row r="8878" spans="7:7" x14ac:dyDescent="0.25">
      <c r="G8878" s="9">
        <v>8874</v>
      </c>
    </row>
    <row r="8879" spans="7:7" x14ac:dyDescent="0.25">
      <c r="G8879" s="9">
        <v>8875</v>
      </c>
    </row>
    <row r="8880" spans="7:7" x14ac:dyDescent="0.25">
      <c r="G8880" s="9">
        <v>8876</v>
      </c>
    </row>
    <row r="8881" spans="7:7" x14ac:dyDescent="0.25">
      <c r="G8881" s="9">
        <v>8877</v>
      </c>
    </row>
    <row r="8882" spans="7:7" x14ac:dyDescent="0.25">
      <c r="G8882" s="9">
        <v>8878</v>
      </c>
    </row>
    <row r="8883" spans="7:7" x14ac:dyDescent="0.25">
      <c r="G8883" s="9">
        <v>8879</v>
      </c>
    </row>
    <row r="8884" spans="7:7" x14ac:dyDescent="0.25">
      <c r="G8884" s="9">
        <v>8880</v>
      </c>
    </row>
    <row r="8885" spans="7:7" x14ac:dyDescent="0.25">
      <c r="G8885" s="9">
        <v>8881</v>
      </c>
    </row>
    <row r="8886" spans="7:7" x14ac:dyDescent="0.25">
      <c r="G8886" s="9">
        <v>8882</v>
      </c>
    </row>
    <row r="8887" spans="7:7" x14ac:dyDescent="0.25">
      <c r="G8887" s="9">
        <v>8883</v>
      </c>
    </row>
    <row r="8888" spans="7:7" x14ac:dyDescent="0.25">
      <c r="G8888" s="9">
        <v>8884</v>
      </c>
    </row>
    <row r="8889" spans="7:7" x14ac:dyDescent="0.25">
      <c r="G8889" s="9">
        <v>8885</v>
      </c>
    </row>
    <row r="8890" spans="7:7" x14ac:dyDescent="0.25">
      <c r="G8890" s="9">
        <v>8886</v>
      </c>
    </row>
    <row r="8891" spans="7:7" x14ac:dyDescent="0.25">
      <c r="G8891" s="9">
        <v>8887</v>
      </c>
    </row>
    <row r="8892" spans="7:7" x14ac:dyDescent="0.25">
      <c r="G8892" s="9">
        <v>8888</v>
      </c>
    </row>
    <row r="8893" spans="7:7" x14ac:dyDescent="0.25">
      <c r="G8893" s="9">
        <v>8889</v>
      </c>
    </row>
    <row r="8894" spans="7:7" x14ac:dyDescent="0.25">
      <c r="G8894" s="9">
        <v>8890</v>
      </c>
    </row>
    <row r="8895" spans="7:7" x14ac:dyDescent="0.25">
      <c r="G8895" s="9">
        <v>8891</v>
      </c>
    </row>
    <row r="8896" spans="7:7" x14ac:dyDescent="0.25">
      <c r="G8896" s="9">
        <v>8892</v>
      </c>
    </row>
    <row r="8897" spans="7:7" x14ac:dyDescent="0.25">
      <c r="G8897" s="9">
        <v>8893</v>
      </c>
    </row>
    <row r="8898" spans="7:7" x14ac:dyDescent="0.25">
      <c r="G8898" s="9">
        <v>8894</v>
      </c>
    </row>
    <row r="8899" spans="7:7" x14ac:dyDescent="0.25">
      <c r="G8899" s="9">
        <v>8895</v>
      </c>
    </row>
    <row r="8900" spans="7:7" x14ac:dyDescent="0.25">
      <c r="G8900" s="9">
        <v>8896</v>
      </c>
    </row>
    <row r="8901" spans="7:7" x14ac:dyDescent="0.25">
      <c r="G8901" s="9">
        <v>8897</v>
      </c>
    </row>
    <row r="8902" spans="7:7" x14ac:dyDescent="0.25">
      <c r="G8902" s="9">
        <v>8898</v>
      </c>
    </row>
    <row r="8903" spans="7:7" x14ac:dyDescent="0.25">
      <c r="G8903" s="9">
        <v>8899</v>
      </c>
    </row>
    <row r="8904" spans="7:7" x14ac:dyDescent="0.25">
      <c r="G8904" s="9">
        <v>8900</v>
      </c>
    </row>
    <row r="8905" spans="7:7" x14ac:dyDescent="0.25">
      <c r="G8905" s="9">
        <v>8901</v>
      </c>
    </row>
    <row r="8906" spans="7:7" x14ac:dyDescent="0.25">
      <c r="G8906" s="9">
        <v>8902</v>
      </c>
    </row>
    <row r="8907" spans="7:7" x14ac:dyDescent="0.25">
      <c r="G8907" s="9">
        <v>8903</v>
      </c>
    </row>
    <row r="8908" spans="7:7" x14ac:dyDescent="0.25">
      <c r="G8908" s="9">
        <v>8904</v>
      </c>
    </row>
    <row r="8909" spans="7:7" x14ac:dyDescent="0.25">
      <c r="G8909" s="9">
        <v>8905</v>
      </c>
    </row>
    <row r="8910" spans="7:7" x14ac:dyDescent="0.25">
      <c r="G8910" s="9">
        <v>8906</v>
      </c>
    </row>
    <row r="8911" spans="7:7" x14ac:dyDescent="0.25">
      <c r="G8911" s="9">
        <v>8907</v>
      </c>
    </row>
    <row r="8912" spans="7:7" x14ac:dyDescent="0.25">
      <c r="G8912" s="9">
        <v>8908</v>
      </c>
    </row>
    <row r="8913" spans="7:7" x14ac:dyDescent="0.25">
      <c r="G8913" s="9">
        <v>8909</v>
      </c>
    </row>
    <row r="8914" spans="7:7" x14ac:dyDescent="0.25">
      <c r="G8914" s="9">
        <v>8910</v>
      </c>
    </row>
    <row r="8915" spans="7:7" x14ac:dyDescent="0.25">
      <c r="G8915" s="9">
        <v>8911</v>
      </c>
    </row>
    <row r="8916" spans="7:7" x14ac:dyDescent="0.25">
      <c r="G8916" s="9">
        <v>8912</v>
      </c>
    </row>
    <row r="8917" spans="7:7" x14ac:dyDescent="0.25">
      <c r="G8917" s="9">
        <v>8913</v>
      </c>
    </row>
    <row r="8918" spans="7:7" x14ac:dyDescent="0.25">
      <c r="G8918" s="9">
        <v>8914</v>
      </c>
    </row>
    <row r="8919" spans="7:7" x14ac:dyDescent="0.25">
      <c r="G8919" s="9">
        <v>8915</v>
      </c>
    </row>
    <row r="8920" spans="7:7" x14ac:dyDescent="0.25">
      <c r="G8920" s="9">
        <v>8916</v>
      </c>
    </row>
    <row r="8921" spans="7:7" x14ac:dyDescent="0.25">
      <c r="G8921" s="9">
        <v>8917</v>
      </c>
    </row>
    <row r="8922" spans="7:7" x14ac:dyDescent="0.25">
      <c r="G8922" s="9">
        <v>8918</v>
      </c>
    </row>
    <row r="8923" spans="7:7" x14ac:dyDescent="0.25">
      <c r="G8923" s="9">
        <v>8919</v>
      </c>
    </row>
    <row r="8924" spans="7:7" x14ac:dyDescent="0.25">
      <c r="G8924" s="9">
        <v>8920</v>
      </c>
    </row>
    <row r="8925" spans="7:7" x14ac:dyDescent="0.25">
      <c r="G8925" s="9">
        <v>8921</v>
      </c>
    </row>
    <row r="8926" spans="7:7" x14ac:dyDescent="0.25">
      <c r="G8926" s="9">
        <v>8922</v>
      </c>
    </row>
    <row r="8927" spans="7:7" x14ac:dyDescent="0.25">
      <c r="G8927" s="9">
        <v>8923</v>
      </c>
    </row>
    <row r="8928" spans="7:7" x14ac:dyDescent="0.25">
      <c r="G8928" s="9">
        <v>8924</v>
      </c>
    </row>
    <row r="8929" spans="7:7" x14ac:dyDescent="0.25">
      <c r="G8929" s="9">
        <v>8925</v>
      </c>
    </row>
    <row r="8930" spans="7:7" x14ac:dyDescent="0.25">
      <c r="G8930" s="9">
        <v>8926</v>
      </c>
    </row>
    <row r="8931" spans="7:7" x14ac:dyDescent="0.25">
      <c r="G8931" s="9">
        <v>8927</v>
      </c>
    </row>
    <row r="8932" spans="7:7" x14ac:dyDescent="0.25">
      <c r="G8932" s="9">
        <v>8928</v>
      </c>
    </row>
    <row r="8933" spans="7:7" x14ac:dyDescent="0.25">
      <c r="G8933" s="9">
        <v>8929</v>
      </c>
    </row>
    <row r="8934" spans="7:7" x14ac:dyDescent="0.25">
      <c r="G8934" s="9">
        <v>8930</v>
      </c>
    </row>
    <row r="8935" spans="7:7" x14ac:dyDescent="0.25">
      <c r="G8935" s="9">
        <v>8931</v>
      </c>
    </row>
    <row r="8936" spans="7:7" x14ac:dyDescent="0.25">
      <c r="G8936" s="9">
        <v>8932</v>
      </c>
    </row>
    <row r="8937" spans="7:7" x14ac:dyDescent="0.25">
      <c r="G8937" s="9">
        <v>8933</v>
      </c>
    </row>
    <row r="8938" spans="7:7" x14ac:dyDescent="0.25">
      <c r="G8938" s="9">
        <v>8934</v>
      </c>
    </row>
    <row r="8939" spans="7:7" x14ac:dyDescent="0.25">
      <c r="G8939" s="9">
        <v>8935</v>
      </c>
    </row>
    <row r="8940" spans="7:7" x14ac:dyDescent="0.25">
      <c r="G8940" s="9">
        <v>8936</v>
      </c>
    </row>
    <row r="8941" spans="7:7" x14ac:dyDescent="0.25">
      <c r="G8941" s="9">
        <v>8937</v>
      </c>
    </row>
    <row r="8942" spans="7:7" x14ac:dyDescent="0.25">
      <c r="G8942" s="9">
        <v>8938</v>
      </c>
    </row>
    <row r="8943" spans="7:7" x14ac:dyDescent="0.25">
      <c r="G8943" s="9">
        <v>8939</v>
      </c>
    </row>
    <row r="8944" spans="7:7" x14ac:dyDescent="0.25">
      <c r="G8944" s="9">
        <v>8940</v>
      </c>
    </row>
    <row r="8945" spans="7:7" x14ac:dyDescent="0.25">
      <c r="G8945" s="9">
        <v>8941</v>
      </c>
    </row>
    <row r="8946" spans="7:7" x14ac:dyDescent="0.25">
      <c r="G8946" s="9">
        <v>8942</v>
      </c>
    </row>
    <row r="8947" spans="7:7" x14ac:dyDescent="0.25">
      <c r="G8947" s="9">
        <v>8943</v>
      </c>
    </row>
    <row r="8948" spans="7:7" x14ac:dyDescent="0.25">
      <c r="G8948" s="9">
        <v>8944</v>
      </c>
    </row>
    <row r="8949" spans="7:7" x14ac:dyDescent="0.25">
      <c r="G8949" s="9">
        <v>8945</v>
      </c>
    </row>
    <row r="8950" spans="7:7" x14ac:dyDescent="0.25">
      <c r="G8950" s="9">
        <v>8946</v>
      </c>
    </row>
    <row r="8951" spans="7:7" x14ac:dyDescent="0.25">
      <c r="G8951" s="9">
        <v>8947</v>
      </c>
    </row>
    <row r="8952" spans="7:7" x14ac:dyDescent="0.25">
      <c r="G8952" s="9">
        <v>8948</v>
      </c>
    </row>
    <row r="8953" spans="7:7" x14ac:dyDescent="0.25">
      <c r="G8953" s="9">
        <v>8949</v>
      </c>
    </row>
    <row r="8954" spans="7:7" x14ac:dyDescent="0.25">
      <c r="G8954" s="9">
        <v>8950</v>
      </c>
    </row>
    <row r="8955" spans="7:7" x14ac:dyDescent="0.25">
      <c r="G8955" s="9">
        <v>8951</v>
      </c>
    </row>
    <row r="8956" spans="7:7" x14ac:dyDescent="0.25">
      <c r="G8956" s="9">
        <v>8952</v>
      </c>
    </row>
    <row r="8957" spans="7:7" x14ac:dyDescent="0.25">
      <c r="G8957" s="9">
        <v>8953</v>
      </c>
    </row>
    <row r="8958" spans="7:7" x14ac:dyDescent="0.25">
      <c r="G8958" s="9">
        <v>8954</v>
      </c>
    </row>
    <row r="8959" spans="7:7" x14ac:dyDescent="0.25">
      <c r="G8959" s="9">
        <v>8955</v>
      </c>
    </row>
    <row r="8960" spans="7:7" x14ac:dyDescent="0.25">
      <c r="G8960" s="9">
        <v>8956</v>
      </c>
    </row>
    <row r="8961" spans="7:7" x14ac:dyDescent="0.25">
      <c r="G8961" s="9">
        <v>8957</v>
      </c>
    </row>
    <row r="8962" spans="7:7" x14ac:dyDescent="0.25">
      <c r="G8962" s="9">
        <v>8958</v>
      </c>
    </row>
    <row r="8963" spans="7:7" x14ac:dyDescent="0.25">
      <c r="G8963" s="9">
        <v>8959</v>
      </c>
    </row>
    <row r="8964" spans="7:7" x14ac:dyDescent="0.25">
      <c r="G8964" s="9">
        <v>8960</v>
      </c>
    </row>
    <row r="8965" spans="7:7" x14ac:dyDescent="0.25">
      <c r="G8965" s="9">
        <v>8961</v>
      </c>
    </row>
    <row r="8966" spans="7:7" x14ac:dyDescent="0.25">
      <c r="G8966" s="9">
        <v>8962</v>
      </c>
    </row>
    <row r="8967" spans="7:7" x14ac:dyDescent="0.25">
      <c r="G8967" s="9">
        <v>8963</v>
      </c>
    </row>
    <row r="8968" spans="7:7" x14ac:dyDescent="0.25">
      <c r="G8968" s="9">
        <v>8964</v>
      </c>
    </row>
    <row r="8969" spans="7:7" x14ac:dyDescent="0.25">
      <c r="G8969" s="9">
        <v>8965</v>
      </c>
    </row>
    <row r="8970" spans="7:7" x14ac:dyDescent="0.25">
      <c r="G8970" s="9">
        <v>8966</v>
      </c>
    </row>
    <row r="8971" spans="7:7" x14ac:dyDescent="0.25">
      <c r="G8971" s="9">
        <v>8967</v>
      </c>
    </row>
    <row r="8972" spans="7:7" x14ac:dyDescent="0.25">
      <c r="G8972" s="9">
        <v>8968</v>
      </c>
    </row>
    <row r="8973" spans="7:7" x14ac:dyDescent="0.25">
      <c r="G8973" s="9">
        <v>8969</v>
      </c>
    </row>
    <row r="8974" spans="7:7" x14ac:dyDescent="0.25">
      <c r="G8974" s="9">
        <v>8970</v>
      </c>
    </row>
    <row r="8975" spans="7:7" x14ac:dyDescent="0.25">
      <c r="G8975" s="9">
        <v>8971</v>
      </c>
    </row>
    <row r="8976" spans="7:7" x14ac:dyDescent="0.25">
      <c r="G8976" s="9">
        <v>8972</v>
      </c>
    </row>
    <row r="8977" spans="7:7" x14ac:dyDescent="0.25">
      <c r="G8977" s="9">
        <v>8973</v>
      </c>
    </row>
    <row r="8978" spans="7:7" x14ac:dyDescent="0.25">
      <c r="G8978" s="9">
        <v>8974</v>
      </c>
    </row>
    <row r="8979" spans="7:7" x14ac:dyDescent="0.25">
      <c r="G8979" s="9">
        <v>8975</v>
      </c>
    </row>
    <row r="8980" spans="7:7" x14ac:dyDescent="0.25">
      <c r="G8980" s="9">
        <v>8976</v>
      </c>
    </row>
    <row r="8981" spans="7:7" x14ac:dyDescent="0.25">
      <c r="G8981" s="9">
        <v>8977</v>
      </c>
    </row>
    <row r="8982" spans="7:7" x14ac:dyDescent="0.25">
      <c r="G8982" s="9">
        <v>8978</v>
      </c>
    </row>
    <row r="8983" spans="7:7" x14ac:dyDescent="0.25">
      <c r="G8983" s="9">
        <v>8979</v>
      </c>
    </row>
    <row r="8984" spans="7:7" x14ac:dyDescent="0.25">
      <c r="G8984" s="9">
        <v>8980</v>
      </c>
    </row>
    <row r="8985" spans="7:7" x14ac:dyDescent="0.25">
      <c r="G8985" s="9">
        <v>8981</v>
      </c>
    </row>
    <row r="8986" spans="7:7" x14ac:dyDescent="0.25">
      <c r="G8986" s="9">
        <v>8982</v>
      </c>
    </row>
    <row r="8987" spans="7:7" x14ac:dyDescent="0.25">
      <c r="G8987" s="9">
        <v>8983</v>
      </c>
    </row>
    <row r="8988" spans="7:7" x14ac:dyDescent="0.25">
      <c r="G8988" s="9">
        <v>8984</v>
      </c>
    </row>
    <row r="8989" spans="7:7" x14ac:dyDescent="0.25">
      <c r="G8989" s="9">
        <v>8985</v>
      </c>
    </row>
    <row r="8990" spans="7:7" x14ac:dyDescent="0.25">
      <c r="G8990" s="9">
        <v>8986</v>
      </c>
    </row>
    <row r="8991" spans="7:7" x14ac:dyDescent="0.25">
      <c r="G8991" s="9">
        <v>8987</v>
      </c>
    </row>
    <row r="8992" spans="7:7" x14ac:dyDescent="0.25">
      <c r="G8992" s="9">
        <v>8988</v>
      </c>
    </row>
    <row r="8993" spans="7:7" x14ac:dyDescent="0.25">
      <c r="G8993" s="9">
        <v>8989</v>
      </c>
    </row>
    <row r="8994" spans="7:7" x14ac:dyDescent="0.25">
      <c r="G8994" s="9">
        <v>8990</v>
      </c>
    </row>
    <row r="8995" spans="7:7" x14ac:dyDescent="0.25">
      <c r="G8995" s="9">
        <v>8991</v>
      </c>
    </row>
    <row r="8996" spans="7:7" x14ac:dyDescent="0.25">
      <c r="G8996" s="9">
        <v>8992</v>
      </c>
    </row>
    <row r="8997" spans="7:7" x14ac:dyDescent="0.25">
      <c r="G8997" s="9">
        <v>8993</v>
      </c>
    </row>
    <row r="8998" spans="7:7" x14ac:dyDescent="0.25">
      <c r="G8998" s="9">
        <v>8994</v>
      </c>
    </row>
    <row r="8999" spans="7:7" x14ac:dyDescent="0.25">
      <c r="G8999" s="9">
        <v>8995</v>
      </c>
    </row>
    <row r="9000" spans="7:7" x14ac:dyDescent="0.25">
      <c r="G9000" s="9">
        <v>8996</v>
      </c>
    </row>
    <row r="9001" spans="7:7" x14ac:dyDescent="0.25">
      <c r="G9001" s="9">
        <v>8997</v>
      </c>
    </row>
    <row r="9002" spans="7:7" x14ac:dyDescent="0.25">
      <c r="G9002" s="9">
        <v>8998</v>
      </c>
    </row>
    <row r="9003" spans="7:7" x14ac:dyDescent="0.25">
      <c r="G9003" s="9">
        <v>8999</v>
      </c>
    </row>
    <row r="9004" spans="7:7" x14ac:dyDescent="0.25">
      <c r="G9004" s="9">
        <v>9000</v>
      </c>
    </row>
    <row r="9005" spans="7:7" x14ac:dyDescent="0.25">
      <c r="G9005" s="9">
        <v>9001</v>
      </c>
    </row>
    <row r="9006" spans="7:7" x14ac:dyDescent="0.25">
      <c r="G9006" s="9">
        <v>9002</v>
      </c>
    </row>
    <row r="9007" spans="7:7" x14ac:dyDescent="0.25">
      <c r="G9007" s="9">
        <v>9003</v>
      </c>
    </row>
    <row r="9008" spans="7:7" x14ac:dyDescent="0.25">
      <c r="G9008" s="9">
        <v>9004</v>
      </c>
    </row>
    <row r="9009" spans="7:7" x14ac:dyDescent="0.25">
      <c r="G9009" s="9">
        <v>9005</v>
      </c>
    </row>
    <row r="9010" spans="7:7" x14ac:dyDescent="0.25">
      <c r="G9010" s="9">
        <v>9006</v>
      </c>
    </row>
    <row r="9011" spans="7:7" x14ac:dyDescent="0.25">
      <c r="G9011" s="9">
        <v>9007</v>
      </c>
    </row>
    <row r="9012" spans="7:7" x14ac:dyDescent="0.25">
      <c r="G9012" s="9">
        <v>9008</v>
      </c>
    </row>
    <row r="9013" spans="7:7" x14ac:dyDescent="0.25">
      <c r="G9013" s="9">
        <v>9009</v>
      </c>
    </row>
    <row r="9014" spans="7:7" x14ac:dyDescent="0.25">
      <c r="G9014" s="9">
        <v>9010</v>
      </c>
    </row>
    <row r="9015" spans="7:7" x14ac:dyDescent="0.25">
      <c r="G9015" s="9">
        <v>9011</v>
      </c>
    </row>
    <row r="9016" spans="7:7" x14ac:dyDescent="0.25">
      <c r="G9016" s="9">
        <v>9012</v>
      </c>
    </row>
    <row r="9017" spans="7:7" x14ac:dyDescent="0.25">
      <c r="G9017" s="9">
        <v>9013</v>
      </c>
    </row>
    <row r="9018" spans="7:7" x14ac:dyDescent="0.25">
      <c r="G9018" s="9">
        <v>9014</v>
      </c>
    </row>
    <row r="9019" spans="7:7" x14ac:dyDescent="0.25">
      <c r="G9019" s="9">
        <v>9015</v>
      </c>
    </row>
    <row r="9020" spans="7:7" x14ac:dyDescent="0.25">
      <c r="G9020" s="9">
        <v>9016</v>
      </c>
    </row>
    <row r="9021" spans="7:7" x14ac:dyDescent="0.25">
      <c r="G9021" s="9">
        <v>9017</v>
      </c>
    </row>
    <row r="9022" spans="7:7" x14ac:dyDescent="0.25">
      <c r="G9022" s="9">
        <v>9018</v>
      </c>
    </row>
    <row r="9023" spans="7:7" x14ac:dyDescent="0.25">
      <c r="G9023" s="9">
        <v>9019</v>
      </c>
    </row>
    <row r="9024" spans="7:7" x14ac:dyDescent="0.25">
      <c r="G9024" s="9">
        <v>9020</v>
      </c>
    </row>
    <row r="9025" spans="7:7" x14ac:dyDescent="0.25">
      <c r="G9025" s="9">
        <v>9021</v>
      </c>
    </row>
    <row r="9026" spans="7:7" x14ac:dyDescent="0.25">
      <c r="G9026" s="9">
        <v>9022</v>
      </c>
    </row>
    <row r="9027" spans="7:7" x14ac:dyDescent="0.25">
      <c r="G9027" s="9">
        <v>9023</v>
      </c>
    </row>
    <row r="9028" spans="7:7" x14ac:dyDescent="0.25">
      <c r="G9028" s="9">
        <v>9024</v>
      </c>
    </row>
    <row r="9029" spans="7:7" x14ac:dyDescent="0.25">
      <c r="G9029" s="9">
        <v>9025</v>
      </c>
    </row>
    <row r="9030" spans="7:7" x14ac:dyDescent="0.25">
      <c r="G9030" s="9">
        <v>9026</v>
      </c>
    </row>
    <row r="9031" spans="7:7" x14ac:dyDescent="0.25">
      <c r="G9031" s="9">
        <v>9027</v>
      </c>
    </row>
    <row r="9032" spans="7:7" x14ac:dyDescent="0.25">
      <c r="G9032" s="9">
        <v>9028</v>
      </c>
    </row>
    <row r="9033" spans="7:7" x14ac:dyDescent="0.25">
      <c r="G9033" s="9">
        <v>9029</v>
      </c>
    </row>
    <row r="9034" spans="7:7" x14ac:dyDescent="0.25">
      <c r="G9034" s="9">
        <v>9030</v>
      </c>
    </row>
    <row r="9035" spans="7:7" x14ac:dyDescent="0.25">
      <c r="G9035" s="9">
        <v>9031</v>
      </c>
    </row>
    <row r="9036" spans="7:7" x14ac:dyDescent="0.25">
      <c r="G9036" s="9">
        <v>9032</v>
      </c>
    </row>
    <row r="9037" spans="7:7" x14ac:dyDescent="0.25">
      <c r="G9037" s="9">
        <v>9033</v>
      </c>
    </row>
    <row r="9038" spans="7:7" x14ac:dyDescent="0.25">
      <c r="G9038" s="9">
        <v>9034</v>
      </c>
    </row>
    <row r="9039" spans="7:7" x14ac:dyDescent="0.25">
      <c r="G9039" s="9">
        <v>9035</v>
      </c>
    </row>
    <row r="9040" spans="7:7" x14ac:dyDescent="0.25">
      <c r="G9040" s="9">
        <v>9036</v>
      </c>
    </row>
    <row r="9041" spans="7:7" x14ac:dyDescent="0.25">
      <c r="G9041" s="9">
        <v>9037</v>
      </c>
    </row>
    <row r="9042" spans="7:7" x14ac:dyDescent="0.25">
      <c r="G9042" s="9">
        <v>9038</v>
      </c>
    </row>
    <row r="9043" spans="7:7" x14ac:dyDescent="0.25">
      <c r="G9043" s="9">
        <v>9039</v>
      </c>
    </row>
    <row r="9044" spans="7:7" x14ac:dyDescent="0.25">
      <c r="G9044" s="9">
        <v>9040</v>
      </c>
    </row>
    <row r="9045" spans="7:7" x14ac:dyDescent="0.25">
      <c r="G9045" s="9">
        <v>9041</v>
      </c>
    </row>
    <row r="9046" spans="7:7" x14ac:dyDescent="0.25">
      <c r="G9046" s="9">
        <v>9042</v>
      </c>
    </row>
    <row r="9047" spans="7:7" x14ac:dyDescent="0.25">
      <c r="G9047" s="9">
        <v>9043</v>
      </c>
    </row>
    <row r="9048" spans="7:7" x14ac:dyDescent="0.25">
      <c r="G9048" s="9">
        <v>9044</v>
      </c>
    </row>
    <row r="9049" spans="7:7" x14ac:dyDescent="0.25">
      <c r="G9049" s="9">
        <v>9045</v>
      </c>
    </row>
    <row r="9050" spans="7:7" x14ac:dyDescent="0.25">
      <c r="G9050" s="9">
        <v>9046</v>
      </c>
    </row>
    <row r="9051" spans="7:7" x14ac:dyDescent="0.25">
      <c r="G9051" s="9">
        <v>9047</v>
      </c>
    </row>
    <row r="9052" spans="7:7" x14ac:dyDescent="0.25">
      <c r="G9052" s="9">
        <v>9048</v>
      </c>
    </row>
    <row r="9053" spans="7:7" x14ac:dyDescent="0.25">
      <c r="G9053" s="9">
        <v>9049</v>
      </c>
    </row>
    <row r="9054" spans="7:7" x14ac:dyDescent="0.25">
      <c r="G9054" s="9">
        <v>9050</v>
      </c>
    </row>
    <row r="9055" spans="7:7" x14ac:dyDescent="0.25">
      <c r="G9055" s="9">
        <v>9051</v>
      </c>
    </row>
    <row r="9056" spans="7:7" x14ac:dyDescent="0.25">
      <c r="G9056" s="9">
        <v>9052</v>
      </c>
    </row>
    <row r="9057" spans="7:7" x14ac:dyDescent="0.25">
      <c r="G9057" s="9">
        <v>9053</v>
      </c>
    </row>
    <row r="9058" spans="7:7" x14ac:dyDescent="0.25">
      <c r="G9058" s="9">
        <v>9054</v>
      </c>
    </row>
    <row r="9059" spans="7:7" x14ac:dyDescent="0.25">
      <c r="G9059" s="9">
        <v>9055</v>
      </c>
    </row>
    <row r="9060" spans="7:7" x14ac:dyDescent="0.25">
      <c r="G9060" s="9">
        <v>9056</v>
      </c>
    </row>
    <row r="9061" spans="7:7" x14ac:dyDescent="0.25">
      <c r="G9061" s="9">
        <v>9057</v>
      </c>
    </row>
    <row r="9062" spans="7:7" x14ac:dyDescent="0.25">
      <c r="G9062" s="9">
        <v>9058</v>
      </c>
    </row>
    <row r="9063" spans="7:7" x14ac:dyDescent="0.25">
      <c r="G9063" s="9">
        <v>9059</v>
      </c>
    </row>
    <row r="9064" spans="7:7" x14ac:dyDescent="0.25">
      <c r="G9064" s="9">
        <v>9060</v>
      </c>
    </row>
    <row r="9065" spans="7:7" x14ac:dyDescent="0.25">
      <c r="G9065" s="9">
        <v>9061</v>
      </c>
    </row>
    <row r="9066" spans="7:7" x14ac:dyDescent="0.25">
      <c r="G9066" s="9">
        <v>9062</v>
      </c>
    </row>
    <row r="9067" spans="7:7" x14ac:dyDescent="0.25">
      <c r="G9067" s="9">
        <v>9063</v>
      </c>
    </row>
    <row r="9068" spans="7:7" x14ac:dyDescent="0.25">
      <c r="G9068" s="9">
        <v>9064</v>
      </c>
    </row>
    <row r="9069" spans="7:7" x14ac:dyDescent="0.25">
      <c r="G9069" s="9">
        <v>9065</v>
      </c>
    </row>
    <row r="9070" spans="7:7" x14ac:dyDescent="0.25">
      <c r="G9070" s="9">
        <v>9066</v>
      </c>
    </row>
    <row r="9071" spans="7:7" x14ac:dyDescent="0.25">
      <c r="G9071" s="9">
        <v>9067</v>
      </c>
    </row>
    <row r="9072" spans="7:7" x14ac:dyDescent="0.25">
      <c r="G9072" s="9">
        <v>9068</v>
      </c>
    </row>
    <row r="9073" spans="7:7" x14ac:dyDescent="0.25">
      <c r="G9073" s="9">
        <v>9069</v>
      </c>
    </row>
    <row r="9074" spans="7:7" x14ac:dyDescent="0.25">
      <c r="G9074" s="9">
        <v>9070</v>
      </c>
    </row>
    <row r="9075" spans="7:7" x14ac:dyDescent="0.25">
      <c r="G9075" s="9">
        <v>9071</v>
      </c>
    </row>
    <row r="9076" spans="7:7" x14ac:dyDescent="0.25">
      <c r="G9076" s="9">
        <v>9072</v>
      </c>
    </row>
    <row r="9077" spans="7:7" x14ac:dyDescent="0.25">
      <c r="G9077" s="9">
        <v>9073</v>
      </c>
    </row>
    <row r="9078" spans="7:7" x14ac:dyDescent="0.25">
      <c r="G9078" s="9">
        <v>9074</v>
      </c>
    </row>
    <row r="9079" spans="7:7" x14ac:dyDescent="0.25">
      <c r="G9079" s="9">
        <v>9075</v>
      </c>
    </row>
    <row r="9080" spans="7:7" x14ac:dyDescent="0.25">
      <c r="G9080" s="9">
        <v>9076</v>
      </c>
    </row>
    <row r="9081" spans="7:7" x14ac:dyDescent="0.25">
      <c r="G9081" s="9">
        <v>9077</v>
      </c>
    </row>
    <row r="9082" spans="7:7" x14ac:dyDescent="0.25">
      <c r="G9082" s="9">
        <v>9078</v>
      </c>
    </row>
    <row r="9083" spans="7:7" x14ac:dyDescent="0.25">
      <c r="G9083" s="9">
        <v>9079</v>
      </c>
    </row>
    <row r="9084" spans="7:7" x14ac:dyDescent="0.25">
      <c r="G9084" s="9">
        <v>9080</v>
      </c>
    </row>
    <row r="9085" spans="7:7" x14ac:dyDescent="0.25">
      <c r="G9085" s="9">
        <v>9081</v>
      </c>
    </row>
    <row r="9086" spans="7:7" x14ac:dyDescent="0.25">
      <c r="G9086" s="9">
        <v>9082</v>
      </c>
    </row>
    <row r="9087" spans="7:7" x14ac:dyDescent="0.25">
      <c r="G9087" s="9">
        <v>9083</v>
      </c>
    </row>
    <row r="9088" spans="7:7" x14ac:dyDescent="0.25">
      <c r="G9088" s="9">
        <v>9084</v>
      </c>
    </row>
    <row r="9089" spans="7:7" x14ac:dyDescent="0.25">
      <c r="G9089" s="9">
        <v>9085</v>
      </c>
    </row>
    <row r="9090" spans="7:7" x14ac:dyDescent="0.25">
      <c r="G9090" s="9">
        <v>9086</v>
      </c>
    </row>
    <row r="9091" spans="7:7" x14ac:dyDescent="0.25">
      <c r="G9091" s="9">
        <v>9087</v>
      </c>
    </row>
    <row r="9092" spans="7:7" x14ac:dyDescent="0.25">
      <c r="G9092" s="9">
        <v>9088</v>
      </c>
    </row>
    <row r="9093" spans="7:7" x14ac:dyDescent="0.25">
      <c r="G9093" s="9">
        <v>9089</v>
      </c>
    </row>
    <row r="9094" spans="7:7" x14ac:dyDescent="0.25">
      <c r="G9094" s="9">
        <v>9090</v>
      </c>
    </row>
    <row r="9095" spans="7:7" x14ac:dyDescent="0.25">
      <c r="G9095" s="9">
        <v>9091</v>
      </c>
    </row>
    <row r="9096" spans="7:7" x14ac:dyDescent="0.25">
      <c r="G9096" s="9">
        <v>9092</v>
      </c>
    </row>
    <row r="9097" spans="7:7" x14ac:dyDescent="0.25">
      <c r="G9097" s="9">
        <v>9093</v>
      </c>
    </row>
    <row r="9098" spans="7:7" x14ac:dyDescent="0.25">
      <c r="G9098" s="9">
        <v>9094</v>
      </c>
    </row>
    <row r="9099" spans="7:7" x14ac:dyDescent="0.25">
      <c r="G9099" s="9">
        <v>9095</v>
      </c>
    </row>
    <row r="9100" spans="7:7" x14ac:dyDescent="0.25">
      <c r="G9100" s="9">
        <v>9096</v>
      </c>
    </row>
    <row r="9101" spans="7:7" x14ac:dyDescent="0.25">
      <c r="G9101" s="9">
        <v>9097</v>
      </c>
    </row>
    <row r="9102" spans="7:7" x14ac:dyDescent="0.25">
      <c r="G9102" s="9">
        <v>9098</v>
      </c>
    </row>
    <row r="9103" spans="7:7" x14ac:dyDescent="0.25">
      <c r="G9103" s="9">
        <v>9099</v>
      </c>
    </row>
    <row r="9104" spans="7:7" x14ac:dyDescent="0.25">
      <c r="G9104" s="9">
        <v>9100</v>
      </c>
    </row>
    <row r="9105" spans="7:7" x14ac:dyDescent="0.25">
      <c r="G9105" s="9">
        <v>9101</v>
      </c>
    </row>
    <row r="9106" spans="7:7" x14ac:dyDescent="0.25">
      <c r="G9106" s="9">
        <v>9102</v>
      </c>
    </row>
    <row r="9107" spans="7:7" x14ac:dyDescent="0.25">
      <c r="G9107" s="9">
        <v>9103</v>
      </c>
    </row>
    <row r="9108" spans="7:7" x14ac:dyDescent="0.25">
      <c r="G9108" s="9">
        <v>9104</v>
      </c>
    </row>
    <row r="9109" spans="7:7" x14ac:dyDescent="0.25">
      <c r="G9109" s="9">
        <v>9105</v>
      </c>
    </row>
    <row r="9110" spans="7:7" x14ac:dyDescent="0.25">
      <c r="G9110" s="9">
        <v>9106</v>
      </c>
    </row>
    <row r="9111" spans="7:7" x14ac:dyDescent="0.25">
      <c r="G9111" s="9">
        <v>9107</v>
      </c>
    </row>
    <row r="9112" spans="7:7" x14ac:dyDescent="0.25">
      <c r="G9112" s="9">
        <v>9108</v>
      </c>
    </row>
    <row r="9113" spans="7:7" x14ac:dyDescent="0.25">
      <c r="G9113" s="9">
        <v>9109</v>
      </c>
    </row>
    <row r="9114" spans="7:7" x14ac:dyDescent="0.25">
      <c r="G9114" s="9">
        <v>9110</v>
      </c>
    </row>
    <row r="9115" spans="7:7" x14ac:dyDescent="0.25">
      <c r="G9115" s="9">
        <v>9111</v>
      </c>
    </row>
    <row r="9116" spans="7:7" x14ac:dyDescent="0.25">
      <c r="G9116" s="9">
        <v>9112</v>
      </c>
    </row>
    <row r="9117" spans="7:7" x14ac:dyDescent="0.25">
      <c r="G9117" s="9">
        <v>9113</v>
      </c>
    </row>
    <row r="9118" spans="7:7" x14ac:dyDescent="0.25">
      <c r="G9118" s="9">
        <v>9114</v>
      </c>
    </row>
    <row r="9119" spans="7:7" x14ac:dyDescent="0.25">
      <c r="G9119" s="9">
        <v>9115</v>
      </c>
    </row>
    <row r="9120" spans="7:7" x14ac:dyDescent="0.25">
      <c r="G9120" s="9">
        <v>9116</v>
      </c>
    </row>
    <row r="9121" spans="7:7" x14ac:dyDescent="0.25">
      <c r="G9121" s="9">
        <v>9117</v>
      </c>
    </row>
    <row r="9122" spans="7:7" x14ac:dyDescent="0.25">
      <c r="G9122" s="9">
        <v>9118</v>
      </c>
    </row>
    <row r="9123" spans="7:7" x14ac:dyDescent="0.25">
      <c r="G9123" s="9">
        <v>9119</v>
      </c>
    </row>
    <row r="9124" spans="7:7" x14ac:dyDescent="0.25">
      <c r="G9124" s="9">
        <v>9120</v>
      </c>
    </row>
    <row r="9125" spans="7:7" x14ac:dyDescent="0.25">
      <c r="G9125" s="9">
        <v>9121</v>
      </c>
    </row>
    <row r="9126" spans="7:7" x14ac:dyDescent="0.25">
      <c r="G9126" s="9">
        <v>9122</v>
      </c>
    </row>
    <row r="9127" spans="7:7" x14ac:dyDescent="0.25">
      <c r="G9127" s="9">
        <v>9123</v>
      </c>
    </row>
    <row r="9128" spans="7:7" x14ac:dyDescent="0.25">
      <c r="G9128" s="9">
        <v>9124</v>
      </c>
    </row>
    <row r="9129" spans="7:7" x14ac:dyDescent="0.25">
      <c r="G9129" s="9">
        <v>9125</v>
      </c>
    </row>
    <row r="9130" spans="7:7" x14ac:dyDescent="0.25">
      <c r="G9130" s="9">
        <v>9126</v>
      </c>
    </row>
    <row r="9131" spans="7:7" x14ac:dyDescent="0.25">
      <c r="G9131" s="9">
        <v>9127</v>
      </c>
    </row>
    <row r="9132" spans="7:7" x14ac:dyDescent="0.25">
      <c r="G9132" s="9">
        <v>9128</v>
      </c>
    </row>
    <row r="9133" spans="7:7" x14ac:dyDescent="0.25">
      <c r="G9133" s="9">
        <v>9129</v>
      </c>
    </row>
    <row r="9134" spans="7:7" x14ac:dyDescent="0.25">
      <c r="G9134" s="9">
        <v>9130</v>
      </c>
    </row>
    <row r="9135" spans="7:7" x14ac:dyDescent="0.25">
      <c r="G9135" s="9">
        <v>9131</v>
      </c>
    </row>
    <row r="9136" spans="7:7" x14ac:dyDescent="0.25">
      <c r="G9136" s="9">
        <v>9132</v>
      </c>
    </row>
    <row r="9137" spans="7:7" x14ac:dyDescent="0.25">
      <c r="G9137" s="9">
        <v>9133</v>
      </c>
    </row>
    <row r="9138" spans="7:7" x14ac:dyDescent="0.25">
      <c r="G9138" s="9">
        <v>9134</v>
      </c>
    </row>
    <row r="9139" spans="7:7" x14ac:dyDescent="0.25">
      <c r="G9139" s="9">
        <v>9135</v>
      </c>
    </row>
    <row r="9140" spans="7:7" x14ac:dyDescent="0.25">
      <c r="G9140" s="9">
        <v>9136</v>
      </c>
    </row>
    <row r="9141" spans="7:7" x14ac:dyDescent="0.25">
      <c r="G9141" s="9">
        <v>9137</v>
      </c>
    </row>
    <row r="9142" spans="7:7" x14ac:dyDescent="0.25">
      <c r="G9142" s="9">
        <v>9138</v>
      </c>
    </row>
    <row r="9143" spans="7:7" x14ac:dyDescent="0.25">
      <c r="G9143" s="9">
        <v>9139</v>
      </c>
    </row>
    <row r="9144" spans="7:7" x14ac:dyDescent="0.25">
      <c r="G9144" s="9">
        <v>9140</v>
      </c>
    </row>
    <row r="9145" spans="7:7" x14ac:dyDescent="0.25">
      <c r="G9145" s="9">
        <v>9141</v>
      </c>
    </row>
    <row r="9146" spans="7:7" x14ac:dyDescent="0.25">
      <c r="G9146" s="9">
        <v>9142</v>
      </c>
    </row>
    <row r="9147" spans="7:7" x14ac:dyDescent="0.25">
      <c r="G9147" s="9">
        <v>9143</v>
      </c>
    </row>
    <row r="9148" spans="7:7" x14ac:dyDescent="0.25">
      <c r="G9148" s="9">
        <v>9144</v>
      </c>
    </row>
    <row r="9149" spans="7:7" x14ac:dyDescent="0.25">
      <c r="G9149" s="9">
        <v>9145</v>
      </c>
    </row>
    <row r="9150" spans="7:7" x14ac:dyDescent="0.25">
      <c r="G9150" s="9">
        <v>9146</v>
      </c>
    </row>
    <row r="9151" spans="7:7" x14ac:dyDescent="0.25">
      <c r="G9151" s="9">
        <v>9147</v>
      </c>
    </row>
    <row r="9152" spans="7:7" x14ac:dyDescent="0.25">
      <c r="G9152" s="9">
        <v>9148</v>
      </c>
    </row>
    <row r="9153" spans="7:7" x14ac:dyDescent="0.25">
      <c r="G9153" s="9">
        <v>9149</v>
      </c>
    </row>
    <row r="9154" spans="7:7" x14ac:dyDescent="0.25">
      <c r="G9154" s="9">
        <v>9150</v>
      </c>
    </row>
    <row r="9155" spans="7:7" x14ac:dyDescent="0.25">
      <c r="G9155" s="9">
        <v>9151</v>
      </c>
    </row>
    <row r="9156" spans="7:7" x14ac:dyDescent="0.25">
      <c r="G9156" s="9">
        <v>9152</v>
      </c>
    </row>
    <row r="9157" spans="7:7" x14ac:dyDescent="0.25">
      <c r="G9157" s="9">
        <v>9153</v>
      </c>
    </row>
    <row r="9158" spans="7:7" x14ac:dyDescent="0.25">
      <c r="G9158" s="9">
        <v>9154</v>
      </c>
    </row>
    <row r="9159" spans="7:7" x14ac:dyDescent="0.25">
      <c r="G9159" s="9">
        <v>9155</v>
      </c>
    </row>
    <row r="9160" spans="7:7" x14ac:dyDescent="0.25">
      <c r="G9160" s="9">
        <v>9156</v>
      </c>
    </row>
    <row r="9161" spans="7:7" x14ac:dyDescent="0.25">
      <c r="G9161" s="9">
        <v>9157</v>
      </c>
    </row>
    <row r="9162" spans="7:7" x14ac:dyDescent="0.25">
      <c r="G9162" s="9">
        <v>9158</v>
      </c>
    </row>
    <row r="9163" spans="7:7" x14ac:dyDescent="0.25">
      <c r="G9163" s="9">
        <v>9159</v>
      </c>
    </row>
    <row r="9164" spans="7:7" x14ac:dyDescent="0.25">
      <c r="G9164" s="9">
        <v>9160</v>
      </c>
    </row>
    <row r="9165" spans="7:7" x14ac:dyDescent="0.25">
      <c r="G9165" s="9">
        <v>9161</v>
      </c>
    </row>
    <row r="9166" spans="7:7" x14ac:dyDescent="0.25">
      <c r="G9166" s="9">
        <v>9162</v>
      </c>
    </row>
    <row r="9167" spans="7:7" x14ac:dyDescent="0.25">
      <c r="G9167" s="9">
        <v>9163</v>
      </c>
    </row>
    <row r="9168" spans="7:7" x14ac:dyDescent="0.25">
      <c r="G9168" s="9">
        <v>9164</v>
      </c>
    </row>
    <row r="9169" spans="7:7" x14ac:dyDescent="0.25">
      <c r="G9169" s="9">
        <v>9165</v>
      </c>
    </row>
    <row r="9170" spans="7:7" x14ac:dyDescent="0.25">
      <c r="G9170" s="9">
        <v>9166</v>
      </c>
    </row>
    <row r="9171" spans="7:7" x14ac:dyDescent="0.25">
      <c r="G9171" s="9">
        <v>9167</v>
      </c>
    </row>
    <row r="9172" spans="7:7" x14ac:dyDescent="0.25">
      <c r="G9172" s="9">
        <v>9168</v>
      </c>
    </row>
    <row r="9173" spans="7:7" x14ac:dyDescent="0.25">
      <c r="G9173" s="9">
        <v>9169</v>
      </c>
    </row>
    <row r="9174" spans="7:7" x14ac:dyDescent="0.25">
      <c r="G9174" s="9">
        <v>9170</v>
      </c>
    </row>
    <row r="9175" spans="7:7" x14ac:dyDescent="0.25">
      <c r="G9175" s="9">
        <v>9171</v>
      </c>
    </row>
    <row r="9176" spans="7:7" x14ac:dyDescent="0.25">
      <c r="G9176" s="9">
        <v>9172</v>
      </c>
    </row>
    <row r="9177" spans="7:7" x14ac:dyDescent="0.25">
      <c r="G9177" s="9">
        <v>9173</v>
      </c>
    </row>
    <row r="9178" spans="7:7" x14ac:dyDescent="0.25">
      <c r="G9178" s="9">
        <v>9174</v>
      </c>
    </row>
    <row r="9179" spans="7:7" x14ac:dyDescent="0.25">
      <c r="G9179" s="9">
        <v>9175</v>
      </c>
    </row>
    <row r="9180" spans="7:7" x14ac:dyDescent="0.25">
      <c r="G9180" s="9">
        <v>9176</v>
      </c>
    </row>
    <row r="9181" spans="7:7" x14ac:dyDescent="0.25">
      <c r="G9181" s="9">
        <v>9177</v>
      </c>
    </row>
    <row r="9182" spans="7:7" x14ac:dyDescent="0.25">
      <c r="G9182" s="9">
        <v>9178</v>
      </c>
    </row>
    <row r="9183" spans="7:7" x14ac:dyDescent="0.25">
      <c r="G9183" s="9">
        <v>9179</v>
      </c>
    </row>
    <row r="9184" spans="7:7" x14ac:dyDescent="0.25">
      <c r="G9184" s="9">
        <v>9180</v>
      </c>
    </row>
    <row r="9185" spans="7:7" x14ac:dyDescent="0.25">
      <c r="G9185" s="9">
        <v>9181</v>
      </c>
    </row>
    <row r="9186" spans="7:7" x14ac:dyDescent="0.25">
      <c r="G9186" s="9">
        <v>9182</v>
      </c>
    </row>
    <row r="9187" spans="7:7" x14ac:dyDescent="0.25">
      <c r="G9187" s="9">
        <v>9183</v>
      </c>
    </row>
    <row r="9188" spans="7:7" x14ac:dyDescent="0.25">
      <c r="G9188" s="9">
        <v>9184</v>
      </c>
    </row>
    <row r="9189" spans="7:7" x14ac:dyDescent="0.25">
      <c r="G9189" s="9">
        <v>9185</v>
      </c>
    </row>
    <row r="9190" spans="7:7" x14ac:dyDescent="0.25">
      <c r="G9190" s="9">
        <v>9186</v>
      </c>
    </row>
    <row r="9191" spans="7:7" x14ac:dyDescent="0.25">
      <c r="G9191" s="9">
        <v>9187</v>
      </c>
    </row>
    <row r="9192" spans="7:7" x14ac:dyDescent="0.25">
      <c r="G9192" s="9">
        <v>9188</v>
      </c>
    </row>
    <row r="9193" spans="7:7" x14ac:dyDescent="0.25">
      <c r="G9193" s="9">
        <v>9189</v>
      </c>
    </row>
    <row r="9194" spans="7:7" x14ac:dyDescent="0.25">
      <c r="G9194" s="9">
        <v>9190</v>
      </c>
    </row>
    <row r="9195" spans="7:7" x14ac:dyDescent="0.25">
      <c r="G9195" s="9">
        <v>9191</v>
      </c>
    </row>
    <row r="9196" spans="7:7" x14ac:dyDescent="0.25">
      <c r="G9196" s="9">
        <v>9192</v>
      </c>
    </row>
    <row r="9197" spans="7:7" x14ac:dyDescent="0.25">
      <c r="G9197" s="9">
        <v>9193</v>
      </c>
    </row>
    <row r="9198" spans="7:7" x14ac:dyDescent="0.25">
      <c r="G9198" s="9">
        <v>9194</v>
      </c>
    </row>
    <row r="9199" spans="7:7" x14ac:dyDescent="0.25">
      <c r="G9199" s="9">
        <v>9195</v>
      </c>
    </row>
    <row r="9200" spans="7:7" x14ac:dyDescent="0.25">
      <c r="G9200" s="9">
        <v>9196</v>
      </c>
    </row>
    <row r="9201" spans="7:7" x14ac:dyDescent="0.25">
      <c r="G9201" s="9">
        <v>9197</v>
      </c>
    </row>
    <row r="9202" spans="7:7" x14ac:dyDescent="0.25">
      <c r="G9202" s="9">
        <v>9198</v>
      </c>
    </row>
    <row r="9203" spans="7:7" x14ac:dyDescent="0.25">
      <c r="G9203" s="9">
        <v>9199</v>
      </c>
    </row>
    <row r="9204" spans="7:7" x14ac:dyDescent="0.25">
      <c r="G9204" s="9">
        <v>9200</v>
      </c>
    </row>
    <row r="9205" spans="7:7" x14ac:dyDescent="0.25">
      <c r="G9205" s="9">
        <v>9201</v>
      </c>
    </row>
    <row r="9206" spans="7:7" x14ac:dyDescent="0.25">
      <c r="G9206" s="9">
        <v>9202</v>
      </c>
    </row>
    <row r="9207" spans="7:7" x14ac:dyDescent="0.25">
      <c r="G9207" s="9">
        <v>9203</v>
      </c>
    </row>
    <row r="9208" spans="7:7" x14ac:dyDescent="0.25">
      <c r="G9208" s="9">
        <v>9204</v>
      </c>
    </row>
    <row r="9209" spans="7:7" x14ac:dyDescent="0.25">
      <c r="G9209" s="9">
        <v>9205</v>
      </c>
    </row>
    <row r="9210" spans="7:7" x14ac:dyDescent="0.25">
      <c r="G9210" s="9">
        <v>9206</v>
      </c>
    </row>
    <row r="9211" spans="7:7" x14ac:dyDescent="0.25">
      <c r="G9211" s="9">
        <v>9207</v>
      </c>
    </row>
    <row r="9212" spans="7:7" x14ac:dyDescent="0.25">
      <c r="G9212" s="9">
        <v>9208</v>
      </c>
    </row>
    <row r="9213" spans="7:7" x14ac:dyDescent="0.25">
      <c r="G9213" s="9">
        <v>9209</v>
      </c>
    </row>
    <row r="9214" spans="7:7" x14ac:dyDescent="0.25">
      <c r="G9214" s="9">
        <v>9210</v>
      </c>
    </row>
    <row r="9215" spans="7:7" x14ac:dyDescent="0.25">
      <c r="G9215" s="9">
        <v>9211</v>
      </c>
    </row>
    <row r="9216" spans="7:7" x14ac:dyDescent="0.25">
      <c r="G9216" s="9">
        <v>9212</v>
      </c>
    </row>
    <row r="9217" spans="7:7" x14ac:dyDescent="0.25">
      <c r="G9217" s="9">
        <v>9213</v>
      </c>
    </row>
    <row r="9218" spans="7:7" x14ac:dyDescent="0.25">
      <c r="G9218" s="9">
        <v>9214</v>
      </c>
    </row>
    <row r="9219" spans="7:7" x14ac:dyDescent="0.25">
      <c r="G9219" s="9">
        <v>9215</v>
      </c>
    </row>
    <row r="9220" spans="7:7" x14ac:dyDescent="0.25">
      <c r="G9220" s="9">
        <v>9216</v>
      </c>
    </row>
    <row r="9221" spans="7:7" x14ac:dyDescent="0.25">
      <c r="G9221" s="9">
        <v>9217</v>
      </c>
    </row>
    <row r="9222" spans="7:7" x14ac:dyDescent="0.25">
      <c r="G9222" s="9">
        <v>9218</v>
      </c>
    </row>
    <row r="9223" spans="7:7" x14ac:dyDescent="0.25">
      <c r="G9223" s="9">
        <v>9219</v>
      </c>
    </row>
    <row r="9224" spans="7:7" x14ac:dyDescent="0.25">
      <c r="G9224" s="9">
        <v>9220</v>
      </c>
    </row>
    <row r="9225" spans="7:7" x14ac:dyDescent="0.25">
      <c r="G9225" s="9">
        <v>9221</v>
      </c>
    </row>
    <row r="9226" spans="7:7" x14ac:dyDescent="0.25">
      <c r="G9226" s="9">
        <v>9222</v>
      </c>
    </row>
    <row r="9227" spans="7:7" x14ac:dyDescent="0.25">
      <c r="G9227" s="9">
        <v>9223</v>
      </c>
    </row>
    <row r="9228" spans="7:7" x14ac:dyDescent="0.25">
      <c r="G9228" s="9">
        <v>9224</v>
      </c>
    </row>
    <row r="9229" spans="7:7" x14ac:dyDescent="0.25">
      <c r="G9229" s="9">
        <v>9225</v>
      </c>
    </row>
    <row r="9230" spans="7:7" x14ac:dyDescent="0.25">
      <c r="G9230" s="9">
        <v>9226</v>
      </c>
    </row>
    <row r="9231" spans="7:7" x14ac:dyDescent="0.25">
      <c r="G9231" s="9">
        <v>9227</v>
      </c>
    </row>
    <row r="9232" spans="7:7" x14ac:dyDescent="0.25">
      <c r="G9232" s="9">
        <v>9228</v>
      </c>
    </row>
    <row r="9233" spans="7:7" x14ac:dyDescent="0.25">
      <c r="G9233" s="9">
        <v>9229</v>
      </c>
    </row>
    <row r="9234" spans="7:7" x14ac:dyDescent="0.25">
      <c r="G9234" s="9">
        <v>9230</v>
      </c>
    </row>
    <row r="9235" spans="7:7" x14ac:dyDescent="0.25">
      <c r="G9235" s="9">
        <v>9231</v>
      </c>
    </row>
    <row r="9236" spans="7:7" x14ac:dyDescent="0.25">
      <c r="G9236" s="9">
        <v>9232</v>
      </c>
    </row>
    <row r="9237" spans="7:7" x14ac:dyDescent="0.25">
      <c r="G9237" s="9">
        <v>9233</v>
      </c>
    </row>
    <row r="9238" spans="7:7" x14ac:dyDescent="0.25">
      <c r="G9238" s="9">
        <v>9234</v>
      </c>
    </row>
    <row r="9239" spans="7:7" x14ac:dyDescent="0.25">
      <c r="G9239" s="9">
        <v>9235</v>
      </c>
    </row>
    <row r="9240" spans="7:7" x14ac:dyDescent="0.25">
      <c r="G9240" s="9">
        <v>9236</v>
      </c>
    </row>
    <row r="9241" spans="7:7" x14ac:dyDescent="0.25">
      <c r="G9241" s="9">
        <v>9237</v>
      </c>
    </row>
    <row r="9242" spans="7:7" x14ac:dyDescent="0.25">
      <c r="G9242" s="9">
        <v>9238</v>
      </c>
    </row>
    <row r="9243" spans="7:7" x14ac:dyDescent="0.25">
      <c r="G9243" s="9">
        <v>9239</v>
      </c>
    </row>
    <row r="9244" spans="7:7" x14ac:dyDescent="0.25">
      <c r="G9244" s="9">
        <v>9240</v>
      </c>
    </row>
    <row r="9245" spans="7:7" x14ac:dyDescent="0.25">
      <c r="G9245" s="9">
        <v>9241</v>
      </c>
    </row>
    <row r="9246" spans="7:7" x14ac:dyDescent="0.25">
      <c r="G9246" s="9">
        <v>9242</v>
      </c>
    </row>
    <row r="9247" spans="7:7" x14ac:dyDescent="0.25">
      <c r="G9247" s="9">
        <v>9243</v>
      </c>
    </row>
    <row r="9248" spans="7:7" x14ac:dyDescent="0.25">
      <c r="G9248" s="9">
        <v>9244</v>
      </c>
    </row>
    <row r="9249" spans="7:7" x14ac:dyDescent="0.25">
      <c r="G9249" s="9">
        <v>9245</v>
      </c>
    </row>
    <row r="9250" spans="7:7" x14ac:dyDescent="0.25">
      <c r="G9250" s="9">
        <v>9246</v>
      </c>
    </row>
    <row r="9251" spans="7:7" x14ac:dyDescent="0.25">
      <c r="G9251" s="9">
        <v>9247</v>
      </c>
    </row>
    <row r="9252" spans="7:7" x14ac:dyDescent="0.25">
      <c r="G9252" s="9">
        <v>9248</v>
      </c>
    </row>
    <row r="9253" spans="7:7" x14ac:dyDescent="0.25">
      <c r="G9253" s="9">
        <v>9249</v>
      </c>
    </row>
    <row r="9254" spans="7:7" x14ac:dyDescent="0.25">
      <c r="G9254" s="9">
        <v>9250</v>
      </c>
    </row>
    <row r="9255" spans="7:7" x14ac:dyDescent="0.25">
      <c r="G9255" s="9">
        <v>9251</v>
      </c>
    </row>
    <row r="9256" spans="7:7" x14ac:dyDescent="0.25">
      <c r="G9256" s="9">
        <v>9252</v>
      </c>
    </row>
    <row r="9257" spans="7:7" x14ac:dyDescent="0.25">
      <c r="G9257" s="9">
        <v>9253</v>
      </c>
    </row>
    <row r="9258" spans="7:7" x14ac:dyDescent="0.25">
      <c r="G9258" s="9">
        <v>9254</v>
      </c>
    </row>
    <row r="9259" spans="7:7" x14ac:dyDescent="0.25">
      <c r="G9259" s="9">
        <v>9255</v>
      </c>
    </row>
    <row r="9260" spans="7:7" x14ac:dyDescent="0.25">
      <c r="G9260" s="9">
        <v>9256</v>
      </c>
    </row>
    <row r="9261" spans="7:7" x14ac:dyDescent="0.25">
      <c r="G9261" s="9">
        <v>9257</v>
      </c>
    </row>
    <row r="9262" spans="7:7" x14ac:dyDescent="0.25">
      <c r="G9262" s="9">
        <v>9258</v>
      </c>
    </row>
    <row r="9263" spans="7:7" x14ac:dyDescent="0.25">
      <c r="G9263" s="9">
        <v>9259</v>
      </c>
    </row>
    <row r="9264" spans="7:7" x14ac:dyDescent="0.25">
      <c r="G9264" s="9">
        <v>9260</v>
      </c>
    </row>
    <row r="9265" spans="7:7" x14ac:dyDescent="0.25">
      <c r="G9265" s="9">
        <v>9261</v>
      </c>
    </row>
    <row r="9266" spans="7:7" x14ac:dyDescent="0.25">
      <c r="G9266" s="9">
        <v>9262</v>
      </c>
    </row>
    <row r="9267" spans="7:7" x14ac:dyDescent="0.25">
      <c r="G9267" s="9">
        <v>9263</v>
      </c>
    </row>
    <row r="9268" spans="7:7" x14ac:dyDescent="0.25">
      <c r="G9268" s="9">
        <v>9264</v>
      </c>
    </row>
    <row r="9269" spans="7:7" x14ac:dyDescent="0.25">
      <c r="G9269" s="9">
        <v>9265</v>
      </c>
    </row>
    <row r="9270" spans="7:7" x14ac:dyDescent="0.25">
      <c r="G9270" s="9">
        <v>9266</v>
      </c>
    </row>
    <row r="9271" spans="7:7" x14ac:dyDescent="0.25">
      <c r="G9271" s="9">
        <v>9267</v>
      </c>
    </row>
    <row r="9272" spans="7:7" x14ac:dyDescent="0.25">
      <c r="G9272" s="9">
        <v>9268</v>
      </c>
    </row>
    <row r="9273" spans="7:7" x14ac:dyDescent="0.25">
      <c r="G9273" s="9">
        <v>9269</v>
      </c>
    </row>
    <row r="9274" spans="7:7" x14ac:dyDescent="0.25">
      <c r="G9274" s="9">
        <v>9270</v>
      </c>
    </row>
    <row r="9275" spans="7:7" x14ac:dyDescent="0.25">
      <c r="G9275" s="9">
        <v>9271</v>
      </c>
    </row>
    <row r="9276" spans="7:7" x14ac:dyDescent="0.25">
      <c r="G9276" s="9">
        <v>9272</v>
      </c>
    </row>
    <row r="9277" spans="7:7" x14ac:dyDescent="0.25">
      <c r="G9277" s="9">
        <v>9273</v>
      </c>
    </row>
    <row r="9278" spans="7:7" x14ac:dyDescent="0.25">
      <c r="G9278" s="9">
        <v>9274</v>
      </c>
    </row>
    <row r="9279" spans="7:7" x14ac:dyDescent="0.25">
      <c r="G9279" s="9">
        <v>9275</v>
      </c>
    </row>
    <row r="9280" spans="7:7" x14ac:dyDescent="0.25">
      <c r="G9280" s="9">
        <v>9276</v>
      </c>
    </row>
    <row r="9281" spans="7:7" x14ac:dyDescent="0.25">
      <c r="G9281" s="9">
        <v>9277</v>
      </c>
    </row>
    <row r="9282" spans="7:7" x14ac:dyDescent="0.25">
      <c r="G9282" s="9">
        <v>9278</v>
      </c>
    </row>
    <row r="9283" spans="7:7" x14ac:dyDescent="0.25">
      <c r="G9283" s="9">
        <v>9279</v>
      </c>
    </row>
    <row r="9284" spans="7:7" x14ac:dyDescent="0.25">
      <c r="G9284" s="9">
        <v>9280</v>
      </c>
    </row>
    <row r="9285" spans="7:7" x14ac:dyDescent="0.25">
      <c r="G9285" s="9">
        <v>9281</v>
      </c>
    </row>
    <row r="9286" spans="7:7" x14ac:dyDescent="0.25">
      <c r="G9286" s="9">
        <v>9282</v>
      </c>
    </row>
    <row r="9287" spans="7:7" x14ac:dyDescent="0.25">
      <c r="G9287" s="9">
        <v>9283</v>
      </c>
    </row>
    <row r="9288" spans="7:7" x14ac:dyDescent="0.25">
      <c r="G9288" s="9">
        <v>9284</v>
      </c>
    </row>
    <row r="9289" spans="7:7" x14ac:dyDescent="0.25">
      <c r="G9289" s="9">
        <v>9285</v>
      </c>
    </row>
    <row r="9290" spans="7:7" x14ac:dyDescent="0.25">
      <c r="G9290" s="9">
        <v>9286</v>
      </c>
    </row>
    <row r="9291" spans="7:7" x14ac:dyDescent="0.25">
      <c r="G9291" s="9">
        <v>9287</v>
      </c>
    </row>
    <row r="9292" spans="7:7" x14ac:dyDescent="0.25">
      <c r="G9292" s="9">
        <v>9288</v>
      </c>
    </row>
    <row r="9293" spans="7:7" x14ac:dyDescent="0.25">
      <c r="G9293" s="9">
        <v>9289</v>
      </c>
    </row>
    <row r="9294" spans="7:7" x14ac:dyDescent="0.25">
      <c r="G9294" s="9">
        <v>9290</v>
      </c>
    </row>
    <row r="9295" spans="7:7" x14ac:dyDescent="0.25">
      <c r="G9295" s="9">
        <v>9291</v>
      </c>
    </row>
    <row r="9296" spans="7:7" x14ac:dyDescent="0.25">
      <c r="G9296" s="9">
        <v>9292</v>
      </c>
    </row>
    <row r="9297" spans="7:7" x14ac:dyDescent="0.25">
      <c r="G9297" s="9">
        <v>9293</v>
      </c>
    </row>
    <row r="9298" spans="7:7" x14ac:dyDescent="0.25">
      <c r="G9298" s="9">
        <v>9294</v>
      </c>
    </row>
    <row r="9299" spans="7:7" x14ac:dyDescent="0.25">
      <c r="G9299" s="9">
        <v>9295</v>
      </c>
    </row>
    <row r="9300" spans="7:7" x14ac:dyDescent="0.25">
      <c r="G9300" s="9">
        <v>9296</v>
      </c>
    </row>
    <row r="9301" spans="7:7" x14ac:dyDescent="0.25">
      <c r="G9301" s="9">
        <v>9297</v>
      </c>
    </row>
    <row r="9302" spans="7:7" x14ac:dyDescent="0.25">
      <c r="G9302" s="9">
        <v>9298</v>
      </c>
    </row>
    <row r="9303" spans="7:7" x14ac:dyDescent="0.25">
      <c r="G9303" s="9">
        <v>9299</v>
      </c>
    </row>
    <row r="9304" spans="7:7" x14ac:dyDescent="0.25">
      <c r="G9304" s="9">
        <v>9300</v>
      </c>
    </row>
    <row r="9305" spans="7:7" x14ac:dyDescent="0.25">
      <c r="G9305" s="9">
        <v>9301</v>
      </c>
    </row>
    <row r="9306" spans="7:7" x14ac:dyDescent="0.25">
      <c r="G9306" s="9">
        <v>9302</v>
      </c>
    </row>
    <row r="9307" spans="7:7" x14ac:dyDescent="0.25">
      <c r="G9307" s="9">
        <v>9303</v>
      </c>
    </row>
    <row r="9308" spans="7:7" x14ac:dyDescent="0.25">
      <c r="G9308" s="9">
        <v>9304</v>
      </c>
    </row>
    <row r="9309" spans="7:7" x14ac:dyDescent="0.25">
      <c r="G9309" s="9">
        <v>9305</v>
      </c>
    </row>
    <row r="9310" spans="7:7" x14ac:dyDescent="0.25">
      <c r="G9310" s="9">
        <v>9306</v>
      </c>
    </row>
    <row r="9311" spans="7:7" x14ac:dyDescent="0.25">
      <c r="G9311" s="9">
        <v>9307</v>
      </c>
    </row>
    <row r="9312" spans="7:7" x14ac:dyDescent="0.25">
      <c r="G9312" s="9">
        <v>9308</v>
      </c>
    </row>
    <row r="9313" spans="7:7" x14ac:dyDescent="0.25">
      <c r="G9313" s="9">
        <v>9309</v>
      </c>
    </row>
    <row r="9314" spans="7:7" x14ac:dyDescent="0.25">
      <c r="G9314" s="9">
        <v>9310</v>
      </c>
    </row>
    <row r="9315" spans="7:7" x14ac:dyDescent="0.25">
      <c r="G9315" s="9">
        <v>9311</v>
      </c>
    </row>
    <row r="9316" spans="7:7" x14ac:dyDescent="0.25">
      <c r="G9316" s="9">
        <v>9312</v>
      </c>
    </row>
    <row r="9317" spans="7:7" x14ac:dyDescent="0.25">
      <c r="G9317" s="9">
        <v>9313</v>
      </c>
    </row>
    <row r="9318" spans="7:7" x14ac:dyDescent="0.25">
      <c r="G9318" s="9">
        <v>9314</v>
      </c>
    </row>
    <row r="9319" spans="7:7" x14ac:dyDescent="0.25">
      <c r="G9319" s="9">
        <v>9315</v>
      </c>
    </row>
    <row r="9320" spans="7:7" x14ac:dyDescent="0.25">
      <c r="G9320" s="9">
        <v>9316</v>
      </c>
    </row>
    <row r="9321" spans="7:7" x14ac:dyDescent="0.25">
      <c r="G9321" s="9">
        <v>9317</v>
      </c>
    </row>
    <row r="9322" spans="7:7" x14ac:dyDescent="0.25">
      <c r="G9322" s="9">
        <v>9318</v>
      </c>
    </row>
    <row r="9323" spans="7:7" x14ac:dyDescent="0.25">
      <c r="G9323" s="9">
        <v>9319</v>
      </c>
    </row>
    <row r="9324" spans="7:7" x14ac:dyDescent="0.25">
      <c r="G9324" s="9">
        <v>9320</v>
      </c>
    </row>
    <row r="9325" spans="7:7" x14ac:dyDescent="0.25">
      <c r="G9325" s="9">
        <v>9321</v>
      </c>
    </row>
    <row r="9326" spans="7:7" x14ac:dyDescent="0.25">
      <c r="G9326" s="9">
        <v>9322</v>
      </c>
    </row>
    <row r="9327" spans="7:7" x14ac:dyDescent="0.25">
      <c r="G9327" s="9">
        <v>9323</v>
      </c>
    </row>
    <row r="9328" spans="7:7" x14ac:dyDescent="0.25">
      <c r="G9328" s="9">
        <v>9324</v>
      </c>
    </row>
    <row r="9329" spans="7:7" x14ac:dyDescent="0.25">
      <c r="G9329" s="9">
        <v>9325</v>
      </c>
    </row>
    <row r="9330" spans="7:7" x14ac:dyDescent="0.25">
      <c r="G9330" s="9">
        <v>9326</v>
      </c>
    </row>
    <row r="9331" spans="7:7" x14ac:dyDescent="0.25">
      <c r="G9331" s="9">
        <v>9327</v>
      </c>
    </row>
    <row r="9332" spans="7:7" x14ac:dyDescent="0.25">
      <c r="G9332" s="9">
        <v>9328</v>
      </c>
    </row>
    <row r="9333" spans="7:7" x14ac:dyDescent="0.25">
      <c r="G9333" s="9">
        <v>9329</v>
      </c>
    </row>
    <row r="9334" spans="7:7" x14ac:dyDescent="0.25">
      <c r="G9334" s="9">
        <v>9330</v>
      </c>
    </row>
    <row r="9335" spans="7:7" x14ac:dyDescent="0.25">
      <c r="G9335" s="9">
        <v>9331</v>
      </c>
    </row>
    <row r="9336" spans="7:7" x14ac:dyDescent="0.25">
      <c r="G9336" s="9">
        <v>9332</v>
      </c>
    </row>
    <row r="9337" spans="7:7" x14ac:dyDescent="0.25">
      <c r="G9337" s="9">
        <v>9333</v>
      </c>
    </row>
    <row r="9338" spans="7:7" x14ac:dyDescent="0.25">
      <c r="G9338" s="9">
        <v>9334</v>
      </c>
    </row>
    <row r="9339" spans="7:7" x14ac:dyDescent="0.25">
      <c r="G9339" s="9">
        <v>9335</v>
      </c>
    </row>
    <row r="9340" spans="7:7" x14ac:dyDescent="0.25">
      <c r="G9340" s="9">
        <v>9336</v>
      </c>
    </row>
    <row r="9341" spans="7:7" x14ac:dyDescent="0.25">
      <c r="G9341" s="9">
        <v>9337</v>
      </c>
    </row>
    <row r="9342" spans="7:7" x14ac:dyDescent="0.25">
      <c r="G9342" s="9">
        <v>9338</v>
      </c>
    </row>
    <row r="9343" spans="7:7" x14ac:dyDescent="0.25">
      <c r="G9343" s="9">
        <v>9339</v>
      </c>
    </row>
    <row r="9344" spans="7:7" x14ac:dyDescent="0.25">
      <c r="G9344" s="9">
        <v>9340</v>
      </c>
    </row>
    <row r="9345" spans="7:7" x14ac:dyDescent="0.25">
      <c r="G9345" s="9">
        <v>9341</v>
      </c>
    </row>
    <row r="9346" spans="7:7" x14ac:dyDescent="0.25">
      <c r="G9346" s="9">
        <v>9342</v>
      </c>
    </row>
    <row r="9347" spans="7:7" x14ac:dyDescent="0.25">
      <c r="G9347" s="9">
        <v>9343</v>
      </c>
    </row>
    <row r="9348" spans="7:7" x14ac:dyDescent="0.25">
      <c r="G9348" s="9">
        <v>9344</v>
      </c>
    </row>
    <row r="9349" spans="7:7" x14ac:dyDescent="0.25">
      <c r="G9349" s="9">
        <v>9345</v>
      </c>
    </row>
    <row r="9350" spans="7:7" x14ac:dyDescent="0.25">
      <c r="G9350" s="9">
        <v>9346</v>
      </c>
    </row>
    <row r="9351" spans="7:7" x14ac:dyDescent="0.25">
      <c r="G9351" s="9">
        <v>9347</v>
      </c>
    </row>
    <row r="9352" spans="7:7" x14ac:dyDescent="0.25">
      <c r="G9352" s="9">
        <v>9348</v>
      </c>
    </row>
    <row r="9353" spans="7:7" x14ac:dyDescent="0.25">
      <c r="G9353" s="9">
        <v>9349</v>
      </c>
    </row>
    <row r="9354" spans="7:7" x14ac:dyDescent="0.25">
      <c r="G9354" s="9">
        <v>9350</v>
      </c>
    </row>
    <row r="9355" spans="7:7" x14ac:dyDescent="0.25">
      <c r="G9355" s="9">
        <v>9351</v>
      </c>
    </row>
    <row r="9356" spans="7:7" x14ac:dyDescent="0.25">
      <c r="G9356" s="9">
        <v>9352</v>
      </c>
    </row>
    <row r="9357" spans="7:7" x14ac:dyDescent="0.25">
      <c r="G9357" s="9">
        <v>9353</v>
      </c>
    </row>
    <row r="9358" spans="7:7" x14ac:dyDescent="0.25">
      <c r="G9358" s="9">
        <v>9354</v>
      </c>
    </row>
    <row r="9359" spans="7:7" x14ac:dyDescent="0.25">
      <c r="G9359" s="9">
        <v>9355</v>
      </c>
    </row>
    <row r="9360" spans="7:7" x14ac:dyDescent="0.25">
      <c r="G9360" s="9">
        <v>9356</v>
      </c>
    </row>
    <row r="9361" spans="7:7" x14ac:dyDescent="0.25">
      <c r="G9361" s="9">
        <v>9357</v>
      </c>
    </row>
    <row r="9362" spans="7:7" x14ac:dyDescent="0.25">
      <c r="G9362" s="9">
        <v>9358</v>
      </c>
    </row>
    <row r="9363" spans="7:7" x14ac:dyDescent="0.25">
      <c r="G9363" s="9">
        <v>9359</v>
      </c>
    </row>
    <row r="9364" spans="7:7" x14ac:dyDescent="0.25">
      <c r="G9364" s="9">
        <v>9360</v>
      </c>
    </row>
    <row r="9365" spans="7:7" x14ac:dyDescent="0.25">
      <c r="G9365" s="9">
        <v>9361</v>
      </c>
    </row>
    <row r="9366" spans="7:7" x14ac:dyDescent="0.25">
      <c r="G9366" s="9">
        <v>9362</v>
      </c>
    </row>
    <row r="9367" spans="7:7" x14ac:dyDescent="0.25">
      <c r="G9367" s="9">
        <v>9363</v>
      </c>
    </row>
    <row r="9368" spans="7:7" x14ac:dyDescent="0.25">
      <c r="G9368" s="9">
        <v>9364</v>
      </c>
    </row>
    <row r="9369" spans="7:7" x14ac:dyDescent="0.25">
      <c r="G9369" s="9">
        <v>9365</v>
      </c>
    </row>
    <row r="9370" spans="7:7" x14ac:dyDescent="0.25">
      <c r="G9370" s="9">
        <v>9366</v>
      </c>
    </row>
    <row r="9371" spans="7:7" x14ac:dyDescent="0.25">
      <c r="G9371" s="9">
        <v>9367</v>
      </c>
    </row>
    <row r="9372" spans="7:7" x14ac:dyDescent="0.25">
      <c r="G9372" s="9">
        <v>9368</v>
      </c>
    </row>
    <row r="9373" spans="7:7" x14ac:dyDescent="0.25">
      <c r="G9373" s="9">
        <v>9369</v>
      </c>
    </row>
    <row r="9374" spans="7:7" x14ac:dyDescent="0.25">
      <c r="G9374" s="9">
        <v>9370</v>
      </c>
    </row>
    <row r="9375" spans="7:7" x14ac:dyDescent="0.25">
      <c r="G9375" s="9">
        <v>9371</v>
      </c>
    </row>
    <row r="9376" spans="7:7" x14ac:dyDescent="0.25">
      <c r="G9376" s="9">
        <v>9372</v>
      </c>
    </row>
    <row r="9377" spans="7:7" x14ac:dyDescent="0.25">
      <c r="G9377" s="9">
        <v>9373</v>
      </c>
    </row>
    <row r="9378" spans="7:7" x14ac:dyDescent="0.25">
      <c r="G9378" s="9">
        <v>9374</v>
      </c>
    </row>
    <row r="9379" spans="7:7" x14ac:dyDescent="0.25">
      <c r="G9379" s="9">
        <v>9375</v>
      </c>
    </row>
    <row r="9380" spans="7:7" x14ac:dyDescent="0.25">
      <c r="G9380" s="9">
        <v>9376</v>
      </c>
    </row>
    <row r="9381" spans="7:7" x14ac:dyDescent="0.25">
      <c r="G9381" s="9">
        <v>9377</v>
      </c>
    </row>
    <row r="9382" spans="7:7" x14ac:dyDescent="0.25">
      <c r="G9382" s="9">
        <v>9378</v>
      </c>
    </row>
    <row r="9383" spans="7:7" x14ac:dyDescent="0.25">
      <c r="G9383" s="9">
        <v>9379</v>
      </c>
    </row>
    <row r="9384" spans="7:7" x14ac:dyDescent="0.25">
      <c r="G9384" s="9">
        <v>9380</v>
      </c>
    </row>
    <row r="9385" spans="7:7" x14ac:dyDescent="0.25">
      <c r="G9385" s="9">
        <v>9381</v>
      </c>
    </row>
    <row r="9386" spans="7:7" x14ac:dyDescent="0.25">
      <c r="G9386" s="9">
        <v>9382</v>
      </c>
    </row>
    <row r="9387" spans="7:7" x14ac:dyDescent="0.25">
      <c r="G9387" s="9">
        <v>9383</v>
      </c>
    </row>
    <row r="9388" spans="7:7" x14ac:dyDescent="0.25">
      <c r="G9388" s="9">
        <v>9384</v>
      </c>
    </row>
    <row r="9389" spans="7:7" x14ac:dyDescent="0.25">
      <c r="G9389" s="9">
        <v>9385</v>
      </c>
    </row>
    <row r="9390" spans="7:7" x14ac:dyDescent="0.25">
      <c r="G9390" s="9">
        <v>9386</v>
      </c>
    </row>
    <row r="9391" spans="7:7" x14ac:dyDescent="0.25">
      <c r="G9391" s="9">
        <v>9387</v>
      </c>
    </row>
    <row r="9392" spans="7:7" x14ac:dyDescent="0.25">
      <c r="G9392" s="9">
        <v>9388</v>
      </c>
    </row>
    <row r="9393" spans="7:7" x14ac:dyDescent="0.25">
      <c r="G9393" s="9">
        <v>9389</v>
      </c>
    </row>
    <row r="9394" spans="7:7" x14ac:dyDescent="0.25">
      <c r="G9394" s="9">
        <v>9390</v>
      </c>
    </row>
    <row r="9395" spans="7:7" x14ac:dyDescent="0.25">
      <c r="G9395" s="9">
        <v>9391</v>
      </c>
    </row>
    <row r="9396" spans="7:7" x14ac:dyDescent="0.25">
      <c r="G9396" s="9">
        <v>9392</v>
      </c>
    </row>
    <row r="9397" spans="7:7" x14ac:dyDescent="0.25">
      <c r="G9397" s="9">
        <v>9393</v>
      </c>
    </row>
    <row r="9398" spans="7:7" x14ac:dyDescent="0.25">
      <c r="G9398" s="9">
        <v>9394</v>
      </c>
    </row>
    <row r="9399" spans="7:7" x14ac:dyDescent="0.25">
      <c r="G9399" s="9">
        <v>9395</v>
      </c>
    </row>
    <row r="9400" spans="7:7" x14ac:dyDescent="0.25">
      <c r="G9400" s="9">
        <v>9396</v>
      </c>
    </row>
    <row r="9401" spans="7:7" x14ac:dyDescent="0.25">
      <c r="G9401" s="9">
        <v>9397</v>
      </c>
    </row>
    <row r="9402" spans="7:7" x14ac:dyDescent="0.25">
      <c r="G9402" s="9">
        <v>9398</v>
      </c>
    </row>
    <row r="9403" spans="7:7" x14ac:dyDescent="0.25">
      <c r="G9403" s="9">
        <v>9399</v>
      </c>
    </row>
    <row r="9404" spans="7:7" x14ac:dyDescent="0.25">
      <c r="G9404" s="9">
        <v>9400</v>
      </c>
    </row>
    <row r="9405" spans="7:7" x14ac:dyDescent="0.25">
      <c r="G9405" s="9">
        <v>9401</v>
      </c>
    </row>
    <row r="9406" spans="7:7" x14ac:dyDescent="0.25">
      <c r="G9406" s="9">
        <v>9402</v>
      </c>
    </row>
    <row r="9407" spans="7:7" x14ac:dyDescent="0.25">
      <c r="G9407" s="9">
        <v>9403</v>
      </c>
    </row>
    <row r="9408" spans="7:7" x14ac:dyDescent="0.25">
      <c r="G9408" s="9">
        <v>9404</v>
      </c>
    </row>
    <row r="9409" spans="7:7" x14ac:dyDescent="0.25">
      <c r="G9409" s="9">
        <v>9405</v>
      </c>
    </row>
    <row r="9410" spans="7:7" x14ac:dyDescent="0.25">
      <c r="G9410" s="9">
        <v>9406</v>
      </c>
    </row>
    <row r="9411" spans="7:7" x14ac:dyDescent="0.25">
      <c r="G9411" s="9">
        <v>9407</v>
      </c>
    </row>
    <row r="9412" spans="7:7" x14ac:dyDescent="0.25">
      <c r="G9412" s="9">
        <v>9408</v>
      </c>
    </row>
    <row r="9413" spans="7:7" x14ac:dyDescent="0.25">
      <c r="G9413" s="9">
        <v>9409</v>
      </c>
    </row>
    <row r="9414" spans="7:7" x14ac:dyDescent="0.25">
      <c r="G9414" s="9">
        <v>9410</v>
      </c>
    </row>
    <row r="9415" spans="7:7" x14ac:dyDescent="0.25">
      <c r="G9415" s="9">
        <v>9411</v>
      </c>
    </row>
    <row r="9416" spans="7:7" x14ac:dyDescent="0.25">
      <c r="G9416" s="9">
        <v>9412</v>
      </c>
    </row>
    <row r="9417" spans="7:7" x14ac:dyDescent="0.25">
      <c r="G9417" s="9">
        <v>9413</v>
      </c>
    </row>
    <row r="9418" spans="7:7" x14ac:dyDescent="0.25">
      <c r="G9418" s="9">
        <v>9414</v>
      </c>
    </row>
    <row r="9419" spans="7:7" x14ac:dyDescent="0.25">
      <c r="G9419" s="9">
        <v>9415</v>
      </c>
    </row>
    <row r="9420" spans="7:7" x14ac:dyDescent="0.25">
      <c r="G9420" s="9">
        <v>9416</v>
      </c>
    </row>
    <row r="9421" spans="7:7" x14ac:dyDescent="0.25">
      <c r="G9421" s="9">
        <v>9417</v>
      </c>
    </row>
    <row r="9422" spans="7:7" x14ac:dyDescent="0.25">
      <c r="G9422" s="9">
        <v>9418</v>
      </c>
    </row>
    <row r="9423" spans="7:7" x14ac:dyDescent="0.25">
      <c r="G9423" s="9">
        <v>9419</v>
      </c>
    </row>
    <row r="9424" spans="7:7" x14ac:dyDescent="0.25">
      <c r="G9424" s="9">
        <v>9420</v>
      </c>
    </row>
    <row r="9425" spans="7:7" x14ac:dyDescent="0.25">
      <c r="G9425" s="9">
        <v>9421</v>
      </c>
    </row>
    <row r="9426" spans="7:7" x14ac:dyDescent="0.25">
      <c r="G9426" s="9">
        <v>9422</v>
      </c>
    </row>
    <row r="9427" spans="7:7" x14ac:dyDescent="0.25">
      <c r="G9427" s="9">
        <v>9423</v>
      </c>
    </row>
    <row r="9428" spans="7:7" x14ac:dyDescent="0.25">
      <c r="G9428" s="9">
        <v>9424</v>
      </c>
    </row>
    <row r="9429" spans="7:7" x14ac:dyDescent="0.25">
      <c r="G9429" s="9">
        <v>9425</v>
      </c>
    </row>
    <row r="9430" spans="7:7" x14ac:dyDescent="0.25">
      <c r="G9430" s="9">
        <v>9426</v>
      </c>
    </row>
    <row r="9431" spans="7:7" x14ac:dyDescent="0.25">
      <c r="G9431" s="9">
        <v>9427</v>
      </c>
    </row>
    <row r="9432" spans="7:7" x14ac:dyDescent="0.25">
      <c r="G9432" s="9">
        <v>9428</v>
      </c>
    </row>
    <row r="9433" spans="7:7" x14ac:dyDescent="0.25">
      <c r="G9433" s="9">
        <v>9429</v>
      </c>
    </row>
    <row r="9434" spans="7:7" x14ac:dyDescent="0.25">
      <c r="G9434" s="9">
        <v>9430</v>
      </c>
    </row>
    <row r="9435" spans="7:7" x14ac:dyDescent="0.25">
      <c r="G9435" s="9">
        <v>9431</v>
      </c>
    </row>
    <row r="9436" spans="7:7" x14ac:dyDescent="0.25">
      <c r="G9436" s="9">
        <v>9432</v>
      </c>
    </row>
    <row r="9437" spans="7:7" x14ac:dyDescent="0.25">
      <c r="G9437" s="9">
        <v>9433</v>
      </c>
    </row>
    <row r="9438" spans="7:7" x14ac:dyDescent="0.25">
      <c r="G9438" s="9">
        <v>9434</v>
      </c>
    </row>
    <row r="9439" spans="7:7" x14ac:dyDescent="0.25">
      <c r="G9439" s="9">
        <v>9435</v>
      </c>
    </row>
    <row r="9440" spans="7:7" x14ac:dyDescent="0.25">
      <c r="G9440" s="9">
        <v>9436</v>
      </c>
    </row>
    <row r="9441" spans="7:7" x14ac:dyDescent="0.25">
      <c r="G9441" s="9">
        <v>9437</v>
      </c>
    </row>
    <row r="9442" spans="7:7" x14ac:dyDescent="0.25">
      <c r="G9442" s="9">
        <v>9438</v>
      </c>
    </row>
    <row r="9443" spans="7:7" x14ac:dyDescent="0.25">
      <c r="G9443" s="9">
        <v>9439</v>
      </c>
    </row>
    <row r="9444" spans="7:7" x14ac:dyDescent="0.25">
      <c r="G9444" s="9">
        <v>9440</v>
      </c>
    </row>
    <row r="9445" spans="7:7" x14ac:dyDescent="0.25">
      <c r="G9445" s="9">
        <v>9441</v>
      </c>
    </row>
    <row r="9446" spans="7:7" x14ac:dyDescent="0.25">
      <c r="G9446" s="9">
        <v>9442</v>
      </c>
    </row>
    <row r="9447" spans="7:7" x14ac:dyDescent="0.25">
      <c r="G9447" s="9">
        <v>9443</v>
      </c>
    </row>
    <row r="9448" spans="7:7" x14ac:dyDescent="0.25">
      <c r="G9448" s="9">
        <v>9444</v>
      </c>
    </row>
    <row r="9449" spans="7:7" x14ac:dyDescent="0.25">
      <c r="G9449" s="9">
        <v>9445</v>
      </c>
    </row>
    <row r="9450" spans="7:7" x14ac:dyDescent="0.25">
      <c r="G9450" s="9">
        <v>9446</v>
      </c>
    </row>
    <row r="9451" spans="7:7" x14ac:dyDescent="0.25">
      <c r="G9451" s="9">
        <v>9447</v>
      </c>
    </row>
    <row r="9452" spans="7:7" x14ac:dyDescent="0.25">
      <c r="G9452" s="9">
        <v>9448</v>
      </c>
    </row>
    <row r="9453" spans="7:7" x14ac:dyDescent="0.25">
      <c r="G9453" s="9">
        <v>9449</v>
      </c>
    </row>
    <row r="9454" spans="7:7" x14ac:dyDescent="0.25">
      <c r="G9454" s="9">
        <v>9450</v>
      </c>
    </row>
    <row r="9455" spans="7:7" x14ac:dyDescent="0.25">
      <c r="G9455" s="9">
        <v>9451</v>
      </c>
    </row>
    <row r="9456" spans="7:7" x14ac:dyDescent="0.25">
      <c r="G9456" s="9">
        <v>9452</v>
      </c>
    </row>
    <row r="9457" spans="7:7" x14ac:dyDescent="0.25">
      <c r="G9457" s="9">
        <v>9453</v>
      </c>
    </row>
    <row r="9458" spans="7:7" x14ac:dyDescent="0.25">
      <c r="G9458" s="9">
        <v>9454</v>
      </c>
    </row>
    <row r="9459" spans="7:7" x14ac:dyDescent="0.25">
      <c r="G9459" s="9">
        <v>9455</v>
      </c>
    </row>
    <row r="9460" spans="7:7" x14ac:dyDescent="0.25">
      <c r="G9460" s="9">
        <v>9456</v>
      </c>
    </row>
    <row r="9461" spans="7:7" x14ac:dyDescent="0.25">
      <c r="G9461" s="9">
        <v>9457</v>
      </c>
    </row>
    <row r="9462" spans="7:7" x14ac:dyDescent="0.25">
      <c r="G9462" s="9">
        <v>9458</v>
      </c>
    </row>
    <row r="9463" spans="7:7" x14ac:dyDescent="0.25">
      <c r="G9463" s="9">
        <v>9459</v>
      </c>
    </row>
    <row r="9464" spans="7:7" x14ac:dyDescent="0.25">
      <c r="G9464" s="9">
        <v>9460</v>
      </c>
    </row>
    <row r="9465" spans="7:7" x14ac:dyDescent="0.25">
      <c r="G9465" s="9">
        <v>9461</v>
      </c>
    </row>
    <row r="9466" spans="7:7" x14ac:dyDescent="0.25">
      <c r="G9466" s="9">
        <v>9462</v>
      </c>
    </row>
    <row r="9467" spans="7:7" x14ac:dyDescent="0.25">
      <c r="G9467" s="9">
        <v>9463</v>
      </c>
    </row>
    <row r="9468" spans="7:7" x14ac:dyDescent="0.25">
      <c r="G9468" s="9">
        <v>9464</v>
      </c>
    </row>
    <row r="9469" spans="7:7" x14ac:dyDescent="0.25">
      <c r="G9469" s="9">
        <v>9465</v>
      </c>
    </row>
    <row r="9470" spans="7:7" x14ac:dyDescent="0.25">
      <c r="G9470" s="9">
        <v>9466</v>
      </c>
    </row>
    <row r="9471" spans="7:7" x14ac:dyDescent="0.25">
      <c r="G9471" s="9">
        <v>9467</v>
      </c>
    </row>
    <row r="9472" spans="7:7" x14ac:dyDescent="0.25">
      <c r="G9472" s="9">
        <v>9468</v>
      </c>
    </row>
    <row r="9473" spans="7:7" x14ac:dyDescent="0.25">
      <c r="G9473" s="9">
        <v>9469</v>
      </c>
    </row>
    <row r="9474" spans="7:7" x14ac:dyDescent="0.25">
      <c r="G9474" s="9">
        <v>9470</v>
      </c>
    </row>
    <row r="9475" spans="7:7" x14ac:dyDescent="0.25">
      <c r="G9475" s="9">
        <v>9471</v>
      </c>
    </row>
    <row r="9476" spans="7:7" x14ac:dyDescent="0.25">
      <c r="G9476" s="9">
        <v>9472</v>
      </c>
    </row>
    <row r="9477" spans="7:7" x14ac:dyDescent="0.25">
      <c r="G9477" s="9">
        <v>9473</v>
      </c>
    </row>
    <row r="9478" spans="7:7" x14ac:dyDescent="0.25">
      <c r="G9478" s="9">
        <v>9474</v>
      </c>
    </row>
    <row r="9479" spans="7:7" x14ac:dyDescent="0.25">
      <c r="G9479" s="9">
        <v>9475</v>
      </c>
    </row>
    <row r="9480" spans="7:7" x14ac:dyDescent="0.25">
      <c r="G9480" s="9">
        <v>9476</v>
      </c>
    </row>
    <row r="9481" spans="7:7" x14ac:dyDescent="0.25">
      <c r="G9481" s="9">
        <v>9477</v>
      </c>
    </row>
    <row r="9482" spans="7:7" x14ac:dyDescent="0.25">
      <c r="G9482" s="9">
        <v>9478</v>
      </c>
    </row>
    <row r="9483" spans="7:7" x14ac:dyDescent="0.25">
      <c r="G9483" s="9">
        <v>9479</v>
      </c>
    </row>
    <row r="9484" spans="7:7" x14ac:dyDescent="0.25">
      <c r="G9484" s="9">
        <v>9480</v>
      </c>
    </row>
    <row r="9485" spans="7:7" x14ac:dyDescent="0.25">
      <c r="G9485" s="9">
        <v>9481</v>
      </c>
    </row>
    <row r="9486" spans="7:7" x14ac:dyDescent="0.25">
      <c r="G9486" s="9">
        <v>9482</v>
      </c>
    </row>
    <row r="9487" spans="7:7" x14ac:dyDescent="0.25">
      <c r="G9487" s="9">
        <v>9483</v>
      </c>
    </row>
    <row r="9488" spans="7:7" x14ac:dyDescent="0.25">
      <c r="G9488" s="9">
        <v>9484</v>
      </c>
    </row>
    <row r="9489" spans="7:7" x14ac:dyDescent="0.25">
      <c r="G9489" s="9">
        <v>9485</v>
      </c>
    </row>
    <row r="9490" spans="7:7" x14ac:dyDescent="0.25">
      <c r="G9490" s="9">
        <v>9486</v>
      </c>
    </row>
    <row r="9491" spans="7:7" x14ac:dyDescent="0.25">
      <c r="G9491" s="9">
        <v>9487</v>
      </c>
    </row>
    <row r="9492" spans="7:7" x14ac:dyDescent="0.25">
      <c r="G9492" s="9">
        <v>9488</v>
      </c>
    </row>
    <row r="9493" spans="7:7" x14ac:dyDescent="0.25">
      <c r="G9493" s="9">
        <v>9489</v>
      </c>
    </row>
    <row r="9494" spans="7:7" x14ac:dyDescent="0.25">
      <c r="G9494" s="9">
        <v>9490</v>
      </c>
    </row>
    <row r="9495" spans="7:7" x14ac:dyDescent="0.25">
      <c r="G9495" s="9">
        <v>9491</v>
      </c>
    </row>
    <row r="9496" spans="7:7" x14ac:dyDescent="0.25">
      <c r="G9496" s="9">
        <v>9492</v>
      </c>
    </row>
    <row r="9497" spans="7:7" x14ac:dyDescent="0.25">
      <c r="G9497" s="9">
        <v>9493</v>
      </c>
    </row>
    <row r="9498" spans="7:7" x14ac:dyDescent="0.25">
      <c r="G9498" s="9">
        <v>9494</v>
      </c>
    </row>
    <row r="9499" spans="7:7" x14ac:dyDescent="0.25">
      <c r="G9499" s="9">
        <v>9495</v>
      </c>
    </row>
    <row r="9500" spans="7:7" x14ac:dyDescent="0.25">
      <c r="G9500" s="9">
        <v>9496</v>
      </c>
    </row>
    <row r="9501" spans="7:7" x14ac:dyDescent="0.25">
      <c r="G9501" s="9">
        <v>9497</v>
      </c>
    </row>
    <row r="9502" spans="7:7" x14ac:dyDescent="0.25">
      <c r="G9502" s="9">
        <v>9498</v>
      </c>
    </row>
    <row r="9503" spans="7:7" x14ac:dyDescent="0.25">
      <c r="G9503" s="9">
        <v>9499</v>
      </c>
    </row>
    <row r="9504" spans="7:7" x14ac:dyDescent="0.25">
      <c r="G9504" s="9">
        <v>9500</v>
      </c>
    </row>
    <row r="9505" spans="7:7" x14ac:dyDescent="0.25">
      <c r="G9505" s="9">
        <v>9501</v>
      </c>
    </row>
    <row r="9506" spans="7:7" x14ac:dyDescent="0.25">
      <c r="G9506" s="9">
        <v>9502</v>
      </c>
    </row>
    <row r="9507" spans="7:7" x14ac:dyDescent="0.25">
      <c r="G9507" s="9">
        <v>9503</v>
      </c>
    </row>
    <row r="9508" spans="7:7" x14ac:dyDescent="0.25">
      <c r="G9508" s="9">
        <v>9504</v>
      </c>
    </row>
    <row r="9509" spans="7:7" x14ac:dyDescent="0.25">
      <c r="G9509" s="9">
        <v>9505</v>
      </c>
    </row>
    <row r="9510" spans="7:7" x14ac:dyDescent="0.25">
      <c r="G9510" s="9">
        <v>9506</v>
      </c>
    </row>
    <row r="9511" spans="7:7" x14ac:dyDescent="0.25">
      <c r="G9511" s="9">
        <v>9507</v>
      </c>
    </row>
    <row r="9512" spans="7:7" x14ac:dyDescent="0.25">
      <c r="G9512" s="9">
        <v>9508</v>
      </c>
    </row>
    <row r="9513" spans="7:7" x14ac:dyDescent="0.25">
      <c r="G9513" s="9">
        <v>9509</v>
      </c>
    </row>
    <row r="9514" spans="7:7" x14ac:dyDescent="0.25">
      <c r="G9514" s="9">
        <v>9510</v>
      </c>
    </row>
    <row r="9515" spans="7:7" x14ac:dyDescent="0.25">
      <c r="G9515" s="9">
        <v>9511</v>
      </c>
    </row>
    <row r="9516" spans="7:7" x14ac:dyDescent="0.25">
      <c r="G9516" s="9">
        <v>9512</v>
      </c>
    </row>
    <row r="9517" spans="7:7" x14ac:dyDescent="0.25">
      <c r="G9517" s="9">
        <v>9513</v>
      </c>
    </row>
    <row r="9518" spans="7:7" x14ac:dyDescent="0.25">
      <c r="G9518" s="9">
        <v>9514</v>
      </c>
    </row>
    <row r="9519" spans="7:7" x14ac:dyDescent="0.25">
      <c r="G9519" s="9">
        <v>9515</v>
      </c>
    </row>
    <row r="9520" spans="7:7" x14ac:dyDescent="0.25">
      <c r="G9520" s="9">
        <v>9516</v>
      </c>
    </row>
    <row r="9521" spans="7:7" x14ac:dyDescent="0.25">
      <c r="G9521" s="9">
        <v>9517</v>
      </c>
    </row>
    <row r="9522" spans="7:7" x14ac:dyDescent="0.25">
      <c r="G9522" s="9">
        <v>9518</v>
      </c>
    </row>
    <row r="9523" spans="7:7" x14ac:dyDescent="0.25">
      <c r="G9523" s="9">
        <v>9519</v>
      </c>
    </row>
    <row r="9524" spans="7:7" x14ac:dyDescent="0.25">
      <c r="G9524" s="9">
        <v>9520</v>
      </c>
    </row>
    <row r="9525" spans="7:7" x14ac:dyDescent="0.25">
      <c r="G9525" s="9">
        <v>9521</v>
      </c>
    </row>
    <row r="9526" spans="7:7" x14ac:dyDescent="0.25">
      <c r="G9526" s="9">
        <v>9522</v>
      </c>
    </row>
    <row r="9527" spans="7:7" x14ac:dyDescent="0.25">
      <c r="G9527" s="9">
        <v>9523</v>
      </c>
    </row>
    <row r="9528" spans="7:7" x14ac:dyDescent="0.25">
      <c r="G9528" s="9">
        <v>9524</v>
      </c>
    </row>
    <row r="9529" spans="7:7" x14ac:dyDescent="0.25">
      <c r="G9529" s="9">
        <v>9525</v>
      </c>
    </row>
    <row r="9530" spans="7:7" x14ac:dyDescent="0.25">
      <c r="G9530" s="9">
        <v>9526</v>
      </c>
    </row>
    <row r="9531" spans="7:7" x14ac:dyDescent="0.25">
      <c r="G9531" s="9">
        <v>9527</v>
      </c>
    </row>
    <row r="9532" spans="7:7" x14ac:dyDescent="0.25">
      <c r="G9532" s="9">
        <v>9528</v>
      </c>
    </row>
    <row r="9533" spans="7:7" x14ac:dyDescent="0.25">
      <c r="G9533" s="9">
        <v>9529</v>
      </c>
    </row>
    <row r="9534" spans="7:7" x14ac:dyDescent="0.25">
      <c r="G9534" s="9">
        <v>9530</v>
      </c>
    </row>
    <row r="9535" spans="7:7" x14ac:dyDescent="0.25">
      <c r="G9535" s="9">
        <v>9531</v>
      </c>
    </row>
    <row r="9536" spans="7:7" x14ac:dyDescent="0.25">
      <c r="G9536" s="9">
        <v>9532</v>
      </c>
    </row>
    <row r="9537" spans="7:7" x14ac:dyDescent="0.25">
      <c r="G9537" s="9">
        <v>9533</v>
      </c>
    </row>
    <row r="9538" spans="7:7" x14ac:dyDescent="0.25">
      <c r="G9538" s="9">
        <v>9534</v>
      </c>
    </row>
    <row r="9539" spans="7:7" x14ac:dyDescent="0.25">
      <c r="G9539" s="9">
        <v>9535</v>
      </c>
    </row>
    <row r="9540" spans="7:7" x14ac:dyDescent="0.25">
      <c r="G9540" s="9">
        <v>9536</v>
      </c>
    </row>
    <row r="9541" spans="7:7" x14ac:dyDescent="0.25">
      <c r="G9541" s="9">
        <v>9537</v>
      </c>
    </row>
    <row r="9542" spans="7:7" x14ac:dyDescent="0.25">
      <c r="G9542" s="9">
        <v>9538</v>
      </c>
    </row>
    <row r="9543" spans="7:7" x14ac:dyDescent="0.25">
      <c r="G9543" s="9">
        <v>9539</v>
      </c>
    </row>
    <row r="9544" spans="7:7" x14ac:dyDescent="0.25">
      <c r="G9544" s="9">
        <v>9540</v>
      </c>
    </row>
    <row r="9545" spans="7:7" x14ac:dyDescent="0.25">
      <c r="G9545" s="9">
        <v>9541</v>
      </c>
    </row>
    <row r="9546" spans="7:7" x14ac:dyDescent="0.25">
      <c r="G9546" s="9">
        <v>9542</v>
      </c>
    </row>
    <row r="9547" spans="7:7" x14ac:dyDescent="0.25">
      <c r="G9547" s="9">
        <v>9543</v>
      </c>
    </row>
    <row r="9548" spans="7:7" x14ac:dyDescent="0.25">
      <c r="G9548" s="9">
        <v>9544</v>
      </c>
    </row>
    <row r="9549" spans="7:7" x14ac:dyDescent="0.25">
      <c r="G9549" s="9">
        <v>9545</v>
      </c>
    </row>
    <row r="9550" spans="7:7" x14ac:dyDescent="0.25">
      <c r="G9550" s="9">
        <v>9546</v>
      </c>
    </row>
    <row r="9551" spans="7:7" x14ac:dyDescent="0.25">
      <c r="G9551" s="9">
        <v>9547</v>
      </c>
    </row>
    <row r="9552" spans="7:7" x14ac:dyDescent="0.25">
      <c r="G9552" s="9">
        <v>9548</v>
      </c>
    </row>
    <row r="9553" spans="7:7" x14ac:dyDescent="0.25">
      <c r="G9553" s="9">
        <v>9549</v>
      </c>
    </row>
    <row r="9554" spans="7:7" x14ac:dyDescent="0.25">
      <c r="G9554" s="9">
        <v>9550</v>
      </c>
    </row>
    <row r="9555" spans="7:7" x14ac:dyDescent="0.25">
      <c r="G9555" s="9">
        <v>9551</v>
      </c>
    </row>
    <row r="9556" spans="7:7" x14ac:dyDescent="0.25">
      <c r="G9556" s="9">
        <v>9552</v>
      </c>
    </row>
    <row r="9557" spans="7:7" x14ac:dyDescent="0.25">
      <c r="G9557" s="9">
        <v>9553</v>
      </c>
    </row>
    <row r="9558" spans="7:7" x14ac:dyDescent="0.25">
      <c r="G9558" s="9">
        <v>9554</v>
      </c>
    </row>
    <row r="9559" spans="7:7" x14ac:dyDescent="0.25">
      <c r="G9559" s="9">
        <v>9555</v>
      </c>
    </row>
    <row r="9560" spans="7:7" x14ac:dyDescent="0.25">
      <c r="G9560" s="9">
        <v>9556</v>
      </c>
    </row>
    <row r="9561" spans="7:7" x14ac:dyDescent="0.25">
      <c r="G9561" s="9">
        <v>9557</v>
      </c>
    </row>
    <row r="9562" spans="7:7" x14ac:dyDescent="0.25">
      <c r="G9562" s="9">
        <v>9558</v>
      </c>
    </row>
    <row r="9563" spans="7:7" x14ac:dyDescent="0.25">
      <c r="G9563" s="9">
        <v>9559</v>
      </c>
    </row>
    <row r="9564" spans="7:7" x14ac:dyDescent="0.25">
      <c r="G9564" s="9">
        <v>9560</v>
      </c>
    </row>
    <row r="9565" spans="7:7" x14ac:dyDescent="0.25">
      <c r="G9565" s="9">
        <v>9561</v>
      </c>
    </row>
    <row r="9566" spans="7:7" x14ac:dyDescent="0.25">
      <c r="G9566" s="9">
        <v>9562</v>
      </c>
    </row>
    <row r="9567" spans="7:7" x14ac:dyDescent="0.25">
      <c r="G9567" s="9">
        <v>9563</v>
      </c>
    </row>
    <row r="9568" spans="7:7" x14ac:dyDescent="0.25">
      <c r="G9568" s="9">
        <v>9564</v>
      </c>
    </row>
    <row r="9569" spans="7:7" x14ac:dyDescent="0.25">
      <c r="G9569" s="9">
        <v>9565</v>
      </c>
    </row>
    <row r="9570" spans="7:7" x14ac:dyDescent="0.25">
      <c r="G9570" s="9">
        <v>9566</v>
      </c>
    </row>
    <row r="9571" spans="7:7" x14ac:dyDescent="0.25">
      <c r="G9571" s="9">
        <v>9567</v>
      </c>
    </row>
    <row r="9572" spans="7:7" x14ac:dyDescent="0.25">
      <c r="G9572" s="9">
        <v>9568</v>
      </c>
    </row>
    <row r="9573" spans="7:7" x14ac:dyDescent="0.25">
      <c r="G9573" s="9">
        <v>9569</v>
      </c>
    </row>
    <row r="9574" spans="7:7" x14ac:dyDescent="0.25">
      <c r="G9574" s="9">
        <v>9570</v>
      </c>
    </row>
    <row r="9575" spans="7:7" x14ac:dyDescent="0.25">
      <c r="G9575" s="9">
        <v>9571</v>
      </c>
    </row>
    <row r="9576" spans="7:7" x14ac:dyDescent="0.25">
      <c r="G9576" s="9">
        <v>9572</v>
      </c>
    </row>
    <row r="9577" spans="7:7" x14ac:dyDescent="0.25">
      <c r="G9577" s="9">
        <v>9573</v>
      </c>
    </row>
    <row r="9578" spans="7:7" x14ac:dyDescent="0.25">
      <c r="G9578" s="9">
        <v>9574</v>
      </c>
    </row>
    <row r="9579" spans="7:7" x14ac:dyDescent="0.25">
      <c r="G9579" s="9">
        <v>9575</v>
      </c>
    </row>
    <row r="9580" spans="7:7" x14ac:dyDescent="0.25">
      <c r="G9580" s="9">
        <v>9576</v>
      </c>
    </row>
    <row r="9581" spans="7:7" x14ac:dyDescent="0.25">
      <c r="G9581" s="9">
        <v>9577</v>
      </c>
    </row>
    <row r="9582" spans="7:7" x14ac:dyDescent="0.25">
      <c r="G9582" s="9">
        <v>9578</v>
      </c>
    </row>
    <row r="9583" spans="7:7" x14ac:dyDescent="0.25">
      <c r="G9583" s="9">
        <v>9579</v>
      </c>
    </row>
    <row r="9584" spans="7:7" x14ac:dyDescent="0.25">
      <c r="G9584" s="9">
        <v>9580</v>
      </c>
    </row>
    <row r="9585" spans="7:7" x14ac:dyDescent="0.25">
      <c r="G9585" s="9">
        <v>9581</v>
      </c>
    </row>
    <row r="9586" spans="7:7" x14ac:dyDescent="0.25">
      <c r="G9586" s="9">
        <v>9582</v>
      </c>
    </row>
    <row r="9587" spans="7:7" x14ac:dyDescent="0.25">
      <c r="G9587" s="9">
        <v>9583</v>
      </c>
    </row>
    <row r="9588" spans="7:7" x14ac:dyDescent="0.25">
      <c r="G9588" s="9">
        <v>9584</v>
      </c>
    </row>
    <row r="9589" spans="7:7" x14ac:dyDescent="0.25">
      <c r="G9589" s="9">
        <v>9585</v>
      </c>
    </row>
    <row r="9590" spans="7:7" x14ac:dyDescent="0.25">
      <c r="G9590" s="9">
        <v>9586</v>
      </c>
    </row>
    <row r="9591" spans="7:7" x14ac:dyDescent="0.25">
      <c r="G9591" s="9">
        <v>9587</v>
      </c>
    </row>
    <row r="9592" spans="7:7" x14ac:dyDescent="0.25">
      <c r="G9592" s="9">
        <v>9588</v>
      </c>
    </row>
    <row r="9593" spans="7:7" x14ac:dyDescent="0.25">
      <c r="G9593" s="9">
        <v>9589</v>
      </c>
    </row>
    <row r="9594" spans="7:7" x14ac:dyDescent="0.25">
      <c r="G9594" s="9">
        <v>9590</v>
      </c>
    </row>
    <row r="9595" spans="7:7" x14ac:dyDescent="0.25">
      <c r="G9595" s="9">
        <v>9591</v>
      </c>
    </row>
    <row r="9596" spans="7:7" x14ac:dyDescent="0.25">
      <c r="G9596" s="9">
        <v>9592</v>
      </c>
    </row>
    <row r="9597" spans="7:7" x14ac:dyDescent="0.25">
      <c r="G9597" s="9">
        <v>9593</v>
      </c>
    </row>
    <row r="9598" spans="7:7" x14ac:dyDescent="0.25">
      <c r="G9598" s="9">
        <v>9594</v>
      </c>
    </row>
    <row r="9599" spans="7:7" x14ac:dyDescent="0.25">
      <c r="G9599" s="9">
        <v>9595</v>
      </c>
    </row>
    <row r="9600" spans="7:7" x14ac:dyDescent="0.25">
      <c r="G9600" s="9">
        <v>9596</v>
      </c>
    </row>
    <row r="9601" spans="7:7" x14ac:dyDescent="0.25">
      <c r="G9601" s="9">
        <v>9597</v>
      </c>
    </row>
    <row r="9602" spans="7:7" x14ac:dyDescent="0.25">
      <c r="G9602" s="9">
        <v>9598</v>
      </c>
    </row>
    <row r="9603" spans="7:7" x14ac:dyDescent="0.25">
      <c r="G9603" s="9">
        <v>9599</v>
      </c>
    </row>
    <row r="9604" spans="7:7" x14ac:dyDescent="0.25">
      <c r="G9604" s="9">
        <v>9600</v>
      </c>
    </row>
    <row r="9605" spans="7:7" x14ac:dyDescent="0.25">
      <c r="G9605" s="9">
        <v>9601</v>
      </c>
    </row>
    <row r="9606" spans="7:7" x14ac:dyDescent="0.25">
      <c r="G9606" s="9">
        <v>9602</v>
      </c>
    </row>
    <row r="9607" spans="7:7" x14ac:dyDescent="0.25">
      <c r="G9607" s="9">
        <v>9603</v>
      </c>
    </row>
    <row r="9608" spans="7:7" x14ac:dyDescent="0.25">
      <c r="G9608" s="9">
        <v>9604</v>
      </c>
    </row>
    <row r="9609" spans="7:7" x14ac:dyDescent="0.25">
      <c r="G9609" s="9">
        <v>9605</v>
      </c>
    </row>
    <row r="9610" spans="7:7" x14ac:dyDescent="0.25">
      <c r="G9610" s="9">
        <v>9606</v>
      </c>
    </row>
    <row r="9611" spans="7:7" x14ac:dyDescent="0.25">
      <c r="G9611" s="9">
        <v>9607</v>
      </c>
    </row>
    <row r="9612" spans="7:7" x14ac:dyDescent="0.25">
      <c r="G9612" s="9">
        <v>9608</v>
      </c>
    </row>
    <row r="9613" spans="7:7" x14ac:dyDescent="0.25">
      <c r="G9613" s="9">
        <v>9609</v>
      </c>
    </row>
    <row r="9614" spans="7:7" x14ac:dyDescent="0.25">
      <c r="G9614" s="9">
        <v>9610</v>
      </c>
    </row>
    <row r="9615" spans="7:7" x14ac:dyDescent="0.25">
      <c r="G9615" s="9">
        <v>9611</v>
      </c>
    </row>
    <row r="9616" spans="7:7" x14ac:dyDescent="0.25">
      <c r="G9616" s="9">
        <v>9612</v>
      </c>
    </row>
    <row r="9617" spans="7:7" x14ac:dyDescent="0.25">
      <c r="G9617" s="9">
        <v>9613</v>
      </c>
    </row>
    <row r="9618" spans="7:7" x14ac:dyDescent="0.25">
      <c r="G9618" s="9">
        <v>9614</v>
      </c>
    </row>
    <row r="9619" spans="7:7" x14ac:dyDescent="0.25">
      <c r="G9619" s="9">
        <v>9615</v>
      </c>
    </row>
    <row r="9620" spans="7:7" x14ac:dyDescent="0.25">
      <c r="G9620" s="9">
        <v>9616</v>
      </c>
    </row>
    <row r="9621" spans="7:7" x14ac:dyDescent="0.25">
      <c r="G9621" s="9">
        <v>9617</v>
      </c>
    </row>
    <row r="9622" spans="7:7" x14ac:dyDescent="0.25">
      <c r="G9622" s="9">
        <v>9618</v>
      </c>
    </row>
    <row r="9623" spans="7:7" x14ac:dyDescent="0.25">
      <c r="G9623" s="9">
        <v>9619</v>
      </c>
    </row>
    <row r="9624" spans="7:7" x14ac:dyDescent="0.25">
      <c r="G9624" s="9">
        <v>9620</v>
      </c>
    </row>
    <row r="9625" spans="7:7" x14ac:dyDescent="0.25">
      <c r="G9625" s="9">
        <v>9621</v>
      </c>
    </row>
    <row r="9626" spans="7:7" x14ac:dyDescent="0.25">
      <c r="G9626" s="9">
        <v>9622</v>
      </c>
    </row>
    <row r="9627" spans="7:7" x14ac:dyDescent="0.25">
      <c r="G9627" s="9">
        <v>9623</v>
      </c>
    </row>
    <row r="9628" spans="7:7" x14ac:dyDescent="0.25">
      <c r="G9628" s="9">
        <v>9624</v>
      </c>
    </row>
    <row r="9629" spans="7:7" x14ac:dyDescent="0.25">
      <c r="G9629" s="9">
        <v>9625</v>
      </c>
    </row>
    <row r="9630" spans="7:7" x14ac:dyDescent="0.25">
      <c r="G9630" s="9">
        <v>9626</v>
      </c>
    </row>
    <row r="9631" spans="7:7" x14ac:dyDescent="0.25">
      <c r="G9631" s="9">
        <v>9627</v>
      </c>
    </row>
    <row r="9632" spans="7:7" x14ac:dyDescent="0.25">
      <c r="G9632" s="9">
        <v>9628</v>
      </c>
    </row>
    <row r="9633" spans="7:7" x14ac:dyDescent="0.25">
      <c r="G9633" s="9">
        <v>9629</v>
      </c>
    </row>
    <row r="9634" spans="7:7" x14ac:dyDescent="0.25">
      <c r="G9634" s="9">
        <v>9630</v>
      </c>
    </row>
    <row r="9635" spans="7:7" x14ac:dyDescent="0.25">
      <c r="G9635" s="9">
        <v>9631</v>
      </c>
    </row>
    <row r="9636" spans="7:7" x14ac:dyDescent="0.25">
      <c r="G9636" s="9">
        <v>9632</v>
      </c>
    </row>
    <row r="9637" spans="7:7" x14ac:dyDescent="0.25">
      <c r="G9637" s="9">
        <v>9633</v>
      </c>
    </row>
    <row r="9638" spans="7:7" x14ac:dyDescent="0.25">
      <c r="G9638" s="9">
        <v>9634</v>
      </c>
    </row>
    <row r="9639" spans="7:7" x14ac:dyDescent="0.25">
      <c r="G9639" s="9">
        <v>9635</v>
      </c>
    </row>
    <row r="9640" spans="7:7" x14ac:dyDescent="0.25">
      <c r="G9640" s="9">
        <v>9636</v>
      </c>
    </row>
    <row r="9641" spans="7:7" x14ac:dyDescent="0.25">
      <c r="G9641" s="9">
        <v>9637</v>
      </c>
    </row>
    <row r="9642" spans="7:7" x14ac:dyDescent="0.25">
      <c r="G9642" s="9">
        <v>9638</v>
      </c>
    </row>
    <row r="9643" spans="7:7" x14ac:dyDescent="0.25">
      <c r="G9643" s="9">
        <v>9639</v>
      </c>
    </row>
    <row r="9644" spans="7:7" x14ac:dyDescent="0.25">
      <c r="G9644" s="9">
        <v>9640</v>
      </c>
    </row>
    <row r="9645" spans="7:7" x14ac:dyDescent="0.25">
      <c r="G9645" s="9">
        <v>9641</v>
      </c>
    </row>
    <row r="9646" spans="7:7" x14ac:dyDescent="0.25">
      <c r="G9646" s="9">
        <v>9642</v>
      </c>
    </row>
    <row r="9647" spans="7:7" x14ac:dyDescent="0.25">
      <c r="G9647" s="9">
        <v>9643</v>
      </c>
    </row>
    <row r="9648" spans="7:7" x14ac:dyDescent="0.25">
      <c r="G9648" s="9">
        <v>9644</v>
      </c>
    </row>
    <row r="9649" spans="7:7" x14ac:dyDescent="0.25">
      <c r="G9649" s="9">
        <v>9645</v>
      </c>
    </row>
    <row r="9650" spans="7:7" x14ac:dyDescent="0.25">
      <c r="G9650" s="9">
        <v>9646</v>
      </c>
    </row>
    <row r="9651" spans="7:7" x14ac:dyDescent="0.25">
      <c r="G9651" s="9">
        <v>9647</v>
      </c>
    </row>
    <row r="9652" spans="7:7" x14ac:dyDescent="0.25">
      <c r="G9652" s="9">
        <v>9648</v>
      </c>
    </row>
    <row r="9653" spans="7:7" x14ac:dyDescent="0.25">
      <c r="G9653" s="9">
        <v>9649</v>
      </c>
    </row>
    <row r="9654" spans="7:7" x14ac:dyDescent="0.25">
      <c r="G9654" s="9">
        <v>9650</v>
      </c>
    </row>
    <row r="9655" spans="7:7" x14ac:dyDescent="0.25">
      <c r="G9655" s="9">
        <v>9651</v>
      </c>
    </row>
    <row r="9656" spans="7:7" x14ac:dyDescent="0.25">
      <c r="G9656" s="9">
        <v>9652</v>
      </c>
    </row>
    <row r="9657" spans="7:7" x14ac:dyDescent="0.25">
      <c r="G9657" s="9">
        <v>9653</v>
      </c>
    </row>
    <row r="9658" spans="7:7" x14ac:dyDescent="0.25">
      <c r="G9658" s="9">
        <v>9654</v>
      </c>
    </row>
    <row r="9659" spans="7:7" x14ac:dyDescent="0.25">
      <c r="G9659" s="9">
        <v>9655</v>
      </c>
    </row>
    <row r="9660" spans="7:7" x14ac:dyDescent="0.25">
      <c r="G9660" s="9">
        <v>9656</v>
      </c>
    </row>
    <row r="9661" spans="7:7" x14ac:dyDescent="0.25">
      <c r="G9661" s="9">
        <v>9657</v>
      </c>
    </row>
    <row r="9662" spans="7:7" x14ac:dyDescent="0.25">
      <c r="G9662" s="9">
        <v>9658</v>
      </c>
    </row>
    <row r="9663" spans="7:7" x14ac:dyDescent="0.25">
      <c r="G9663" s="9">
        <v>9659</v>
      </c>
    </row>
    <row r="9664" spans="7:7" x14ac:dyDescent="0.25">
      <c r="G9664" s="9">
        <v>9660</v>
      </c>
    </row>
    <row r="9665" spans="7:7" x14ac:dyDescent="0.25">
      <c r="G9665" s="9">
        <v>9661</v>
      </c>
    </row>
    <row r="9666" spans="7:7" x14ac:dyDescent="0.25">
      <c r="G9666" s="9">
        <v>9662</v>
      </c>
    </row>
    <row r="9667" spans="7:7" x14ac:dyDescent="0.25">
      <c r="G9667" s="9">
        <v>9663</v>
      </c>
    </row>
    <row r="9668" spans="7:7" x14ac:dyDescent="0.25">
      <c r="G9668" s="9">
        <v>9664</v>
      </c>
    </row>
    <row r="9669" spans="7:7" x14ac:dyDescent="0.25">
      <c r="G9669" s="9">
        <v>9665</v>
      </c>
    </row>
    <row r="9670" spans="7:7" x14ac:dyDescent="0.25">
      <c r="G9670" s="9">
        <v>9666</v>
      </c>
    </row>
    <row r="9671" spans="7:7" x14ac:dyDescent="0.25">
      <c r="G9671" s="9">
        <v>9667</v>
      </c>
    </row>
    <row r="9672" spans="7:7" x14ac:dyDescent="0.25">
      <c r="G9672" s="9">
        <v>9668</v>
      </c>
    </row>
    <row r="9673" spans="7:7" x14ac:dyDescent="0.25">
      <c r="G9673" s="9">
        <v>9669</v>
      </c>
    </row>
    <row r="9674" spans="7:7" x14ac:dyDescent="0.25">
      <c r="G9674" s="9">
        <v>9670</v>
      </c>
    </row>
    <row r="9675" spans="7:7" x14ac:dyDescent="0.25">
      <c r="G9675" s="9">
        <v>9671</v>
      </c>
    </row>
    <row r="9676" spans="7:7" x14ac:dyDescent="0.25">
      <c r="G9676" s="9">
        <v>9672</v>
      </c>
    </row>
    <row r="9677" spans="7:7" x14ac:dyDescent="0.25">
      <c r="G9677" s="9">
        <v>9673</v>
      </c>
    </row>
    <row r="9678" spans="7:7" x14ac:dyDescent="0.25">
      <c r="G9678" s="9">
        <v>9674</v>
      </c>
    </row>
    <row r="9679" spans="7:7" x14ac:dyDescent="0.25">
      <c r="G9679" s="9">
        <v>9675</v>
      </c>
    </row>
    <row r="9680" spans="7:7" x14ac:dyDescent="0.25">
      <c r="G9680" s="9">
        <v>9676</v>
      </c>
    </row>
    <row r="9681" spans="7:7" x14ac:dyDescent="0.25">
      <c r="G9681" s="9">
        <v>9677</v>
      </c>
    </row>
    <row r="9682" spans="7:7" x14ac:dyDescent="0.25">
      <c r="G9682" s="9">
        <v>9678</v>
      </c>
    </row>
    <row r="9683" spans="7:7" x14ac:dyDescent="0.25">
      <c r="G9683" s="9">
        <v>9679</v>
      </c>
    </row>
    <row r="9684" spans="7:7" x14ac:dyDescent="0.25">
      <c r="G9684" s="9">
        <v>9680</v>
      </c>
    </row>
    <row r="9685" spans="7:7" x14ac:dyDescent="0.25">
      <c r="G9685" s="9">
        <v>9681</v>
      </c>
    </row>
    <row r="9686" spans="7:7" x14ac:dyDescent="0.25">
      <c r="G9686" s="9">
        <v>9682</v>
      </c>
    </row>
    <row r="9687" spans="7:7" x14ac:dyDescent="0.25">
      <c r="G9687" s="9">
        <v>9683</v>
      </c>
    </row>
    <row r="9688" spans="7:7" x14ac:dyDescent="0.25">
      <c r="G9688" s="9">
        <v>9684</v>
      </c>
    </row>
    <row r="9689" spans="7:7" x14ac:dyDescent="0.25">
      <c r="G9689" s="9">
        <v>9685</v>
      </c>
    </row>
    <row r="9690" spans="7:7" x14ac:dyDescent="0.25">
      <c r="G9690" s="9">
        <v>9686</v>
      </c>
    </row>
    <row r="9691" spans="7:7" x14ac:dyDescent="0.25">
      <c r="G9691" s="9">
        <v>9687</v>
      </c>
    </row>
    <row r="9692" spans="7:7" x14ac:dyDescent="0.25">
      <c r="G9692" s="9">
        <v>9688</v>
      </c>
    </row>
    <row r="9693" spans="7:7" x14ac:dyDescent="0.25">
      <c r="G9693" s="9">
        <v>9689</v>
      </c>
    </row>
    <row r="9694" spans="7:7" x14ac:dyDescent="0.25">
      <c r="G9694" s="9">
        <v>9690</v>
      </c>
    </row>
    <row r="9695" spans="7:7" x14ac:dyDescent="0.25">
      <c r="G9695" s="9">
        <v>9691</v>
      </c>
    </row>
    <row r="9696" spans="7:7" x14ac:dyDescent="0.25">
      <c r="G9696" s="9">
        <v>9692</v>
      </c>
    </row>
    <row r="9697" spans="7:7" x14ac:dyDescent="0.25">
      <c r="G9697" s="9">
        <v>9693</v>
      </c>
    </row>
    <row r="9698" spans="7:7" x14ac:dyDescent="0.25">
      <c r="G9698" s="9">
        <v>9694</v>
      </c>
    </row>
    <row r="9699" spans="7:7" x14ac:dyDescent="0.25">
      <c r="G9699" s="9">
        <v>9695</v>
      </c>
    </row>
    <row r="9700" spans="7:7" x14ac:dyDescent="0.25">
      <c r="G9700" s="9">
        <v>9696</v>
      </c>
    </row>
    <row r="9701" spans="7:7" x14ac:dyDescent="0.25">
      <c r="G9701" s="9">
        <v>9697</v>
      </c>
    </row>
    <row r="9702" spans="7:7" x14ac:dyDescent="0.25">
      <c r="G9702" s="9">
        <v>9698</v>
      </c>
    </row>
    <row r="9703" spans="7:7" x14ac:dyDescent="0.25">
      <c r="G9703" s="9">
        <v>9699</v>
      </c>
    </row>
    <row r="9704" spans="7:7" x14ac:dyDescent="0.25">
      <c r="G9704" s="9">
        <v>9700</v>
      </c>
    </row>
    <row r="9705" spans="7:7" x14ac:dyDescent="0.25">
      <c r="G9705" s="9">
        <v>9701</v>
      </c>
    </row>
    <row r="9706" spans="7:7" x14ac:dyDescent="0.25">
      <c r="G9706" s="9">
        <v>9702</v>
      </c>
    </row>
    <row r="9707" spans="7:7" x14ac:dyDescent="0.25">
      <c r="G9707" s="9">
        <v>9703</v>
      </c>
    </row>
    <row r="9708" spans="7:7" x14ac:dyDescent="0.25">
      <c r="G9708" s="9">
        <v>9704</v>
      </c>
    </row>
    <row r="9709" spans="7:7" x14ac:dyDescent="0.25">
      <c r="G9709" s="9">
        <v>9705</v>
      </c>
    </row>
    <row r="9710" spans="7:7" x14ac:dyDescent="0.25">
      <c r="G9710" s="9">
        <v>9706</v>
      </c>
    </row>
    <row r="9711" spans="7:7" x14ac:dyDescent="0.25">
      <c r="G9711" s="9">
        <v>9707</v>
      </c>
    </row>
    <row r="9712" spans="7:7" x14ac:dyDescent="0.25">
      <c r="G9712" s="9">
        <v>9708</v>
      </c>
    </row>
    <row r="9713" spans="7:7" x14ac:dyDescent="0.25">
      <c r="G9713" s="9">
        <v>9709</v>
      </c>
    </row>
    <row r="9714" spans="7:7" x14ac:dyDescent="0.25">
      <c r="G9714" s="9">
        <v>9710</v>
      </c>
    </row>
    <row r="9715" spans="7:7" x14ac:dyDescent="0.25">
      <c r="G9715" s="9">
        <v>9711</v>
      </c>
    </row>
    <row r="9716" spans="7:7" x14ac:dyDescent="0.25">
      <c r="G9716" s="9">
        <v>9712</v>
      </c>
    </row>
    <row r="9717" spans="7:7" x14ac:dyDescent="0.25">
      <c r="G9717" s="9">
        <v>9713</v>
      </c>
    </row>
    <row r="9718" spans="7:7" x14ac:dyDescent="0.25">
      <c r="G9718" s="9">
        <v>9714</v>
      </c>
    </row>
    <row r="9719" spans="7:7" x14ac:dyDescent="0.25">
      <c r="G9719" s="9">
        <v>9715</v>
      </c>
    </row>
    <row r="9720" spans="7:7" x14ac:dyDescent="0.25">
      <c r="G9720" s="9">
        <v>9716</v>
      </c>
    </row>
    <row r="9721" spans="7:7" x14ac:dyDescent="0.25">
      <c r="G9721" s="9">
        <v>9717</v>
      </c>
    </row>
    <row r="9722" spans="7:7" x14ac:dyDescent="0.25">
      <c r="G9722" s="9">
        <v>9718</v>
      </c>
    </row>
    <row r="9723" spans="7:7" x14ac:dyDescent="0.25">
      <c r="G9723" s="9">
        <v>9719</v>
      </c>
    </row>
    <row r="9724" spans="7:7" x14ac:dyDescent="0.25">
      <c r="G9724" s="9">
        <v>9720</v>
      </c>
    </row>
    <row r="9725" spans="7:7" x14ac:dyDescent="0.25">
      <c r="G9725" s="9">
        <v>9721</v>
      </c>
    </row>
    <row r="9726" spans="7:7" x14ac:dyDescent="0.25">
      <c r="G9726" s="9">
        <v>9722</v>
      </c>
    </row>
    <row r="9727" spans="7:7" x14ac:dyDescent="0.25">
      <c r="G9727" s="9">
        <v>9723</v>
      </c>
    </row>
    <row r="9728" spans="7:7" x14ac:dyDescent="0.25">
      <c r="G9728" s="9">
        <v>9724</v>
      </c>
    </row>
    <row r="9729" spans="7:7" x14ac:dyDescent="0.25">
      <c r="G9729" s="9">
        <v>9725</v>
      </c>
    </row>
    <row r="9730" spans="7:7" x14ac:dyDescent="0.25">
      <c r="G9730" s="9">
        <v>9726</v>
      </c>
    </row>
    <row r="9731" spans="7:7" x14ac:dyDescent="0.25">
      <c r="G9731" s="9">
        <v>9727</v>
      </c>
    </row>
    <row r="9732" spans="7:7" x14ac:dyDescent="0.25">
      <c r="G9732" s="9">
        <v>9728</v>
      </c>
    </row>
    <row r="9733" spans="7:7" x14ac:dyDescent="0.25">
      <c r="G9733" s="9">
        <v>9729</v>
      </c>
    </row>
    <row r="9734" spans="7:7" x14ac:dyDescent="0.25">
      <c r="G9734" s="9">
        <v>9730</v>
      </c>
    </row>
    <row r="9735" spans="7:7" x14ac:dyDescent="0.25">
      <c r="G9735" s="9">
        <v>9731</v>
      </c>
    </row>
    <row r="9736" spans="7:7" x14ac:dyDescent="0.25">
      <c r="G9736" s="9">
        <v>9732</v>
      </c>
    </row>
    <row r="9737" spans="7:7" x14ac:dyDescent="0.25">
      <c r="G9737" s="9">
        <v>9733</v>
      </c>
    </row>
    <row r="9738" spans="7:7" x14ac:dyDescent="0.25">
      <c r="G9738" s="9">
        <v>9734</v>
      </c>
    </row>
    <row r="9739" spans="7:7" x14ac:dyDescent="0.25">
      <c r="G9739" s="9">
        <v>9735</v>
      </c>
    </row>
    <row r="9740" spans="7:7" x14ac:dyDescent="0.25">
      <c r="G9740" s="9">
        <v>9736</v>
      </c>
    </row>
    <row r="9741" spans="7:7" x14ac:dyDescent="0.25">
      <c r="G9741" s="9">
        <v>9737</v>
      </c>
    </row>
    <row r="9742" spans="7:7" x14ac:dyDescent="0.25">
      <c r="G9742" s="9">
        <v>9738</v>
      </c>
    </row>
    <row r="9743" spans="7:7" x14ac:dyDescent="0.25">
      <c r="G9743" s="9">
        <v>9739</v>
      </c>
    </row>
    <row r="9744" spans="7:7" x14ac:dyDescent="0.25">
      <c r="G9744" s="9">
        <v>9740</v>
      </c>
    </row>
    <row r="9745" spans="7:7" x14ac:dyDescent="0.25">
      <c r="G9745" s="9">
        <v>9741</v>
      </c>
    </row>
    <row r="9746" spans="7:7" x14ac:dyDescent="0.25">
      <c r="G9746" s="9">
        <v>9742</v>
      </c>
    </row>
    <row r="9747" spans="7:7" x14ac:dyDescent="0.25">
      <c r="G9747" s="9">
        <v>9743</v>
      </c>
    </row>
    <row r="9748" spans="7:7" x14ac:dyDescent="0.25">
      <c r="G9748" s="9">
        <v>9744</v>
      </c>
    </row>
    <row r="9749" spans="7:7" x14ac:dyDescent="0.25">
      <c r="G9749" s="9">
        <v>9745</v>
      </c>
    </row>
    <row r="9750" spans="7:7" x14ac:dyDescent="0.25">
      <c r="G9750" s="9">
        <v>9746</v>
      </c>
    </row>
    <row r="9751" spans="7:7" x14ac:dyDescent="0.25">
      <c r="G9751" s="9">
        <v>9747</v>
      </c>
    </row>
    <row r="9752" spans="7:7" x14ac:dyDescent="0.25">
      <c r="G9752" s="9">
        <v>9748</v>
      </c>
    </row>
    <row r="9753" spans="7:7" x14ac:dyDescent="0.25">
      <c r="G9753" s="9">
        <v>9749</v>
      </c>
    </row>
    <row r="9754" spans="7:7" x14ac:dyDescent="0.25">
      <c r="G9754" s="9">
        <v>9750</v>
      </c>
    </row>
    <row r="9755" spans="7:7" x14ac:dyDescent="0.25">
      <c r="G9755" s="9">
        <v>9751</v>
      </c>
    </row>
    <row r="9756" spans="7:7" x14ac:dyDescent="0.25">
      <c r="G9756" s="9">
        <v>9752</v>
      </c>
    </row>
    <row r="9757" spans="7:7" x14ac:dyDescent="0.25">
      <c r="G9757" s="9">
        <v>9753</v>
      </c>
    </row>
    <row r="9758" spans="7:7" x14ac:dyDescent="0.25">
      <c r="G9758" s="9">
        <v>9754</v>
      </c>
    </row>
    <row r="9759" spans="7:7" x14ac:dyDescent="0.25">
      <c r="G9759" s="9">
        <v>9755</v>
      </c>
    </row>
    <row r="9760" spans="7:7" x14ac:dyDescent="0.25">
      <c r="G9760" s="9">
        <v>9756</v>
      </c>
    </row>
    <row r="9761" spans="7:7" x14ac:dyDescent="0.25">
      <c r="G9761" s="9">
        <v>9757</v>
      </c>
    </row>
    <row r="9762" spans="7:7" x14ac:dyDescent="0.25">
      <c r="G9762" s="9">
        <v>9758</v>
      </c>
    </row>
    <row r="9763" spans="7:7" x14ac:dyDescent="0.25">
      <c r="G9763" s="9">
        <v>9759</v>
      </c>
    </row>
    <row r="9764" spans="7:7" x14ac:dyDescent="0.25">
      <c r="G9764" s="9">
        <v>9760</v>
      </c>
    </row>
    <row r="9765" spans="7:7" x14ac:dyDescent="0.25">
      <c r="G9765" s="9">
        <v>9761</v>
      </c>
    </row>
    <row r="9766" spans="7:7" x14ac:dyDescent="0.25">
      <c r="G9766" s="9">
        <v>9762</v>
      </c>
    </row>
    <row r="9767" spans="7:7" x14ac:dyDescent="0.25">
      <c r="G9767" s="9">
        <v>9763</v>
      </c>
    </row>
    <row r="9768" spans="7:7" x14ac:dyDescent="0.25">
      <c r="G9768" s="9">
        <v>9764</v>
      </c>
    </row>
    <row r="9769" spans="7:7" x14ac:dyDescent="0.25">
      <c r="G9769" s="9">
        <v>9765</v>
      </c>
    </row>
    <row r="9770" spans="7:7" x14ac:dyDescent="0.25">
      <c r="G9770" s="9">
        <v>9766</v>
      </c>
    </row>
    <row r="9771" spans="7:7" x14ac:dyDescent="0.25">
      <c r="G9771" s="9">
        <v>9767</v>
      </c>
    </row>
    <row r="9772" spans="7:7" x14ac:dyDescent="0.25">
      <c r="G9772" s="9">
        <v>9768</v>
      </c>
    </row>
    <row r="9773" spans="7:7" x14ac:dyDescent="0.25">
      <c r="G9773" s="9">
        <v>9769</v>
      </c>
    </row>
    <row r="9774" spans="7:7" x14ac:dyDescent="0.25">
      <c r="G9774" s="9">
        <v>9770</v>
      </c>
    </row>
    <row r="9775" spans="7:7" x14ac:dyDescent="0.25">
      <c r="G9775" s="9">
        <v>9771</v>
      </c>
    </row>
    <row r="9776" spans="7:7" x14ac:dyDescent="0.25">
      <c r="G9776" s="9">
        <v>9772</v>
      </c>
    </row>
    <row r="9777" spans="7:7" x14ac:dyDescent="0.25">
      <c r="G9777" s="9">
        <v>9773</v>
      </c>
    </row>
    <row r="9778" spans="7:7" x14ac:dyDescent="0.25">
      <c r="G9778" s="9">
        <v>9774</v>
      </c>
    </row>
    <row r="9779" spans="7:7" x14ac:dyDescent="0.25">
      <c r="G9779" s="9">
        <v>9775</v>
      </c>
    </row>
    <row r="9780" spans="7:7" x14ac:dyDescent="0.25">
      <c r="G9780" s="9">
        <v>9776</v>
      </c>
    </row>
    <row r="9781" spans="7:7" x14ac:dyDescent="0.25">
      <c r="G9781" s="9">
        <v>9777</v>
      </c>
    </row>
    <row r="9782" spans="7:7" x14ac:dyDescent="0.25">
      <c r="G9782" s="9">
        <v>9778</v>
      </c>
    </row>
    <row r="9783" spans="7:7" x14ac:dyDescent="0.25">
      <c r="G9783" s="9">
        <v>9779</v>
      </c>
    </row>
    <row r="9784" spans="7:7" x14ac:dyDescent="0.25">
      <c r="G9784" s="9">
        <v>9780</v>
      </c>
    </row>
    <row r="9785" spans="7:7" x14ac:dyDescent="0.25">
      <c r="G9785" s="9">
        <v>9781</v>
      </c>
    </row>
    <row r="9786" spans="7:7" x14ac:dyDescent="0.25">
      <c r="G9786" s="9">
        <v>9782</v>
      </c>
    </row>
    <row r="9787" spans="7:7" x14ac:dyDescent="0.25">
      <c r="G9787" s="9">
        <v>9783</v>
      </c>
    </row>
    <row r="9788" spans="7:7" x14ac:dyDescent="0.25">
      <c r="G9788" s="9">
        <v>9784</v>
      </c>
    </row>
    <row r="9789" spans="7:7" x14ac:dyDescent="0.25">
      <c r="G9789" s="9">
        <v>9785</v>
      </c>
    </row>
    <row r="9790" spans="7:7" x14ac:dyDescent="0.25">
      <c r="G9790" s="9">
        <v>9786</v>
      </c>
    </row>
    <row r="9791" spans="7:7" x14ac:dyDescent="0.25">
      <c r="G9791" s="9">
        <v>9787</v>
      </c>
    </row>
    <row r="9792" spans="7:7" x14ac:dyDescent="0.25">
      <c r="G9792" s="9">
        <v>9788</v>
      </c>
    </row>
    <row r="9793" spans="7:7" x14ac:dyDescent="0.25">
      <c r="G9793" s="9">
        <v>9789</v>
      </c>
    </row>
    <row r="9794" spans="7:7" x14ac:dyDescent="0.25">
      <c r="G9794" s="9">
        <v>9790</v>
      </c>
    </row>
    <row r="9795" spans="7:7" x14ac:dyDescent="0.25">
      <c r="G9795" s="9">
        <v>9791</v>
      </c>
    </row>
    <row r="9796" spans="7:7" x14ac:dyDescent="0.25">
      <c r="G9796" s="9">
        <v>9792</v>
      </c>
    </row>
    <row r="9797" spans="7:7" x14ac:dyDescent="0.25">
      <c r="G9797" s="9">
        <v>9793</v>
      </c>
    </row>
    <row r="9798" spans="7:7" x14ac:dyDescent="0.25">
      <c r="G9798" s="9">
        <v>9794</v>
      </c>
    </row>
    <row r="9799" spans="7:7" x14ac:dyDescent="0.25">
      <c r="G9799" s="9">
        <v>9795</v>
      </c>
    </row>
    <row r="9800" spans="7:7" x14ac:dyDescent="0.25">
      <c r="G9800" s="9">
        <v>9796</v>
      </c>
    </row>
    <row r="9801" spans="7:7" x14ac:dyDescent="0.25">
      <c r="G9801" s="9">
        <v>9797</v>
      </c>
    </row>
    <row r="9802" spans="7:7" x14ac:dyDescent="0.25">
      <c r="G9802" s="9">
        <v>9798</v>
      </c>
    </row>
    <row r="9803" spans="7:7" x14ac:dyDescent="0.25">
      <c r="G9803" s="9">
        <v>9799</v>
      </c>
    </row>
    <row r="9804" spans="7:7" x14ac:dyDescent="0.25">
      <c r="G9804" s="9">
        <v>9800</v>
      </c>
    </row>
    <row r="9805" spans="7:7" x14ac:dyDescent="0.25">
      <c r="G9805" s="9">
        <v>9801</v>
      </c>
    </row>
    <row r="9806" spans="7:7" x14ac:dyDescent="0.25">
      <c r="G9806" s="9">
        <v>9802</v>
      </c>
    </row>
    <row r="9807" spans="7:7" x14ac:dyDescent="0.25">
      <c r="G9807" s="9">
        <v>9803</v>
      </c>
    </row>
    <row r="9808" spans="7:7" x14ac:dyDescent="0.25">
      <c r="G9808" s="9">
        <v>9804</v>
      </c>
    </row>
    <row r="9809" spans="7:7" x14ac:dyDescent="0.25">
      <c r="G9809" s="9">
        <v>9805</v>
      </c>
    </row>
    <row r="9810" spans="7:7" x14ac:dyDescent="0.25">
      <c r="G9810" s="9">
        <v>9806</v>
      </c>
    </row>
    <row r="9811" spans="7:7" x14ac:dyDescent="0.25">
      <c r="G9811" s="9">
        <v>9807</v>
      </c>
    </row>
    <row r="9812" spans="7:7" x14ac:dyDescent="0.25">
      <c r="G9812" s="9">
        <v>9808</v>
      </c>
    </row>
    <row r="9813" spans="7:7" x14ac:dyDescent="0.25">
      <c r="G9813" s="9">
        <v>9809</v>
      </c>
    </row>
    <row r="9814" spans="7:7" x14ac:dyDescent="0.25">
      <c r="G9814" s="9">
        <v>9810</v>
      </c>
    </row>
    <row r="9815" spans="7:7" x14ac:dyDescent="0.25">
      <c r="G9815" s="9">
        <v>9811</v>
      </c>
    </row>
    <row r="9816" spans="7:7" x14ac:dyDescent="0.25">
      <c r="G9816" s="9">
        <v>9812</v>
      </c>
    </row>
    <row r="9817" spans="7:7" x14ac:dyDescent="0.25">
      <c r="G9817" s="9">
        <v>9813</v>
      </c>
    </row>
    <row r="9818" spans="7:7" x14ac:dyDescent="0.25">
      <c r="G9818" s="9">
        <v>9814</v>
      </c>
    </row>
    <row r="9819" spans="7:7" x14ac:dyDescent="0.25">
      <c r="G9819" s="9">
        <v>9815</v>
      </c>
    </row>
    <row r="9820" spans="7:7" x14ac:dyDescent="0.25">
      <c r="G9820" s="9">
        <v>9816</v>
      </c>
    </row>
    <row r="9821" spans="7:7" x14ac:dyDescent="0.25">
      <c r="G9821" s="9">
        <v>9817</v>
      </c>
    </row>
    <row r="9822" spans="7:7" x14ac:dyDescent="0.25">
      <c r="G9822" s="9">
        <v>9818</v>
      </c>
    </row>
    <row r="9823" spans="7:7" x14ac:dyDescent="0.25">
      <c r="G9823" s="9">
        <v>9819</v>
      </c>
    </row>
    <row r="9824" spans="7:7" x14ac:dyDescent="0.25">
      <c r="G9824" s="9">
        <v>9820</v>
      </c>
    </row>
    <row r="9825" spans="7:7" x14ac:dyDescent="0.25">
      <c r="G9825" s="9">
        <v>9821</v>
      </c>
    </row>
    <row r="9826" spans="7:7" x14ac:dyDescent="0.25">
      <c r="G9826" s="9">
        <v>9822</v>
      </c>
    </row>
    <row r="9827" spans="7:7" x14ac:dyDescent="0.25">
      <c r="G9827" s="9">
        <v>9823</v>
      </c>
    </row>
    <row r="9828" spans="7:7" x14ac:dyDescent="0.25">
      <c r="G9828" s="9">
        <v>9824</v>
      </c>
    </row>
    <row r="9829" spans="7:7" x14ac:dyDescent="0.25">
      <c r="G9829" s="9">
        <v>9825</v>
      </c>
    </row>
    <row r="9830" spans="7:7" x14ac:dyDescent="0.25">
      <c r="G9830" s="9">
        <v>9826</v>
      </c>
    </row>
    <row r="9831" spans="7:7" x14ac:dyDescent="0.25">
      <c r="G9831" s="9">
        <v>9827</v>
      </c>
    </row>
    <row r="9832" spans="7:7" x14ac:dyDescent="0.25">
      <c r="G9832" s="9">
        <v>9828</v>
      </c>
    </row>
    <row r="9833" spans="7:7" x14ac:dyDescent="0.25">
      <c r="G9833" s="9">
        <v>9829</v>
      </c>
    </row>
    <row r="9834" spans="7:7" x14ac:dyDescent="0.25">
      <c r="G9834" s="9">
        <v>9830</v>
      </c>
    </row>
    <row r="9835" spans="7:7" x14ac:dyDescent="0.25">
      <c r="G9835" s="9">
        <v>9831</v>
      </c>
    </row>
    <row r="9836" spans="7:7" x14ac:dyDescent="0.25">
      <c r="G9836" s="9">
        <v>9832</v>
      </c>
    </row>
    <row r="9837" spans="7:7" x14ac:dyDescent="0.25">
      <c r="G9837" s="9">
        <v>9833</v>
      </c>
    </row>
    <row r="9838" spans="7:7" x14ac:dyDescent="0.25">
      <c r="G9838" s="9">
        <v>9834</v>
      </c>
    </row>
    <row r="9839" spans="7:7" x14ac:dyDescent="0.25">
      <c r="G9839" s="9">
        <v>9835</v>
      </c>
    </row>
    <row r="9840" spans="7:7" x14ac:dyDescent="0.25">
      <c r="G9840" s="9">
        <v>9836</v>
      </c>
    </row>
    <row r="9841" spans="7:7" x14ac:dyDescent="0.25">
      <c r="G9841" s="9">
        <v>9837</v>
      </c>
    </row>
    <row r="9842" spans="7:7" x14ac:dyDescent="0.25">
      <c r="G9842" s="9">
        <v>9838</v>
      </c>
    </row>
    <row r="9843" spans="7:7" x14ac:dyDescent="0.25">
      <c r="G9843" s="9">
        <v>9839</v>
      </c>
    </row>
    <row r="9844" spans="7:7" x14ac:dyDescent="0.25">
      <c r="G9844" s="9">
        <v>9840</v>
      </c>
    </row>
    <row r="9845" spans="7:7" x14ac:dyDescent="0.25">
      <c r="G9845" s="9">
        <v>9841</v>
      </c>
    </row>
    <row r="9846" spans="7:7" x14ac:dyDescent="0.25">
      <c r="G9846" s="9">
        <v>9842</v>
      </c>
    </row>
    <row r="9847" spans="7:7" x14ac:dyDescent="0.25">
      <c r="G9847" s="9">
        <v>9843</v>
      </c>
    </row>
    <row r="9848" spans="7:7" x14ac:dyDescent="0.25">
      <c r="G9848" s="9">
        <v>9844</v>
      </c>
    </row>
    <row r="9849" spans="7:7" x14ac:dyDescent="0.25">
      <c r="G9849" s="9">
        <v>9845</v>
      </c>
    </row>
    <row r="9850" spans="7:7" x14ac:dyDescent="0.25">
      <c r="G9850" s="9">
        <v>9846</v>
      </c>
    </row>
    <row r="9851" spans="7:7" x14ac:dyDescent="0.25">
      <c r="G9851" s="9">
        <v>9847</v>
      </c>
    </row>
    <row r="9852" spans="7:7" x14ac:dyDescent="0.25">
      <c r="G9852" s="9">
        <v>9848</v>
      </c>
    </row>
    <row r="9853" spans="7:7" x14ac:dyDescent="0.25">
      <c r="G9853" s="9">
        <v>9849</v>
      </c>
    </row>
    <row r="9854" spans="7:7" x14ac:dyDescent="0.25">
      <c r="G9854" s="9">
        <v>9850</v>
      </c>
    </row>
    <row r="9855" spans="7:7" x14ac:dyDescent="0.25">
      <c r="G9855" s="9">
        <v>9851</v>
      </c>
    </row>
    <row r="9856" spans="7:7" x14ac:dyDescent="0.25">
      <c r="G9856" s="9">
        <v>9852</v>
      </c>
    </row>
    <row r="9857" spans="7:7" x14ac:dyDescent="0.25">
      <c r="G9857" s="9">
        <v>9853</v>
      </c>
    </row>
    <row r="9858" spans="7:7" x14ac:dyDescent="0.25">
      <c r="G9858" s="9">
        <v>9854</v>
      </c>
    </row>
    <row r="9859" spans="7:7" x14ac:dyDescent="0.25">
      <c r="G9859" s="9">
        <v>9855</v>
      </c>
    </row>
    <row r="9860" spans="7:7" x14ac:dyDescent="0.25">
      <c r="G9860" s="9">
        <v>9856</v>
      </c>
    </row>
    <row r="9861" spans="7:7" x14ac:dyDescent="0.25">
      <c r="G9861" s="9">
        <v>9857</v>
      </c>
    </row>
    <row r="9862" spans="7:7" x14ac:dyDescent="0.25">
      <c r="G9862" s="9">
        <v>9858</v>
      </c>
    </row>
    <row r="9863" spans="7:7" x14ac:dyDescent="0.25">
      <c r="G9863" s="9">
        <v>9859</v>
      </c>
    </row>
    <row r="9864" spans="7:7" x14ac:dyDescent="0.25">
      <c r="G9864" s="9">
        <v>9860</v>
      </c>
    </row>
    <row r="9865" spans="7:7" x14ac:dyDescent="0.25">
      <c r="G9865" s="9">
        <v>9861</v>
      </c>
    </row>
    <row r="9866" spans="7:7" x14ac:dyDescent="0.25">
      <c r="G9866" s="9">
        <v>9862</v>
      </c>
    </row>
    <row r="9867" spans="7:7" x14ac:dyDescent="0.25">
      <c r="G9867" s="9">
        <v>9863</v>
      </c>
    </row>
    <row r="9868" spans="7:7" x14ac:dyDescent="0.25">
      <c r="G9868" s="9">
        <v>9864</v>
      </c>
    </row>
    <row r="9869" spans="7:7" x14ac:dyDescent="0.25">
      <c r="G9869" s="9">
        <v>9865</v>
      </c>
    </row>
    <row r="9870" spans="7:7" x14ac:dyDescent="0.25">
      <c r="G9870" s="9">
        <v>9866</v>
      </c>
    </row>
    <row r="9871" spans="7:7" x14ac:dyDescent="0.25">
      <c r="G9871" s="9">
        <v>9867</v>
      </c>
    </row>
    <row r="9872" spans="7:7" x14ac:dyDescent="0.25">
      <c r="G9872" s="9">
        <v>9868</v>
      </c>
    </row>
    <row r="9873" spans="7:7" x14ac:dyDescent="0.25">
      <c r="G9873" s="9">
        <v>9869</v>
      </c>
    </row>
    <row r="9874" spans="7:7" x14ac:dyDescent="0.25">
      <c r="G9874" s="9">
        <v>9870</v>
      </c>
    </row>
    <row r="9875" spans="7:7" x14ac:dyDescent="0.25">
      <c r="G9875" s="9">
        <v>9871</v>
      </c>
    </row>
    <row r="9876" spans="7:7" x14ac:dyDescent="0.25">
      <c r="G9876" s="9">
        <v>9872</v>
      </c>
    </row>
    <row r="9877" spans="7:7" x14ac:dyDescent="0.25">
      <c r="G9877" s="9">
        <v>9873</v>
      </c>
    </row>
    <row r="9878" spans="7:7" x14ac:dyDescent="0.25">
      <c r="G9878" s="9">
        <v>9874</v>
      </c>
    </row>
    <row r="9879" spans="7:7" x14ac:dyDescent="0.25">
      <c r="G9879" s="9">
        <v>9875</v>
      </c>
    </row>
    <row r="9880" spans="7:7" x14ac:dyDescent="0.25">
      <c r="G9880" s="9">
        <v>9876</v>
      </c>
    </row>
    <row r="9881" spans="7:7" x14ac:dyDescent="0.25">
      <c r="G9881" s="9">
        <v>9877</v>
      </c>
    </row>
    <row r="9882" spans="7:7" x14ac:dyDescent="0.25">
      <c r="G9882" s="9">
        <v>9878</v>
      </c>
    </row>
    <row r="9883" spans="7:7" x14ac:dyDescent="0.25">
      <c r="G9883" s="9">
        <v>9879</v>
      </c>
    </row>
    <row r="9884" spans="7:7" x14ac:dyDescent="0.25">
      <c r="G9884" s="9">
        <v>9880</v>
      </c>
    </row>
    <row r="9885" spans="7:7" x14ac:dyDescent="0.25">
      <c r="G9885" s="9">
        <v>9881</v>
      </c>
    </row>
    <row r="9886" spans="7:7" x14ac:dyDescent="0.25">
      <c r="G9886" s="9">
        <v>9882</v>
      </c>
    </row>
    <row r="9887" spans="7:7" x14ac:dyDescent="0.25">
      <c r="G9887" s="9">
        <v>9883</v>
      </c>
    </row>
    <row r="9888" spans="7:7" x14ac:dyDescent="0.25">
      <c r="G9888" s="9">
        <v>9884</v>
      </c>
    </row>
    <row r="9889" spans="7:7" x14ac:dyDescent="0.25">
      <c r="G9889" s="9">
        <v>9885</v>
      </c>
    </row>
    <row r="9890" spans="7:7" x14ac:dyDescent="0.25">
      <c r="G9890" s="9">
        <v>9886</v>
      </c>
    </row>
    <row r="9891" spans="7:7" x14ac:dyDescent="0.25">
      <c r="G9891" s="9">
        <v>9887</v>
      </c>
    </row>
    <row r="9892" spans="7:7" x14ac:dyDescent="0.25">
      <c r="G9892" s="9">
        <v>9888</v>
      </c>
    </row>
    <row r="9893" spans="7:7" x14ac:dyDescent="0.25">
      <c r="G9893" s="9">
        <v>9889</v>
      </c>
    </row>
    <row r="9894" spans="7:7" x14ac:dyDescent="0.25">
      <c r="G9894" s="9">
        <v>9890</v>
      </c>
    </row>
    <row r="9895" spans="7:7" x14ac:dyDescent="0.25">
      <c r="G9895" s="9">
        <v>9891</v>
      </c>
    </row>
    <row r="9896" spans="7:7" x14ac:dyDescent="0.25">
      <c r="G9896" s="9">
        <v>9892</v>
      </c>
    </row>
    <row r="9897" spans="7:7" x14ac:dyDescent="0.25">
      <c r="G9897" s="9">
        <v>9893</v>
      </c>
    </row>
    <row r="9898" spans="7:7" x14ac:dyDescent="0.25">
      <c r="G9898" s="9">
        <v>9894</v>
      </c>
    </row>
    <row r="9899" spans="7:7" x14ac:dyDescent="0.25">
      <c r="G9899" s="9">
        <v>9895</v>
      </c>
    </row>
    <row r="9900" spans="7:7" x14ac:dyDescent="0.25">
      <c r="G9900" s="9">
        <v>9896</v>
      </c>
    </row>
    <row r="9901" spans="7:7" x14ac:dyDescent="0.25">
      <c r="G9901" s="9">
        <v>9897</v>
      </c>
    </row>
    <row r="9902" spans="7:7" x14ac:dyDescent="0.25">
      <c r="G9902" s="9">
        <v>9898</v>
      </c>
    </row>
    <row r="9903" spans="7:7" x14ac:dyDescent="0.25">
      <c r="G9903" s="9">
        <v>9899</v>
      </c>
    </row>
    <row r="9904" spans="7:7" x14ac:dyDescent="0.25">
      <c r="G9904" s="9">
        <v>9900</v>
      </c>
    </row>
    <row r="9905" spans="7:7" x14ac:dyDescent="0.25">
      <c r="G9905" s="9">
        <v>9901</v>
      </c>
    </row>
    <row r="9906" spans="7:7" x14ac:dyDescent="0.25">
      <c r="G9906" s="9">
        <v>9902</v>
      </c>
    </row>
    <row r="9907" spans="7:7" x14ac:dyDescent="0.25">
      <c r="G9907" s="9">
        <v>9903</v>
      </c>
    </row>
    <row r="9908" spans="7:7" x14ac:dyDescent="0.25">
      <c r="G9908" s="9">
        <v>9904</v>
      </c>
    </row>
    <row r="9909" spans="7:7" x14ac:dyDescent="0.25">
      <c r="G9909" s="9">
        <v>9905</v>
      </c>
    </row>
    <row r="9910" spans="7:7" x14ac:dyDescent="0.25">
      <c r="G9910" s="9">
        <v>9906</v>
      </c>
    </row>
    <row r="9911" spans="7:7" x14ac:dyDescent="0.25">
      <c r="G9911" s="9">
        <v>9907</v>
      </c>
    </row>
    <row r="9912" spans="7:7" x14ac:dyDescent="0.25">
      <c r="G9912" s="9">
        <v>9908</v>
      </c>
    </row>
    <row r="9913" spans="7:7" x14ac:dyDescent="0.25">
      <c r="G9913" s="9">
        <v>9909</v>
      </c>
    </row>
    <row r="9914" spans="7:7" x14ac:dyDescent="0.25">
      <c r="G9914" s="9">
        <v>9910</v>
      </c>
    </row>
    <row r="9915" spans="7:7" x14ac:dyDescent="0.25">
      <c r="G9915" s="9">
        <v>9911</v>
      </c>
    </row>
    <row r="9916" spans="7:7" x14ac:dyDescent="0.25">
      <c r="G9916" s="9">
        <v>9912</v>
      </c>
    </row>
    <row r="9917" spans="7:7" x14ac:dyDescent="0.25">
      <c r="G9917" s="9">
        <v>9913</v>
      </c>
    </row>
    <row r="9918" spans="7:7" x14ac:dyDescent="0.25">
      <c r="G9918" s="9">
        <v>9914</v>
      </c>
    </row>
    <row r="9919" spans="7:7" x14ac:dyDescent="0.25">
      <c r="G9919" s="9">
        <v>9915</v>
      </c>
    </row>
    <row r="9920" spans="7:7" x14ac:dyDescent="0.25">
      <c r="G9920" s="9">
        <v>9916</v>
      </c>
    </row>
    <row r="9921" spans="7:7" x14ac:dyDescent="0.25">
      <c r="G9921" s="9">
        <v>9917</v>
      </c>
    </row>
    <row r="9922" spans="7:7" x14ac:dyDescent="0.25">
      <c r="G9922" s="9">
        <v>9918</v>
      </c>
    </row>
    <row r="9923" spans="7:7" x14ac:dyDescent="0.25">
      <c r="G9923" s="9">
        <v>9919</v>
      </c>
    </row>
    <row r="9924" spans="7:7" x14ac:dyDescent="0.25">
      <c r="G9924" s="9">
        <v>9920</v>
      </c>
    </row>
    <row r="9925" spans="7:7" x14ac:dyDescent="0.25">
      <c r="G9925" s="9">
        <v>9921</v>
      </c>
    </row>
    <row r="9926" spans="7:7" x14ac:dyDescent="0.25">
      <c r="G9926" s="9">
        <v>9922</v>
      </c>
    </row>
    <row r="9927" spans="7:7" x14ac:dyDescent="0.25">
      <c r="G9927" s="9">
        <v>9923</v>
      </c>
    </row>
    <row r="9928" spans="7:7" x14ac:dyDescent="0.25">
      <c r="G9928" s="9">
        <v>9924</v>
      </c>
    </row>
    <row r="9929" spans="7:7" x14ac:dyDescent="0.25">
      <c r="G9929" s="9">
        <v>9925</v>
      </c>
    </row>
    <row r="9930" spans="7:7" x14ac:dyDescent="0.25">
      <c r="G9930" s="9">
        <v>9926</v>
      </c>
    </row>
    <row r="9931" spans="7:7" x14ac:dyDescent="0.25">
      <c r="G9931" s="9">
        <v>9927</v>
      </c>
    </row>
    <row r="9932" spans="7:7" x14ac:dyDescent="0.25">
      <c r="G9932" s="9">
        <v>9928</v>
      </c>
    </row>
    <row r="9933" spans="7:7" x14ac:dyDescent="0.25">
      <c r="G9933" s="9">
        <v>9929</v>
      </c>
    </row>
    <row r="9934" spans="7:7" x14ac:dyDescent="0.25">
      <c r="G9934" s="9">
        <v>9930</v>
      </c>
    </row>
    <row r="9935" spans="7:7" x14ac:dyDescent="0.25">
      <c r="G9935" s="9">
        <v>9931</v>
      </c>
    </row>
    <row r="9936" spans="7:7" x14ac:dyDescent="0.25">
      <c r="G9936" s="9">
        <v>9932</v>
      </c>
    </row>
    <row r="9937" spans="7:7" x14ac:dyDescent="0.25">
      <c r="G9937" s="9">
        <v>9933</v>
      </c>
    </row>
    <row r="9938" spans="7:7" x14ac:dyDescent="0.25">
      <c r="G9938" s="9">
        <v>9934</v>
      </c>
    </row>
    <row r="9939" spans="7:7" x14ac:dyDescent="0.25">
      <c r="G9939" s="9">
        <v>9935</v>
      </c>
    </row>
    <row r="9940" spans="7:7" x14ac:dyDescent="0.25">
      <c r="G9940" s="9">
        <v>9936</v>
      </c>
    </row>
    <row r="9941" spans="7:7" x14ac:dyDescent="0.25">
      <c r="G9941" s="9">
        <v>9937</v>
      </c>
    </row>
    <row r="9942" spans="7:7" x14ac:dyDescent="0.25">
      <c r="G9942" s="9">
        <v>9938</v>
      </c>
    </row>
    <row r="9943" spans="7:7" x14ac:dyDescent="0.25">
      <c r="G9943" s="9">
        <v>9939</v>
      </c>
    </row>
    <row r="9944" spans="7:7" x14ac:dyDescent="0.25">
      <c r="G9944" s="9">
        <v>9940</v>
      </c>
    </row>
    <row r="9945" spans="7:7" x14ac:dyDescent="0.25">
      <c r="G9945" s="9">
        <v>9941</v>
      </c>
    </row>
    <row r="9946" spans="7:7" x14ac:dyDescent="0.25">
      <c r="G9946" s="9">
        <v>9942</v>
      </c>
    </row>
    <row r="9947" spans="7:7" x14ac:dyDescent="0.25">
      <c r="G9947" s="9">
        <v>9943</v>
      </c>
    </row>
    <row r="9948" spans="7:7" x14ac:dyDescent="0.25">
      <c r="G9948" s="9">
        <v>9944</v>
      </c>
    </row>
    <row r="9949" spans="7:7" x14ac:dyDescent="0.25">
      <c r="G9949" s="9">
        <v>9945</v>
      </c>
    </row>
    <row r="9950" spans="7:7" x14ac:dyDescent="0.25">
      <c r="G9950" s="9">
        <v>9946</v>
      </c>
    </row>
    <row r="9951" spans="7:7" x14ac:dyDescent="0.25">
      <c r="G9951" s="9">
        <v>9947</v>
      </c>
    </row>
    <row r="9952" spans="7:7" x14ac:dyDescent="0.25">
      <c r="G9952" s="9">
        <v>9948</v>
      </c>
    </row>
    <row r="9953" spans="7:7" x14ac:dyDescent="0.25">
      <c r="G9953" s="9">
        <v>9949</v>
      </c>
    </row>
    <row r="9954" spans="7:7" x14ac:dyDescent="0.25">
      <c r="G9954" s="9">
        <v>9950</v>
      </c>
    </row>
    <row r="9955" spans="7:7" x14ac:dyDescent="0.25">
      <c r="G9955" s="9">
        <v>9951</v>
      </c>
    </row>
    <row r="9956" spans="7:7" x14ac:dyDescent="0.25">
      <c r="G9956" s="9">
        <v>9952</v>
      </c>
    </row>
    <row r="9957" spans="7:7" x14ac:dyDescent="0.25">
      <c r="G9957" s="9">
        <v>9953</v>
      </c>
    </row>
    <row r="9958" spans="7:7" x14ac:dyDescent="0.25">
      <c r="G9958" s="9">
        <v>9954</v>
      </c>
    </row>
    <row r="9959" spans="7:7" x14ac:dyDescent="0.25">
      <c r="G9959" s="9">
        <v>9955</v>
      </c>
    </row>
    <row r="9960" spans="7:7" x14ac:dyDescent="0.25">
      <c r="G9960" s="9">
        <v>9956</v>
      </c>
    </row>
    <row r="9961" spans="7:7" x14ac:dyDescent="0.25">
      <c r="G9961" s="9">
        <v>9957</v>
      </c>
    </row>
    <row r="9962" spans="7:7" x14ac:dyDescent="0.25">
      <c r="G9962" s="9">
        <v>9958</v>
      </c>
    </row>
    <row r="9963" spans="7:7" x14ac:dyDescent="0.25">
      <c r="G9963" s="9">
        <v>9959</v>
      </c>
    </row>
    <row r="9964" spans="7:7" x14ac:dyDescent="0.25">
      <c r="G9964" s="9">
        <v>9960</v>
      </c>
    </row>
    <row r="9965" spans="7:7" x14ac:dyDescent="0.25">
      <c r="G9965" s="9">
        <v>9961</v>
      </c>
    </row>
    <row r="9966" spans="7:7" x14ac:dyDescent="0.25">
      <c r="G9966" s="9">
        <v>9962</v>
      </c>
    </row>
    <row r="9967" spans="7:7" x14ac:dyDescent="0.25">
      <c r="G9967" s="9">
        <v>9963</v>
      </c>
    </row>
    <row r="9968" spans="7:7" x14ac:dyDescent="0.25">
      <c r="G9968" s="9">
        <v>9964</v>
      </c>
    </row>
    <row r="9969" spans="7:7" x14ac:dyDescent="0.25">
      <c r="G9969" s="9">
        <v>9965</v>
      </c>
    </row>
    <row r="9970" spans="7:7" x14ac:dyDescent="0.25">
      <c r="G9970" s="9">
        <v>9966</v>
      </c>
    </row>
    <row r="9971" spans="7:7" x14ac:dyDescent="0.25">
      <c r="G9971" s="9">
        <v>9967</v>
      </c>
    </row>
    <row r="9972" spans="7:7" x14ac:dyDescent="0.25">
      <c r="G9972" s="9">
        <v>9968</v>
      </c>
    </row>
    <row r="9973" spans="7:7" x14ac:dyDescent="0.25">
      <c r="G9973" s="9">
        <v>9969</v>
      </c>
    </row>
    <row r="9974" spans="7:7" x14ac:dyDescent="0.25">
      <c r="G9974" s="9">
        <v>9970</v>
      </c>
    </row>
    <row r="9975" spans="7:7" x14ac:dyDescent="0.25">
      <c r="G9975" s="9">
        <v>9971</v>
      </c>
    </row>
    <row r="9976" spans="7:7" x14ac:dyDescent="0.25">
      <c r="G9976" s="9">
        <v>9972</v>
      </c>
    </row>
    <row r="9977" spans="7:7" x14ac:dyDescent="0.25">
      <c r="G9977" s="9">
        <v>9973</v>
      </c>
    </row>
    <row r="9978" spans="7:7" x14ac:dyDescent="0.25">
      <c r="G9978" s="9">
        <v>9974</v>
      </c>
    </row>
    <row r="9979" spans="7:7" x14ac:dyDescent="0.25">
      <c r="G9979" s="9">
        <v>9975</v>
      </c>
    </row>
    <row r="9980" spans="7:7" x14ac:dyDescent="0.25">
      <c r="G9980" s="9">
        <v>9976</v>
      </c>
    </row>
    <row r="9981" spans="7:7" x14ac:dyDescent="0.25">
      <c r="G9981" s="9">
        <v>9977</v>
      </c>
    </row>
    <row r="9982" spans="7:7" x14ac:dyDescent="0.25">
      <c r="G9982" s="9">
        <v>9978</v>
      </c>
    </row>
    <row r="9983" spans="7:7" x14ac:dyDescent="0.25">
      <c r="G9983" s="9">
        <v>9979</v>
      </c>
    </row>
    <row r="9984" spans="7:7" x14ac:dyDescent="0.25">
      <c r="G9984" s="9">
        <v>9980</v>
      </c>
    </row>
    <row r="9985" spans="7:7" x14ac:dyDescent="0.25">
      <c r="G9985" s="9">
        <v>9981</v>
      </c>
    </row>
    <row r="9986" spans="7:7" x14ac:dyDescent="0.25">
      <c r="G9986" s="9">
        <v>9982</v>
      </c>
    </row>
    <row r="9987" spans="7:7" x14ac:dyDescent="0.25">
      <c r="G9987" s="9">
        <v>9983</v>
      </c>
    </row>
    <row r="9988" spans="7:7" x14ac:dyDescent="0.25">
      <c r="G9988" s="9">
        <v>9984</v>
      </c>
    </row>
    <row r="9989" spans="7:7" x14ac:dyDescent="0.25">
      <c r="G9989" s="9">
        <v>9985</v>
      </c>
    </row>
    <row r="9990" spans="7:7" x14ac:dyDescent="0.25">
      <c r="G9990" s="9">
        <v>9986</v>
      </c>
    </row>
    <row r="9991" spans="7:7" x14ac:dyDescent="0.25">
      <c r="G9991" s="9">
        <v>9987</v>
      </c>
    </row>
    <row r="9992" spans="7:7" x14ac:dyDescent="0.25">
      <c r="G9992" s="9">
        <v>9988</v>
      </c>
    </row>
    <row r="9993" spans="7:7" x14ac:dyDescent="0.25">
      <c r="G9993" s="9">
        <v>9989</v>
      </c>
    </row>
    <row r="9994" spans="7:7" x14ac:dyDescent="0.25">
      <c r="G9994" s="9">
        <v>9990</v>
      </c>
    </row>
    <row r="9995" spans="7:7" x14ac:dyDescent="0.25">
      <c r="G9995" s="9">
        <v>9991</v>
      </c>
    </row>
    <row r="9996" spans="7:7" x14ac:dyDescent="0.25">
      <c r="G9996" s="9">
        <v>9992</v>
      </c>
    </row>
    <row r="9997" spans="7:7" x14ac:dyDescent="0.25">
      <c r="G9997" s="9">
        <v>9993</v>
      </c>
    </row>
    <row r="9998" spans="7:7" x14ac:dyDescent="0.25">
      <c r="G9998" s="9">
        <v>9994</v>
      </c>
    </row>
    <row r="9999" spans="7:7" x14ac:dyDescent="0.25">
      <c r="G9999" s="9">
        <v>9995</v>
      </c>
    </row>
    <row r="10000" spans="7:7" x14ac:dyDescent="0.25">
      <c r="G10000" s="9">
        <v>9996</v>
      </c>
    </row>
    <row r="10001" spans="7:7" x14ac:dyDescent="0.25">
      <c r="G10001" s="9">
        <v>9997</v>
      </c>
    </row>
    <row r="10002" spans="7:7" x14ac:dyDescent="0.25">
      <c r="G10002" s="9">
        <v>9998</v>
      </c>
    </row>
    <row r="10003" spans="7:7" x14ac:dyDescent="0.25">
      <c r="G10003" s="9">
        <v>9999</v>
      </c>
    </row>
    <row r="10004" spans="7:7" x14ac:dyDescent="0.25">
      <c r="G10004" s="9">
        <v>10000</v>
      </c>
    </row>
  </sheetData>
  <autoFilter ref="B4:E3081" xr:uid="{2578549F-B040-45FF-8B3B-D4E00C4F1FF7}">
    <sortState xmlns:xlrd2="http://schemas.microsoft.com/office/spreadsheetml/2017/richdata2" ref="B5:E3081">
      <sortCondition descending="1" ref="E4:E3081"/>
    </sortState>
  </autoFilter>
  <pageMargins left="0.7" right="0.7" top="0.75" bottom="0.75" header="0.3" footer="0.3"/>
  <pageSetup scale="88" orientation="landscape" r:id="rId1"/>
  <rowBreaks count="1" manualBreakCount="1">
    <brk id="39"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CFF4C-037E-41EA-B023-D236065054F2}">
  <sheetPr>
    <pageSetUpPr fitToPage="1"/>
  </sheetPr>
  <dimension ref="A1:J98"/>
  <sheetViews>
    <sheetView tabSelected="1" view="pageBreakPreview" topLeftCell="A70" zoomScale="85" zoomScaleNormal="100" zoomScaleSheetLayoutView="85" workbookViewId="0">
      <selection activeCell="O36" sqref="O36"/>
    </sheetView>
  </sheetViews>
  <sheetFormatPr defaultRowHeight="15" x14ac:dyDescent="0.25"/>
  <cols>
    <col min="1" max="1" width="1.85546875" style="9" customWidth="1"/>
    <col min="2" max="2" width="35.7109375" style="9" customWidth="1"/>
    <col min="3" max="16384" width="9.140625" style="9"/>
  </cols>
  <sheetData>
    <row r="1" spans="2:9" ht="11.25" customHeight="1" x14ac:dyDescent="0.25">
      <c r="B1" s="217"/>
      <c r="C1" s="217"/>
      <c r="D1" s="217"/>
      <c r="E1" s="217"/>
      <c r="F1" s="217"/>
      <c r="G1" s="217"/>
      <c r="H1" s="217"/>
      <c r="I1" s="217"/>
    </row>
    <row r="3" spans="2:9" ht="26.25" customHeight="1" x14ac:dyDescent="0.45">
      <c r="B3" s="210" t="str">
        <f>'Data Sheet'!B1</f>
        <v>MARKSANS PHARMA LTD</v>
      </c>
    </row>
    <row r="5" spans="2:9" ht="22.5" customHeight="1" x14ac:dyDescent="0.3">
      <c r="B5" s="207" t="str">
        <f>CONCATENATE("  ","INR "&amp;'Data Sheet'!B8)</f>
        <v xml:space="preserve">  INR 245.65</v>
      </c>
    </row>
    <row r="6" spans="2:9" x14ac:dyDescent="0.25">
      <c r="B6" s="9" t="s">
        <v>424</v>
      </c>
    </row>
    <row r="7" spans="2:9" ht="4.5" customHeight="1" thickBot="1" x14ac:dyDescent="0.3"/>
    <row r="8" spans="2:9" ht="15.75" x14ac:dyDescent="0.25">
      <c r="B8" s="216" t="s">
        <v>425</v>
      </c>
      <c r="C8" s="208"/>
      <c r="D8" s="208"/>
      <c r="E8" s="208"/>
      <c r="F8" s="208"/>
      <c r="G8" s="208"/>
      <c r="H8" s="208"/>
      <c r="I8" s="208"/>
    </row>
    <row r="9" spans="2:9" ht="113.25" customHeight="1" x14ac:dyDescent="0.25">
      <c r="B9" s="226" t="s">
        <v>426</v>
      </c>
      <c r="C9" s="226"/>
      <c r="D9" s="226"/>
      <c r="E9" s="226"/>
      <c r="F9" s="226"/>
      <c r="G9" s="226"/>
      <c r="H9" s="226"/>
      <c r="I9" s="226"/>
    </row>
    <row r="10" spans="2:9" ht="4.5" customHeight="1" x14ac:dyDescent="0.25">
      <c r="B10" s="209"/>
    </row>
    <row r="11" spans="2:9" ht="15.75" x14ac:dyDescent="0.25">
      <c r="B11" s="215" t="s">
        <v>438</v>
      </c>
    </row>
    <row r="12" spans="2:9" ht="4.5" customHeight="1" x14ac:dyDescent="0.25"/>
    <row r="17" spans="9:9" x14ac:dyDescent="0.25">
      <c r="I17"/>
    </row>
    <row r="45" spans="1:9" x14ac:dyDescent="0.25">
      <c r="A45" s="228"/>
      <c r="B45" s="228"/>
      <c r="C45" s="228"/>
      <c r="D45" s="228"/>
      <c r="E45" s="228"/>
      <c r="F45" s="228"/>
      <c r="G45" s="228"/>
      <c r="H45" s="228"/>
      <c r="I45" s="228"/>
    </row>
    <row r="47" spans="1:9" ht="11.25" customHeight="1" x14ac:dyDescent="0.25">
      <c r="A47" s="217"/>
      <c r="B47" s="217"/>
      <c r="C47" s="217"/>
      <c r="D47" s="217"/>
      <c r="E47" s="217"/>
      <c r="F47" s="217"/>
      <c r="G47" s="217"/>
      <c r="H47" s="217"/>
      <c r="I47" s="217"/>
    </row>
    <row r="50" spans="2:9" x14ac:dyDescent="0.25">
      <c r="B50" s="227" t="s">
        <v>427</v>
      </c>
      <c r="C50" s="227"/>
      <c r="D50" s="227"/>
      <c r="E50" s="227"/>
      <c r="F50" s="227"/>
      <c r="G50" s="227"/>
      <c r="H50" s="227"/>
      <c r="I50" s="227"/>
    </row>
    <row r="51" spans="2:9" x14ac:dyDescent="0.25">
      <c r="C51" s="112">
        <f>HistoricalFS!F3</f>
        <v>43555</v>
      </c>
      <c r="D51" s="112">
        <f>HistoricalFS!G3</f>
        <v>43921</v>
      </c>
      <c r="E51" s="112">
        <f>HistoricalFS!H3</f>
        <v>44286</v>
      </c>
      <c r="F51" s="112">
        <f>HistoricalFS!I3</f>
        <v>44651</v>
      </c>
      <c r="G51" s="112">
        <f>HistoricalFS!J3</f>
        <v>45016</v>
      </c>
      <c r="H51" s="112">
        <f>HistoricalFS!K3</f>
        <v>45382</v>
      </c>
      <c r="I51" s="112">
        <f>HistoricalFS!L3</f>
        <v>45747</v>
      </c>
    </row>
    <row r="52" spans="2:9" x14ac:dyDescent="0.25">
      <c r="B52" s="9" t="s">
        <v>76</v>
      </c>
      <c r="C52" s="213">
        <f>'Data Sheet'!E30</f>
        <v>76.459999999999994</v>
      </c>
      <c r="D52" s="213">
        <f>'Data Sheet'!F30</f>
        <v>120.75</v>
      </c>
      <c r="E52" s="213">
        <f>'Data Sheet'!G30</f>
        <v>235.94</v>
      </c>
      <c r="F52" s="213">
        <f>'Data Sheet'!H30</f>
        <v>184.57</v>
      </c>
      <c r="G52" s="213">
        <f>'Data Sheet'!I30</f>
        <v>266.31</v>
      </c>
      <c r="H52" s="213">
        <f>'Data Sheet'!J30</f>
        <v>313.7</v>
      </c>
      <c r="I52" s="213">
        <f>'Data Sheet'!K30</f>
        <v>380.58</v>
      </c>
    </row>
    <row r="53" spans="2:9" x14ac:dyDescent="0.25">
      <c r="B53" s="9" t="s">
        <v>428</v>
      </c>
      <c r="C53" s="213">
        <f>('Data Sheet'!E57+'Data Sheet'!E58)+('Data Sheet'!D57+'Data Sheet'!D58)/2</f>
        <v>777.91000000000008</v>
      </c>
      <c r="D53" s="213">
        <f>('Data Sheet'!F57+'Data Sheet'!F58)+('Data Sheet'!E57+'Data Sheet'!E58)/2</f>
        <v>907.25</v>
      </c>
      <c r="E53" s="213">
        <f>('Data Sheet'!G57+'Data Sheet'!G58)+('Data Sheet'!F57+'Data Sheet'!F58)/2</f>
        <v>1204.4949999999999</v>
      </c>
      <c r="F53" s="213">
        <f>('Data Sheet'!H57+'Data Sheet'!H58)+('Data Sheet'!G57+'Data Sheet'!G58)/2</f>
        <v>1645.5149999999999</v>
      </c>
      <c r="G53" s="213">
        <f>('Data Sheet'!I57+'Data Sheet'!I58)+('Data Sheet'!H57+'Data Sheet'!H58)/2</f>
        <v>2346.3049999999998</v>
      </c>
      <c r="H53" s="213">
        <f>('Data Sheet'!J57+'Data Sheet'!J58)+('Data Sheet'!I57+'Data Sheet'!I58)/2</f>
        <v>2937.645</v>
      </c>
      <c r="I53" s="213">
        <f>('Data Sheet'!K57+'Data Sheet'!K58)+('Data Sheet'!J57+'Data Sheet'!J58)/2</f>
        <v>3499.45</v>
      </c>
    </row>
    <row r="54" spans="2:9" x14ac:dyDescent="0.25">
      <c r="B54" s="211" t="s">
        <v>427</v>
      </c>
      <c r="C54" s="212">
        <f>C52/C53</f>
        <v>9.8289005154837947E-2</v>
      </c>
      <c r="D54" s="212">
        <f t="shared" ref="D54:I54" si="0">D52/D53</f>
        <v>0.1330945163957013</v>
      </c>
      <c r="E54" s="212">
        <f t="shared" si="0"/>
        <v>0.19588292188842629</v>
      </c>
      <c r="F54" s="212">
        <f t="shared" si="0"/>
        <v>0.11216549226230087</v>
      </c>
      <c r="G54" s="212">
        <f t="shared" si="0"/>
        <v>0.11350186783048241</v>
      </c>
      <c r="H54" s="212">
        <f t="shared" si="0"/>
        <v>0.10678621821220739</v>
      </c>
      <c r="I54" s="212">
        <f t="shared" si="0"/>
        <v>0.10875423280801269</v>
      </c>
    </row>
    <row r="56" spans="2:9" x14ac:dyDescent="0.25">
      <c r="B56" s="227" t="s">
        <v>429</v>
      </c>
      <c r="C56" s="227"/>
      <c r="D56" s="227"/>
      <c r="E56" s="227"/>
      <c r="F56" s="227"/>
      <c r="G56" s="227"/>
      <c r="H56" s="227"/>
      <c r="I56" s="227"/>
    </row>
    <row r="57" spans="2:9" x14ac:dyDescent="0.25">
      <c r="C57" s="112">
        <f>C51</f>
        <v>43555</v>
      </c>
      <c r="D57" s="112">
        <f t="shared" ref="D57:I57" si="1">D51</f>
        <v>43921</v>
      </c>
      <c r="E57" s="112">
        <f t="shared" si="1"/>
        <v>44286</v>
      </c>
      <c r="F57" s="112">
        <f t="shared" si="1"/>
        <v>44651</v>
      </c>
      <c r="G57" s="112">
        <f t="shared" si="1"/>
        <v>45016</v>
      </c>
      <c r="H57" s="112">
        <f t="shared" si="1"/>
        <v>45382</v>
      </c>
      <c r="I57" s="112">
        <f t="shared" si="1"/>
        <v>45747</v>
      </c>
    </row>
    <row r="58" spans="2:9" x14ac:dyDescent="0.25">
      <c r="B58" s="9" t="s">
        <v>76</v>
      </c>
      <c r="C58" s="213">
        <f>'Data Sheet'!E30</f>
        <v>76.459999999999994</v>
      </c>
      <c r="D58" s="213">
        <f>'Data Sheet'!F30</f>
        <v>120.75</v>
      </c>
      <c r="E58" s="213">
        <f>'Data Sheet'!G30</f>
        <v>235.94</v>
      </c>
      <c r="F58" s="213">
        <f>'Data Sheet'!H30</f>
        <v>184.57</v>
      </c>
      <c r="G58" s="213">
        <f>'Data Sheet'!I30</f>
        <v>266.31</v>
      </c>
      <c r="H58" s="213">
        <f>'Data Sheet'!J30</f>
        <v>313.7</v>
      </c>
      <c r="I58" s="213">
        <f>'Data Sheet'!K30</f>
        <v>380.58</v>
      </c>
    </row>
    <row r="59" spans="2:9" x14ac:dyDescent="0.25">
      <c r="B59" s="9" t="s">
        <v>359</v>
      </c>
      <c r="C59" s="213">
        <f>'Data Sheet'!E17</f>
        <v>1000.07</v>
      </c>
      <c r="D59" s="213">
        <f>'Data Sheet'!F17</f>
        <v>1134.21</v>
      </c>
      <c r="E59" s="213">
        <f>'Data Sheet'!G17</f>
        <v>1376.18</v>
      </c>
      <c r="F59" s="213">
        <f>'Data Sheet'!H17</f>
        <v>1490.84</v>
      </c>
      <c r="G59" s="213">
        <f>'Data Sheet'!I17</f>
        <v>1852.14</v>
      </c>
      <c r="H59" s="213">
        <f>'Data Sheet'!J17</f>
        <v>2177.41</v>
      </c>
      <c r="I59" s="213">
        <f>'Data Sheet'!K17</f>
        <v>2622.85</v>
      </c>
    </row>
    <row r="60" spans="2:9" x14ac:dyDescent="0.25">
      <c r="B60" s="211" t="s">
        <v>430</v>
      </c>
      <c r="C60" s="212">
        <f t="shared" ref="C60:H60" si="2">C58/C59</f>
        <v>7.6454648174627771E-2</v>
      </c>
      <c r="D60" s="212">
        <f t="shared" si="2"/>
        <v>0.10646176633956675</v>
      </c>
      <c r="E60" s="212">
        <f t="shared" si="2"/>
        <v>0.17144559577962185</v>
      </c>
      <c r="F60" s="212">
        <f t="shared" si="2"/>
        <v>0.12380268841726812</v>
      </c>
      <c r="G60" s="212">
        <f t="shared" si="2"/>
        <v>0.14378502704979104</v>
      </c>
      <c r="H60" s="212">
        <f t="shared" si="2"/>
        <v>0.14407024859810511</v>
      </c>
      <c r="I60" s="212">
        <f>I58/I59</f>
        <v>0.14510170234668396</v>
      </c>
    </row>
    <row r="62" spans="2:9" x14ac:dyDescent="0.25">
      <c r="B62" s="9" t="s">
        <v>359</v>
      </c>
      <c r="C62" s="213">
        <f>C59</f>
        <v>1000.07</v>
      </c>
      <c r="D62" s="213">
        <f t="shared" ref="D62:I62" si="3">D59</f>
        <v>1134.21</v>
      </c>
      <c r="E62" s="213">
        <f t="shared" si="3"/>
        <v>1376.18</v>
      </c>
      <c r="F62" s="213">
        <f t="shared" si="3"/>
        <v>1490.84</v>
      </c>
      <c r="G62" s="213">
        <f t="shared" si="3"/>
        <v>1852.14</v>
      </c>
      <c r="H62" s="213">
        <f t="shared" si="3"/>
        <v>2177.41</v>
      </c>
      <c r="I62" s="213">
        <f t="shared" si="3"/>
        <v>2622.85</v>
      </c>
    </row>
    <row r="63" spans="2:9" x14ac:dyDescent="0.25">
      <c r="B63" s="9" t="s">
        <v>431</v>
      </c>
      <c r="C63" s="9">
        <f>'Data Sheet'!E66</f>
        <v>802.46</v>
      </c>
      <c r="D63" s="9">
        <f>'Data Sheet'!F66</f>
        <v>902.03</v>
      </c>
      <c r="E63" s="9">
        <f>'Data Sheet'!G66</f>
        <v>1228.02</v>
      </c>
      <c r="F63" s="9">
        <f>'Data Sheet'!H66</f>
        <v>1636.25</v>
      </c>
      <c r="G63" s="9">
        <f>'Data Sheet'!I66</f>
        <v>2190.39</v>
      </c>
      <c r="H63" s="9">
        <f>'Data Sheet'!J66</f>
        <v>2680.96</v>
      </c>
      <c r="I63" s="9">
        <f>'Data Sheet'!K66</f>
        <v>3239.63</v>
      </c>
    </row>
    <row r="64" spans="2:9" x14ac:dyDescent="0.25">
      <c r="B64" s="211" t="s">
        <v>432</v>
      </c>
      <c r="C64" s="214">
        <f>C62/C63</f>
        <v>1.2462552650599408</v>
      </c>
      <c r="D64" s="214">
        <f t="shared" ref="D64:I64" si="4">D62/D63</f>
        <v>1.2573972040841215</v>
      </c>
      <c r="E64" s="214">
        <f t="shared" si="4"/>
        <v>1.1206495008224622</v>
      </c>
      <c r="F64" s="214">
        <f t="shared" si="4"/>
        <v>0.91113216195569136</v>
      </c>
      <c r="G64" s="214">
        <f t="shared" si="4"/>
        <v>0.84557544546861529</v>
      </c>
      <c r="H64" s="214">
        <f t="shared" si="4"/>
        <v>0.81217548937693951</v>
      </c>
      <c r="I64" s="214">
        <f t="shared" si="4"/>
        <v>0.80961406086497523</v>
      </c>
    </row>
    <row r="66" spans="2:10" x14ac:dyDescent="0.25">
      <c r="B66" s="9" t="str">
        <f>B63</f>
        <v>Average Total Asset</v>
      </c>
      <c r="C66" s="9">
        <f>C63</f>
        <v>802.46</v>
      </c>
      <c r="D66" s="9">
        <f t="shared" ref="D66:I66" si="5">D63</f>
        <v>902.03</v>
      </c>
      <c r="E66" s="9">
        <f t="shared" si="5"/>
        <v>1228.02</v>
      </c>
      <c r="F66" s="9">
        <f t="shared" si="5"/>
        <v>1636.25</v>
      </c>
      <c r="G66" s="9">
        <f t="shared" si="5"/>
        <v>2190.39</v>
      </c>
      <c r="H66" s="9">
        <f t="shared" si="5"/>
        <v>2680.96</v>
      </c>
      <c r="I66" s="9">
        <f t="shared" si="5"/>
        <v>3239.63</v>
      </c>
    </row>
    <row r="67" spans="2:10" x14ac:dyDescent="0.25">
      <c r="B67" s="9" t="str">
        <f>B53</f>
        <v xml:space="preserve">Average Shareholder Equity </v>
      </c>
      <c r="C67" s="213">
        <f>C53</f>
        <v>777.91000000000008</v>
      </c>
      <c r="D67" s="213">
        <f t="shared" ref="D67:I67" si="6">D53</f>
        <v>907.25</v>
      </c>
      <c r="E67" s="213">
        <f t="shared" si="6"/>
        <v>1204.4949999999999</v>
      </c>
      <c r="F67" s="213">
        <f t="shared" si="6"/>
        <v>1645.5149999999999</v>
      </c>
      <c r="G67" s="213">
        <f t="shared" si="6"/>
        <v>2346.3049999999998</v>
      </c>
      <c r="H67" s="213">
        <f t="shared" si="6"/>
        <v>2937.645</v>
      </c>
      <c r="I67" s="213">
        <f t="shared" si="6"/>
        <v>3499.45</v>
      </c>
    </row>
    <row r="68" spans="2:10" x14ac:dyDescent="0.25">
      <c r="B68" s="211" t="s">
        <v>433</v>
      </c>
      <c r="C68" s="214">
        <f>C66/C67</f>
        <v>1.0315589206977671</v>
      </c>
      <c r="D68" s="214">
        <f t="shared" ref="D68:I68" si="7">D66/D67</f>
        <v>0.99424634885643426</v>
      </c>
      <c r="E68" s="214">
        <f t="shared" si="7"/>
        <v>1.0195310067704724</v>
      </c>
      <c r="F68" s="214">
        <f t="shared" si="7"/>
        <v>0.99436954388139887</v>
      </c>
      <c r="G68" s="214">
        <f t="shared" si="7"/>
        <v>0.93354870743573404</v>
      </c>
      <c r="H68" s="214">
        <f t="shared" si="7"/>
        <v>0.91262218545807949</v>
      </c>
      <c r="I68" s="214">
        <f t="shared" si="7"/>
        <v>0.92575404706453879</v>
      </c>
    </row>
    <row r="70" spans="2:10" x14ac:dyDescent="0.25">
      <c r="B70" s="211" t="s">
        <v>434</v>
      </c>
      <c r="C70" s="212">
        <f>C60*C64*C68</f>
        <v>9.8289005154837975E-2</v>
      </c>
      <c r="D70" s="212">
        <f t="shared" ref="D70:I70" si="8">D60*D64*D68</f>
        <v>0.1330945163957013</v>
      </c>
      <c r="E70" s="212">
        <f t="shared" si="8"/>
        <v>0.19588292188842629</v>
      </c>
      <c r="F70" s="212">
        <f t="shared" si="8"/>
        <v>0.11216549226230087</v>
      </c>
      <c r="G70" s="212">
        <f t="shared" si="8"/>
        <v>0.1135018678304824</v>
      </c>
      <c r="H70" s="212">
        <f t="shared" si="8"/>
        <v>0.10678621821220739</v>
      </c>
      <c r="I70" s="212">
        <f t="shared" si="8"/>
        <v>0.10875423280801269</v>
      </c>
    </row>
    <row r="72" spans="2:10" x14ac:dyDescent="0.25">
      <c r="B72" s="227" t="s">
        <v>435</v>
      </c>
      <c r="C72" s="227"/>
      <c r="D72" s="227"/>
      <c r="E72" s="227"/>
      <c r="F72" s="227"/>
      <c r="G72" s="227"/>
      <c r="H72" s="227"/>
      <c r="I72" s="227"/>
    </row>
    <row r="73" spans="2:10" x14ac:dyDescent="0.25">
      <c r="C73" s="112">
        <f>C51</f>
        <v>43555</v>
      </c>
      <c r="D73" s="112">
        <f t="shared" ref="D73:I73" si="9">D51</f>
        <v>43921</v>
      </c>
      <c r="E73" s="112">
        <f t="shared" si="9"/>
        <v>44286</v>
      </c>
      <c r="F73" s="112">
        <f t="shared" si="9"/>
        <v>44651</v>
      </c>
      <c r="G73" s="112">
        <f t="shared" si="9"/>
        <v>45016</v>
      </c>
      <c r="H73" s="112">
        <f t="shared" si="9"/>
        <v>45382</v>
      </c>
      <c r="I73" s="112">
        <f t="shared" si="9"/>
        <v>45747</v>
      </c>
    </row>
    <row r="74" spans="2:10" x14ac:dyDescent="0.25">
      <c r="B74" s="9" t="s">
        <v>76</v>
      </c>
      <c r="C74" s="213">
        <f>C58</f>
        <v>76.459999999999994</v>
      </c>
      <c r="D74" s="213">
        <f t="shared" ref="D74:I74" si="10">D58</f>
        <v>120.75</v>
      </c>
      <c r="E74" s="213">
        <f t="shared" si="10"/>
        <v>235.94</v>
      </c>
      <c r="F74" s="213">
        <f t="shared" si="10"/>
        <v>184.57</v>
      </c>
      <c r="G74" s="213">
        <f t="shared" si="10"/>
        <v>266.31</v>
      </c>
      <c r="H74" s="213">
        <f t="shared" si="10"/>
        <v>313.7</v>
      </c>
      <c r="I74" s="213">
        <f t="shared" si="10"/>
        <v>380.58</v>
      </c>
    </row>
    <row r="75" spans="2:10" x14ac:dyDescent="0.25">
      <c r="B75" s="9" t="str">
        <f>B66</f>
        <v>Average Total Asset</v>
      </c>
      <c r="C75" s="213">
        <f>C63</f>
        <v>802.46</v>
      </c>
      <c r="D75" s="213">
        <f t="shared" ref="D75:I75" si="11">D63</f>
        <v>902.03</v>
      </c>
      <c r="E75" s="213">
        <f t="shared" si="11"/>
        <v>1228.02</v>
      </c>
      <c r="F75" s="213">
        <f t="shared" si="11"/>
        <v>1636.25</v>
      </c>
      <c r="G75" s="213">
        <f t="shared" si="11"/>
        <v>2190.39</v>
      </c>
      <c r="H75" s="213">
        <f t="shared" si="11"/>
        <v>2680.96</v>
      </c>
      <c r="I75" s="213">
        <f t="shared" si="11"/>
        <v>3239.63</v>
      </c>
      <c r="J75" s="213"/>
    </row>
    <row r="76" spans="2:10" x14ac:dyDescent="0.25">
      <c r="B76" s="211" t="s">
        <v>435</v>
      </c>
      <c r="C76" s="212">
        <f>C74/C75</f>
        <v>9.5282007825935239E-2</v>
      </c>
      <c r="D76" s="212">
        <f t="shared" ref="D76:I76" si="12">D74/D75</f>
        <v>0.13386472733722826</v>
      </c>
      <c r="E76" s="212">
        <f t="shared" si="12"/>
        <v>0.19213042132864286</v>
      </c>
      <c r="F76" s="212">
        <f t="shared" si="12"/>
        <v>0.11280061115355233</v>
      </c>
      <c r="G76" s="212">
        <f t="shared" si="12"/>
        <v>0.12158108829934396</v>
      </c>
      <c r="H76" s="212">
        <f t="shared" si="12"/>
        <v>0.11701032465982335</v>
      </c>
      <c r="I76" s="212">
        <f t="shared" si="12"/>
        <v>0.11747637847531971</v>
      </c>
    </row>
    <row r="78" spans="2:10" x14ac:dyDescent="0.25">
      <c r="B78" s="227" t="s">
        <v>436</v>
      </c>
      <c r="C78" s="227"/>
      <c r="D78" s="227"/>
      <c r="E78" s="227"/>
      <c r="F78" s="227"/>
      <c r="G78" s="227"/>
      <c r="H78" s="227"/>
      <c r="I78" s="227"/>
    </row>
    <row r="79" spans="2:10" x14ac:dyDescent="0.25">
      <c r="C79" s="112">
        <f>C57</f>
        <v>43555</v>
      </c>
      <c r="D79" s="112">
        <f t="shared" ref="D79:I79" si="13">D57</f>
        <v>43921</v>
      </c>
      <c r="E79" s="112">
        <f t="shared" si="13"/>
        <v>44286</v>
      </c>
      <c r="F79" s="112">
        <f t="shared" si="13"/>
        <v>44651</v>
      </c>
      <c r="G79" s="112">
        <f t="shared" si="13"/>
        <v>45016</v>
      </c>
      <c r="H79" s="112">
        <f t="shared" si="13"/>
        <v>45382</v>
      </c>
      <c r="I79" s="112">
        <f t="shared" si="13"/>
        <v>45747</v>
      </c>
    </row>
    <row r="80" spans="2:10" x14ac:dyDescent="0.25">
      <c r="B80" s="9" t="s">
        <v>76</v>
      </c>
      <c r="C80" s="213">
        <f>C58</f>
        <v>76.459999999999994</v>
      </c>
      <c r="D80" s="213">
        <f t="shared" ref="D80:I80" si="14">D58</f>
        <v>120.75</v>
      </c>
      <c r="E80" s="213">
        <f t="shared" si="14"/>
        <v>235.94</v>
      </c>
      <c r="F80" s="213">
        <f t="shared" si="14"/>
        <v>184.57</v>
      </c>
      <c r="G80" s="213">
        <f t="shared" si="14"/>
        <v>266.31</v>
      </c>
      <c r="H80" s="213">
        <f t="shared" si="14"/>
        <v>313.7</v>
      </c>
      <c r="I80" s="213">
        <f t="shared" si="14"/>
        <v>380.58</v>
      </c>
    </row>
    <row r="81" spans="2:9" x14ac:dyDescent="0.25">
      <c r="B81" s="9" t="s">
        <v>359</v>
      </c>
      <c r="C81" s="213">
        <f>C62</f>
        <v>1000.07</v>
      </c>
      <c r="D81" s="213">
        <f t="shared" ref="D81:I81" si="15">D62</f>
        <v>1134.21</v>
      </c>
      <c r="E81" s="213">
        <f t="shared" si="15"/>
        <v>1376.18</v>
      </c>
      <c r="F81" s="213">
        <f t="shared" si="15"/>
        <v>1490.84</v>
      </c>
      <c r="G81" s="213">
        <f t="shared" si="15"/>
        <v>1852.14</v>
      </c>
      <c r="H81" s="213">
        <f t="shared" si="15"/>
        <v>2177.41</v>
      </c>
      <c r="I81" s="213">
        <f t="shared" si="15"/>
        <v>2622.85</v>
      </c>
    </row>
    <row r="82" spans="2:9" x14ac:dyDescent="0.25">
      <c r="B82" s="211" t="s">
        <v>430</v>
      </c>
      <c r="C82" s="212">
        <f t="shared" ref="C82:H82" si="16">C80/C81</f>
        <v>7.6454648174627771E-2</v>
      </c>
      <c r="D82" s="212">
        <f t="shared" si="16"/>
        <v>0.10646176633956675</v>
      </c>
      <c r="E82" s="212">
        <f t="shared" si="16"/>
        <v>0.17144559577962185</v>
      </c>
      <c r="F82" s="212">
        <f t="shared" si="16"/>
        <v>0.12380268841726812</v>
      </c>
      <c r="G82" s="212">
        <f t="shared" si="16"/>
        <v>0.14378502704979104</v>
      </c>
      <c r="H82" s="212">
        <f t="shared" si="16"/>
        <v>0.14407024859810511</v>
      </c>
      <c r="I82" s="212">
        <f>I80/I81</f>
        <v>0.14510170234668396</v>
      </c>
    </row>
    <row r="84" spans="2:9" x14ac:dyDescent="0.25">
      <c r="B84" s="9" t="s">
        <v>359</v>
      </c>
      <c r="C84" s="213">
        <f>C62</f>
        <v>1000.07</v>
      </c>
      <c r="D84" s="213">
        <f t="shared" ref="D84:I84" si="17">D62</f>
        <v>1134.21</v>
      </c>
      <c r="E84" s="213">
        <f t="shared" si="17"/>
        <v>1376.18</v>
      </c>
      <c r="F84" s="213">
        <f t="shared" si="17"/>
        <v>1490.84</v>
      </c>
      <c r="G84" s="213">
        <f t="shared" si="17"/>
        <v>1852.14</v>
      </c>
      <c r="H84" s="213">
        <f t="shared" si="17"/>
        <v>2177.41</v>
      </c>
      <c r="I84" s="213">
        <f t="shared" si="17"/>
        <v>2622.85</v>
      </c>
    </row>
    <row r="85" spans="2:9" x14ac:dyDescent="0.25">
      <c r="B85" s="9" t="s">
        <v>431</v>
      </c>
      <c r="C85" s="9">
        <f>C66</f>
        <v>802.46</v>
      </c>
      <c r="D85" s="9">
        <f t="shared" ref="D85:I85" si="18">D66</f>
        <v>902.03</v>
      </c>
      <c r="E85" s="9">
        <f t="shared" si="18"/>
        <v>1228.02</v>
      </c>
      <c r="F85" s="9">
        <f t="shared" si="18"/>
        <v>1636.25</v>
      </c>
      <c r="G85" s="9">
        <f t="shared" si="18"/>
        <v>2190.39</v>
      </c>
      <c r="H85" s="9">
        <f t="shared" si="18"/>
        <v>2680.96</v>
      </c>
      <c r="I85" s="9">
        <f t="shared" si="18"/>
        <v>3239.63</v>
      </c>
    </row>
    <row r="86" spans="2:9" x14ac:dyDescent="0.25">
      <c r="B86" s="211" t="s">
        <v>432</v>
      </c>
      <c r="C86" s="214">
        <f>C84/C85</f>
        <v>1.2462552650599408</v>
      </c>
      <c r="D86" s="214">
        <f t="shared" ref="D86:I86" si="19">D84/D85</f>
        <v>1.2573972040841215</v>
      </c>
      <c r="E86" s="214">
        <f t="shared" si="19"/>
        <v>1.1206495008224622</v>
      </c>
      <c r="F86" s="214">
        <f t="shared" si="19"/>
        <v>0.91113216195569136</v>
      </c>
      <c r="G86" s="214">
        <f t="shared" si="19"/>
        <v>0.84557544546861529</v>
      </c>
      <c r="H86" s="214">
        <f t="shared" si="19"/>
        <v>0.81217548937693951</v>
      </c>
      <c r="I86" s="214">
        <f t="shared" si="19"/>
        <v>0.80961406086497523</v>
      </c>
    </row>
    <row r="88" spans="2:9" x14ac:dyDescent="0.25">
      <c r="B88" s="211" t="s">
        <v>437</v>
      </c>
      <c r="C88" s="212">
        <f>C82*C86</f>
        <v>9.5282007825935253E-2</v>
      </c>
      <c r="D88" s="212">
        <f t="shared" ref="D88:I88" si="20">D82*D86</f>
        <v>0.13386472733722826</v>
      </c>
      <c r="E88" s="212">
        <f t="shared" si="20"/>
        <v>0.19213042132864286</v>
      </c>
      <c r="F88" s="212">
        <f t="shared" si="20"/>
        <v>0.11280061115355233</v>
      </c>
      <c r="G88" s="212">
        <f t="shared" si="20"/>
        <v>0.12158108829934396</v>
      </c>
      <c r="H88" s="212">
        <f t="shared" si="20"/>
        <v>0.11701032465982335</v>
      </c>
      <c r="I88" s="212">
        <f t="shared" si="20"/>
        <v>0.11747637847531971</v>
      </c>
    </row>
    <row r="98" spans="1:9" x14ac:dyDescent="0.25">
      <c r="A98" s="228"/>
      <c r="B98" s="228"/>
      <c r="C98" s="228"/>
      <c r="D98" s="228"/>
      <c r="E98" s="228"/>
      <c r="F98" s="228"/>
      <c r="G98" s="228"/>
      <c r="H98" s="228"/>
      <c r="I98" s="228"/>
    </row>
  </sheetData>
  <mergeCells count="5">
    <mergeCell ref="B9:I9"/>
    <mergeCell ref="B50:I50"/>
    <mergeCell ref="B56:I56"/>
    <mergeCell ref="B72:I72"/>
    <mergeCell ref="B78:I78"/>
  </mergeCells>
  <pageMargins left="0.7" right="0.7" top="0.75" bottom="0.75" header="0.3" footer="0.3"/>
  <pageSetup scale="88" fitToHeight="0" orientation="portrait" r:id="rId1"/>
  <headerFooter scaleWithDoc="0" alignWithMargins="0">
    <oddFooter>Page &amp;P</oddFooter>
  </headerFooter>
  <rowBreaks count="1" manualBreakCount="1">
    <brk id="45"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Financials&gt;</vt:lpstr>
      <vt:lpstr>HistoricalFS</vt:lpstr>
      <vt:lpstr>Ratio Analysis</vt:lpstr>
      <vt:lpstr>Forecasting</vt:lpstr>
      <vt:lpstr>Data Sheet</vt:lpstr>
      <vt:lpstr>Cash Flow Data</vt:lpstr>
      <vt:lpstr>WACC</vt:lpstr>
      <vt:lpstr>Beta</vt:lpstr>
      <vt:lpstr>Beta Comps</vt:lpstr>
      <vt:lpstr>Rm</vt:lpstr>
      <vt:lpstr>Common size</vt:lpstr>
      <vt:lpstr>Raw FS</vt:lpstr>
      <vt:lpstr>Intrinsic Growth</vt:lpstr>
      <vt:lpstr>DCF</vt:lpstr>
      <vt:lpstr>Comps Val</vt:lpstr>
      <vt:lpstr>Data</vt:lpstr>
      <vt:lpstr>Summary</vt:lpstr>
      <vt:lpstr>VAR</vt:lpstr>
      <vt:lpstr>Monte Carlo Simulation</vt:lpstr>
      <vt:lpstr>Dupont Analysis</vt:lpstr>
      <vt:lpstr>'Dupont Analysis'!Print_Area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Patil</dc:creator>
  <cp:lastModifiedBy>Ashish Patil</cp:lastModifiedBy>
  <cp:lastPrinted>2025-06-11T15:49:56Z</cp:lastPrinted>
  <dcterms:created xsi:type="dcterms:W3CDTF">2025-05-23T05:53:55Z</dcterms:created>
  <dcterms:modified xsi:type="dcterms:W3CDTF">2025-06-11T15:50:38Z</dcterms:modified>
</cp:coreProperties>
</file>