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calcChain.xml" ContentType="application/vnd.openxmlformats-officedocument.spreadsheetml.calcChain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png" ContentType="image/png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600" yWindow="9620" windowWidth="24800" windowHeight="16700" tabRatio="500" activeTab="1"/>
  </bookViews>
  <sheets>
    <sheet name="Profit and Loss Accounts " sheetId="4" r:id="rId1"/>
    <sheet name="Balance Sheet" sheetId="5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49" i="5"/>
  <c r="B83"/>
  <c r="B82"/>
  <c r="B81"/>
  <c r="B52"/>
  <c r="B63"/>
  <c r="B72"/>
  <c r="B75"/>
  <c r="B77"/>
  <c r="B8"/>
  <c r="B15"/>
  <c r="B21"/>
  <c r="B24"/>
  <c r="B38"/>
  <c r="B41"/>
  <c r="C63"/>
  <c r="C21"/>
  <c r="C83"/>
  <c r="C82"/>
  <c r="C81"/>
  <c r="C49"/>
  <c r="C52"/>
  <c r="C72"/>
  <c r="C75"/>
  <c r="C77"/>
  <c r="C8"/>
  <c r="C15"/>
  <c r="C24"/>
  <c r="C38"/>
  <c r="C41"/>
  <c r="M8"/>
  <c r="L8"/>
  <c r="M83"/>
  <c r="L83"/>
  <c r="K83"/>
  <c r="J83"/>
  <c r="I83"/>
  <c r="H83"/>
  <c r="G83"/>
  <c r="F83"/>
  <c r="E83"/>
  <c r="D83"/>
  <c r="M82"/>
  <c r="L82"/>
  <c r="K82"/>
  <c r="J82"/>
  <c r="I82"/>
  <c r="H82"/>
  <c r="G82"/>
  <c r="F82"/>
  <c r="E82"/>
  <c r="M81"/>
  <c r="L81"/>
  <c r="K81"/>
  <c r="J81"/>
  <c r="I81"/>
  <c r="H81"/>
  <c r="G81"/>
  <c r="F81"/>
  <c r="E81"/>
  <c r="D82"/>
  <c r="D81"/>
  <c r="K19"/>
  <c r="M63"/>
  <c r="L63"/>
  <c r="K63"/>
  <c r="J63"/>
  <c r="I63"/>
  <c r="H63"/>
  <c r="G63"/>
  <c r="F63"/>
  <c r="E63"/>
  <c r="D63"/>
  <c r="M72"/>
  <c r="M75"/>
  <c r="M49"/>
  <c r="M52"/>
  <c r="M77"/>
  <c r="L72"/>
  <c r="L75"/>
  <c r="L49"/>
  <c r="L52"/>
  <c r="L77"/>
  <c r="K72"/>
  <c r="K75"/>
  <c r="K49"/>
  <c r="K52"/>
  <c r="K77"/>
  <c r="J72"/>
  <c r="J75"/>
  <c r="J49"/>
  <c r="J52"/>
  <c r="J77"/>
  <c r="I72"/>
  <c r="I75"/>
  <c r="I49"/>
  <c r="I52"/>
  <c r="I77"/>
  <c r="H72"/>
  <c r="H75"/>
  <c r="H49"/>
  <c r="H52"/>
  <c r="H77"/>
  <c r="G72"/>
  <c r="G75"/>
  <c r="G49"/>
  <c r="G52"/>
  <c r="G77"/>
  <c r="F72"/>
  <c r="F75"/>
  <c r="F49"/>
  <c r="F52"/>
  <c r="F77"/>
  <c r="M38"/>
  <c r="M15"/>
  <c r="M21"/>
  <c r="M24"/>
  <c r="M41"/>
  <c r="L38"/>
  <c r="L15"/>
  <c r="L21"/>
  <c r="L24"/>
  <c r="L41"/>
  <c r="K38"/>
  <c r="K15"/>
  <c r="K21"/>
  <c r="K8"/>
  <c r="K24"/>
  <c r="K41"/>
  <c r="J38"/>
  <c r="J15"/>
  <c r="J21"/>
  <c r="J8"/>
  <c r="J24"/>
  <c r="J41"/>
  <c r="I38"/>
  <c r="I8"/>
  <c r="I15"/>
  <c r="I21"/>
  <c r="I24"/>
  <c r="I41"/>
  <c r="H38"/>
  <c r="H8"/>
  <c r="H15"/>
  <c r="H21"/>
  <c r="H24"/>
  <c r="H41"/>
  <c r="G38"/>
  <c r="G8"/>
  <c r="G15"/>
  <c r="G21"/>
  <c r="G24"/>
  <c r="G41"/>
  <c r="F38"/>
  <c r="F8"/>
  <c r="F15"/>
  <c r="F21"/>
  <c r="F24"/>
  <c r="F41"/>
  <c r="E72"/>
  <c r="E75"/>
  <c r="E49"/>
  <c r="E52"/>
  <c r="E77"/>
  <c r="D49"/>
  <c r="D52"/>
  <c r="D72"/>
  <c r="D75"/>
  <c r="D77"/>
  <c r="E8"/>
  <c r="E15"/>
  <c r="E21"/>
  <c r="E24"/>
  <c r="E38"/>
  <c r="E41"/>
  <c r="D8"/>
  <c r="D15"/>
  <c r="D21"/>
  <c r="D24"/>
  <c r="D38"/>
  <c r="D41"/>
  <c r="E2"/>
  <c r="F2"/>
  <c r="G2"/>
  <c r="H2"/>
  <c r="I2"/>
  <c r="J2"/>
  <c r="K2"/>
  <c r="L2"/>
  <c r="M2"/>
  <c r="B84"/>
  <c r="M84"/>
  <c r="L84"/>
  <c r="K84"/>
  <c r="J84"/>
  <c r="I84"/>
  <c r="H84"/>
  <c r="G84"/>
  <c r="F84"/>
  <c r="E84"/>
  <c r="D84"/>
  <c r="C84"/>
  <c r="L31" i="4"/>
  <c r="L32"/>
  <c r="L77"/>
  <c r="K31"/>
  <c r="K32"/>
  <c r="K77"/>
  <c r="J31"/>
  <c r="J32"/>
  <c r="J77"/>
  <c r="I31"/>
  <c r="I32"/>
  <c r="I77"/>
  <c r="H31"/>
  <c r="H32"/>
  <c r="H77"/>
  <c r="G31"/>
  <c r="G32"/>
  <c r="G77"/>
  <c r="F31"/>
  <c r="F32"/>
  <c r="F77"/>
  <c r="E31"/>
  <c r="E32"/>
  <c r="E77"/>
  <c r="D31"/>
  <c r="D32"/>
  <c r="D77"/>
  <c r="C31"/>
  <c r="C32"/>
  <c r="C77"/>
  <c r="B31"/>
  <c r="B32"/>
  <c r="B77"/>
  <c r="B69"/>
  <c r="B68"/>
  <c r="B67"/>
  <c r="B38"/>
  <c r="B54"/>
  <c r="B56"/>
  <c r="B58"/>
  <c r="B60"/>
  <c r="B93"/>
  <c r="B92"/>
  <c r="B89"/>
  <c r="B87"/>
  <c r="B62"/>
  <c r="B64"/>
  <c r="B83"/>
  <c r="B81"/>
  <c r="B79"/>
  <c r="B75"/>
  <c r="B40"/>
  <c r="B46"/>
  <c r="B50"/>
  <c r="B49"/>
  <c r="B47"/>
  <c r="B39"/>
  <c r="L38"/>
  <c r="L40"/>
  <c r="L42"/>
  <c r="L46"/>
  <c r="L47"/>
  <c r="K38"/>
  <c r="K40"/>
  <c r="K42"/>
  <c r="K46"/>
  <c r="K47"/>
  <c r="J38"/>
  <c r="J40"/>
  <c r="J42"/>
  <c r="J46"/>
  <c r="J47"/>
  <c r="I38"/>
  <c r="I40"/>
  <c r="I46"/>
  <c r="I47"/>
  <c r="H38"/>
  <c r="H40"/>
  <c r="H46"/>
  <c r="H47"/>
  <c r="G38"/>
  <c r="G40"/>
  <c r="G46"/>
  <c r="G47"/>
  <c r="F38"/>
  <c r="F40"/>
  <c r="F46"/>
  <c r="F47"/>
  <c r="E38"/>
  <c r="E40"/>
  <c r="E46"/>
  <c r="E47"/>
  <c r="D38"/>
  <c r="D40"/>
  <c r="D46"/>
  <c r="D47"/>
  <c r="C38"/>
  <c r="C40"/>
  <c r="C46"/>
  <c r="C47"/>
  <c r="M31"/>
  <c r="M38"/>
  <c r="M40"/>
  <c r="M42"/>
  <c r="M46"/>
  <c r="M47"/>
  <c r="M60"/>
  <c r="M93"/>
  <c r="L60"/>
  <c r="L93"/>
  <c r="K60"/>
  <c r="K93"/>
  <c r="J60"/>
  <c r="J93"/>
  <c r="I60"/>
  <c r="I93"/>
  <c r="H60"/>
  <c r="H93"/>
  <c r="G60"/>
  <c r="G93"/>
  <c r="F60"/>
  <c r="F93"/>
  <c r="E56"/>
  <c r="E60"/>
  <c r="E93"/>
  <c r="D54"/>
  <c r="D56"/>
  <c r="D58"/>
  <c r="D60"/>
  <c r="D93"/>
  <c r="C54"/>
  <c r="C56"/>
  <c r="C58"/>
  <c r="C60"/>
  <c r="C93"/>
  <c r="L87"/>
  <c r="K87"/>
  <c r="J87"/>
  <c r="I87"/>
  <c r="C92"/>
  <c r="C89"/>
  <c r="C87"/>
  <c r="C62"/>
  <c r="C64"/>
  <c r="C83"/>
  <c r="C81"/>
  <c r="C79"/>
  <c r="C75"/>
  <c r="C50"/>
  <c r="C49"/>
  <c r="C39"/>
  <c r="L83"/>
  <c r="K50"/>
  <c r="K64"/>
  <c r="K83"/>
  <c r="J50"/>
  <c r="J64"/>
  <c r="J83"/>
  <c r="I50"/>
  <c r="I64"/>
  <c r="I83"/>
  <c r="H83"/>
  <c r="G83"/>
  <c r="F83"/>
  <c r="E83"/>
  <c r="M39"/>
  <c r="L39"/>
  <c r="K39"/>
  <c r="J39"/>
  <c r="I39"/>
  <c r="H39"/>
  <c r="G39"/>
  <c r="F39"/>
  <c r="E39"/>
  <c r="D39"/>
  <c r="M92"/>
  <c r="L92"/>
  <c r="K92"/>
  <c r="J92"/>
  <c r="I92"/>
  <c r="H92"/>
  <c r="G92"/>
  <c r="F92"/>
  <c r="E92"/>
  <c r="D92"/>
  <c r="L81"/>
  <c r="K81"/>
  <c r="J81"/>
  <c r="I81"/>
  <c r="L75"/>
  <c r="M50"/>
  <c r="M52"/>
  <c r="L50"/>
  <c r="L52"/>
  <c r="M62"/>
  <c r="L62"/>
  <c r="M49"/>
  <c r="L49"/>
  <c r="M32"/>
  <c r="K62"/>
  <c r="J62"/>
  <c r="I62"/>
  <c r="K49"/>
  <c r="J49"/>
  <c r="H50"/>
  <c r="I49"/>
  <c r="H49"/>
  <c r="G50"/>
  <c r="F50"/>
  <c r="G49"/>
  <c r="F49"/>
  <c r="E49"/>
  <c r="D49"/>
  <c r="E50"/>
  <c r="D50"/>
  <c r="L89"/>
  <c r="K89"/>
  <c r="J89"/>
  <c r="L79"/>
  <c r="K79"/>
  <c r="J79"/>
  <c r="I79"/>
  <c r="K75"/>
  <c r="J75"/>
  <c r="I75"/>
  <c r="H75"/>
  <c r="H87"/>
  <c r="G87"/>
  <c r="F87"/>
  <c r="E87"/>
  <c r="D87"/>
  <c r="H81"/>
  <c r="G81"/>
  <c r="F81"/>
  <c r="E81"/>
  <c r="G75"/>
  <c r="F75"/>
  <c r="E75"/>
  <c r="D75"/>
  <c r="H79"/>
  <c r="G79"/>
  <c r="F79"/>
  <c r="E79"/>
  <c r="D79"/>
  <c r="I89"/>
  <c r="H89"/>
  <c r="G89"/>
  <c r="F89"/>
  <c r="E89"/>
  <c r="D89"/>
  <c r="H62"/>
  <c r="G62"/>
  <c r="F62"/>
  <c r="E62"/>
  <c r="E26"/>
  <c r="F26"/>
  <c r="G26"/>
  <c r="H26"/>
  <c r="I26"/>
  <c r="J26"/>
  <c r="K26"/>
  <c r="D64"/>
  <c r="D83"/>
  <c r="D81"/>
</calcChain>
</file>

<file path=xl/sharedStrings.xml><?xml version="1.0" encoding="utf-8"?>
<sst xmlns="http://schemas.openxmlformats.org/spreadsheetml/2006/main" count="111" uniqueCount="110">
  <si>
    <t>Consolidated Balance Sheet</t>
    <phoneticPr fontId="8" type="noConversion"/>
  </si>
  <si>
    <t>Total Assets</t>
    <phoneticPr fontId="8" type="noConversion"/>
  </si>
  <si>
    <t>Equity</t>
    <phoneticPr fontId="8" type="noConversion"/>
  </si>
  <si>
    <t>Liabilities</t>
    <phoneticPr fontId="8" type="noConversion"/>
  </si>
  <si>
    <t>Cash Flows</t>
    <phoneticPr fontId="8" type="noConversion"/>
  </si>
  <si>
    <t xml:space="preserve">Gross Margin </t>
    <phoneticPr fontId="8" type="noConversion"/>
  </si>
  <si>
    <t xml:space="preserve">Operating Margin </t>
    <phoneticPr fontId="8" type="noConversion"/>
  </si>
  <si>
    <t xml:space="preserve">Net Profit Margin </t>
    <phoneticPr fontId="8" type="noConversion"/>
  </si>
  <si>
    <t>ROIC</t>
    <phoneticPr fontId="8" type="noConversion"/>
  </si>
  <si>
    <t>Equity Ratio</t>
    <phoneticPr fontId="8" type="noConversion"/>
  </si>
  <si>
    <t xml:space="preserve">Loss on discontinued </t>
    <phoneticPr fontId="8" type="noConversion"/>
  </si>
  <si>
    <t>Sales growth</t>
    <phoneticPr fontId="8" type="noConversion"/>
  </si>
  <si>
    <t xml:space="preserve">  Overhead % </t>
    <phoneticPr fontId="8" type="noConversion"/>
  </si>
  <si>
    <t>Property Plant and equipment</t>
    <phoneticPr fontId="8" type="noConversion"/>
  </si>
  <si>
    <t xml:space="preserve">of which 1,638 relate to discontinued </t>
    <phoneticPr fontId="8" type="noConversion"/>
  </si>
  <si>
    <t xml:space="preserve">Return on Equity (Pre Tax) </t>
    <phoneticPr fontId="8" type="noConversion"/>
  </si>
  <si>
    <t>Deferred Tax Assets</t>
    <phoneticPr fontId="8" type="noConversion"/>
  </si>
  <si>
    <t>Investments in Associates</t>
    <phoneticPr fontId="8" type="noConversion"/>
  </si>
  <si>
    <t>Total Non Current Assets</t>
    <phoneticPr fontId="8" type="noConversion"/>
  </si>
  <si>
    <t>Current Assets</t>
    <phoneticPr fontId="8" type="noConversion"/>
  </si>
  <si>
    <t>Inventories</t>
    <phoneticPr fontId="8" type="noConversion"/>
  </si>
  <si>
    <t>Trade Receivables</t>
    <phoneticPr fontId="8" type="noConversion"/>
  </si>
  <si>
    <t>Borrowings</t>
    <phoneticPr fontId="8" type="noConversion"/>
  </si>
  <si>
    <t>Deferred Tax Liabilities</t>
    <phoneticPr fontId="8" type="noConversion"/>
  </si>
  <si>
    <t>Pension Obligations</t>
    <phoneticPr fontId="8" type="noConversion"/>
  </si>
  <si>
    <t>Provisions</t>
    <phoneticPr fontId="8" type="noConversion"/>
  </si>
  <si>
    <t>Other Long Term Debt</t>
    <phoneticPr fontId="8" type="noConversion"/>
  </si>
  <si>
    <t>Total Non Current Liabilities</t>
    <phoneticPr fontId="8" type="noConversion"/>
  </si>
  <si>
    <t>Borrowings</t>
    <phoneticPr fontId="8" type="noConversion"/>
  </si>
  <si>
    <t>Trade Payables</t>
    <phoneticPr fontId="8" type="noConversion"/>
  </si>
  <si>
    <t>Provisions</t>
    <phoneticPr fontId="8" type="noConversion"/>
  </si>
  <si>
    <t>Total Current Liabilities</t>
    <phoneticPr fontId="8" type="noConversion"/>
  </si>
  <si>
    <t>Total Liabilities</t>
    <phoneticPr fontId="8" type="noConversion"/>
  </si>
  <si>
    <t>Total Equity and Liabilities</t>
    <phoneticPr fontId="8" type="noConversion"/>
  </si>
  <si>
    <t>Current Liabilities</t>
    <phoneticPr fontId="8" type="noConversion"/>
  </si>
  <si>
    <t xml:space="preserve">Other Short TerM Debt </t>
    <phoneticPr fontId="8" type="noConversion"/>
  </si>
  <si>
    <t>Equity and Liabilities</t>
    <phoneticPr fontId="8" type="noConversion"/>
  </si>
  <si>
    <t>Non Current Liabilities</t>
    <phoneticPr fontId="8" type="noConversion"/>
  </si>
  <si>
    <t>Subordinated Loan Capital</t>
    <phoneticPr fontId="8" type="noConversion"/>
  </si>
  <si>
    <t>Sales Per Emp</t>
    <phoneticPr fontId="8" type="noConversion"/>
  </si>
  <si>
    <t>Million DKK</t>
    <phoneticPr fontId="8" type="noConversion"/>
  </si>
  <si>
    <t xml:space="preserve">The LEGO Case Study - Profit and Loss Accounts </t>
    <phoneticPr fontId="8" type="noConversion"/>
  </si>
  <si>
    <t>Other Receivables</t>
    <phoneticPr fontId="8" type="noConversion"/>
  </si>
  <si>
    <t>PrePayments</t>
    <phoneticPr fontId="8" type="noConversion"/>
  </si>
  <si>
    <t>Current Tax Receivables</t>
    <phoneticPr fontId="8" type="noConversion"/>
  </si>
  <si>
    <t>Cash at Bank</t>
    <phoneticPr fontId="8" type="noConversion"/>
  </si>
  <si>
    <t>Receivables from Related Parties</t>
    <phoneticPr fontId="8" type="noConversion"/>
  </si>
  <si>
    <t>Total Current</t>
    <phoneticPr fontId="8" type="noConversion"/>
  </si>
  <si>
    <t>Share Capital</t>
    <phoneticPr fontId="8" type="noConversion"/>
  </si>
  <si>
    <t>Reserves for hedge Accounting</t>
    <phoneticPr fontId="8" type="noConversion"/>
  </si>
  <si>
    <t>Reserves for Currency Translation</t>
    <phoneticPr fontId="8" type="noConversion"/>
  </si>
  <si>
    <t>Retained Earnings</t>
    <phoneticPr fontId="8" type="noConversion"/>
  </si>
  <si>
    <t xml:space="preserve">LEG Share of Equity </t>
    <phoneticPr fontId="8" type="noConversion"/>
  </si>
  <si>
    <t>Non Controlling Interests</t>
    <phoneticPr fontId="8" type="noConversion"/>
  </si>
  <si>
    <t>Total Equity Interests</t>
    <phoneticPr fontId="8" type="noConversion"/>
  </si>
  <si>
    <t xml:space="preserve">The LEGO Case Study - Balance Sheets </t>
    <phoneticPr fontId="8" type="noConversion"/>
  </si>
  <si>
    <t xml:space="preserve">Post Disposal </t>
    <phoneticPr fontId="8" type="noConversion"/>
  </si>
  <si>
    <t>Profit in Dollars</t>
    <phoneticPr fontId="8" type="noConversion"/>
  </si>
  <si>
    <t>Danish Krone into</t>
  </si>
  <si>
    <t>US $</t>
  </si>
  <si>
    <t>Revenue in Dollars</t>
    <phoneticPr fontId="8" type="noConversion"/>
  </si>
  <si>
    <t>Production Costs</t>
    <phoneticPr fontId="8" type="noConversion"/>
  </si>
  <si>
    <t>Millions DKK</t>
    <phoneticPr fontId="8" type="noConversion"/>
  </si>
  <si>
    <t xml:space="preserve"> Development Projects</t>
    <phoneticPr fontId="8" type="noConversion"/>
  </si>
  <si>
    <t xml:space="preserve"> Software</t>
    <phoneticPr fontId="8" type="noConversion"/>
  </si>
  <si>
    <t xml:space="preserve">  Licences, patents </t>
    <phoneticPr fontId="8" type="noConversion"/>
  </si>
  <si>
    <t>Employees</t>
    <phoneticPr fontId="8" type="noConversion"/>
  </si>
  <si>
    <t>Assets</t>
    <phoneticPr fontId="8" type="noConversion"/>
  </si>
  <si>
    <t>Corporation Tax Receivables</t>
    <phoneticPr fontId="8" type="noConversion"/>
  </si>
  <si>
    <t>Fixed Assets for Sale</t>
    <phoneticPr fontId="8" type="noConversion"/>
  </si>
  <si>
    <t>Securities</t>
    <phoneticPr fontId="8" type="noConversion"/>
  </si>
  <si>
    <t xml:space="preserve">Fixed Assets under construction </t>
    <phoneticPr fontId="8" type="noConversion"/>
  </si>
  <si>
    <t>Current Tax Liabilities</t>
    <phoneticPr fontId="8" type="noConversion"/>
  </si>
  <si>
    <t>Assets Discontinued activities</t>
    <phoneticPr fontId="8" type="noConversion"/>
  </si>
  <si>
    <t xml:space="preserve">ROE after tax </t>
    <phoneticPr fontId="8" type="noConversion"/>
  </si>
  <si>
    <t xml:space="preserve">Key Ratio </t>
    <phoneticPr fontId="8" type="noConversion"/>
  </si>
  <si>
    <t>Stock Turn</t>
    <phoneticPr fontId="8" type="noConversion"/>
  </si>
  <si>
    <t>Debtor Days</t>
    <phoneticPr fontId="8" type="noConversion"/>
  </si>
  <si>
    <t>Intangible Assets</t>
    <phoneticPr fontId="8" type="noConversion"/>
  </si>
  <si>
    <t>Land Buildings</t>
    <phoneticPr fontId="8" type="noConversion"/>
  </si>
  <si>
    <t>Plant &amp; Machinery</t>
    <phoneticPr fontId="8" type="noConversion"/>
  </si>
  <si>
    <t>Fixtures and Fittings</t>
    <phoneticPr fontId="8" type="noConversion"/>
  </si>
  <si>
    <t>Gross Profit</t>
    <phoneticPr fontId="8" type="noConversion"/>
  </si>
  <si>
    <t>GP %</t>
    <phoneticPr fontId="8" type="noConversion"/>
  </si>
  <si>
    <t>Overheads</t>
    <phoneticPr fontId="8" type="noConversion"/>
  </si>
  <si>
    <t xml:space="preserve">  Sales and Distribution</t>
    <phoneticPr fontId="8" type="noConversion"/>
  </si>
  <si>
    <t xml:space="preserve">  Admin Expenses</t>
    <phoneticPr fontId="8" type="noConversion"/>
  </si>
  <si>
    <t xml:space="preserve">  Other Operating X</t>
    <phoneticPr fontId="8" type="noConversion"/>
  </si>
  <si>
    <t>Total Overheads</t>
    <phoneticPr fontId="8" type="noConversion"/>
  </si>
  <si>
    <t xml:space="preserve">Operating Profit </t>
    <phoneticPr fontId="8" type="noConversion"/>
  </si>
  <si>
    <t>Financial Income</t>
    <phoneticPr fontId="8" type="noConversion"/>
  </si>
  <si>
    <t>Financial Expenses</t>
    <phoneticPr fontId="8" type="noConversion"/>
  </si>
  <si>
    <t>Profit Before Tax</t>
    <phoneticPr fontId="8" type="noConversion"/>
  </si>
  <si>
    <t xml:space="preserve">Tax on Profit </t>
    <phoneticPr fontId="8" type="noConversion"/>
  </si>
  <si>
    <t>Net Profit for the year</t>
    <phoneticPr fontId="8" type="noConversion"/>
  </si>
  <si>
    <t xml:space="preserve">  Tax Rate</t>
    <phoneticPr fontId="8" type="noConversion"/>
  </si>
  <si>
    <t>Special Items</t>
    <phoneticPr fontId="8" type="noConversion"/>
  </si>
  <si>
    <t>Other Income</t>
    <phoneticPr fontId="8" type="noConversion"/>
  </si>
  <si>
    <t xml:space="preserve">Group </t>
    <phoneticPr fontId="8" type="noConversion"/>
  </si>
  <si>
    <t>Stock Days</t>
    <phoneticPr fontId="8" type="noConversion"/>
  </si>
  <si>
    <t>Profit (Loss) for the year</t>
    <phoneticPr fontId="8" type="noConversion"/>
  </si>
  <si>
    <t>Revenue</t>
    <phoneticPr fontId="8" type="noConversion"/>
  </si>
  <si>
    <t>Expenses</t>
    <phoneticPr fontId="8" type="noConversion"/>
  </si>
  <si>
    <t xml:space="preserve">Prepayments </t>
    <phoneticPr fontId="8" type="noConversion"/>
  </si>
  <si>
    <t>Debt to related parties</t>
    <phoneticPr fontId="8" type="noConversion"/>
  </si>
  <si>
    <t>Operating Profit</t>
    <phoneticPr fontId="8" type="noConversion"/>
  </si>
  <si>
    <t xml:space="preserve">Financials </t>
    <phoneticPr fontId="8" type="noConversion"/>
  </si>
  <si>
    <t>Profit before tax</t>
    <phoneticPr fontId="8" type="noConversion"/>
  </si>
  <si>
    <t xml:space="preserve">Net Profit </t>
    <phoneticPr fontId="8" type="noConversion"/>
  </si>
  <si>
    <t>Tax provision</t>
    <phoneticPr fontId="8" type="noConversion"/>
  </si>
</sst>
</file>

<file path=xl/styles.xml><?xml version="1.0" encoding="utf-8"?>
<styleSheet xmlns="http://schemas.openxmlformats.org/spreadsheetml/2006/main">
  <numFmts count="4">
    <numFmt numFmtId="8" formatCode="&quot;£&quot;#,##0.00_);[Red]\(&quot;£&quot;#,##0.00\)"/>
    <numFmt numFmtId="164" formatCode="0.0%"/>
    <numFmt numFmtId="165" formatCode="0.0000"/>
    <numFmt numFmtId="166" formatCode="0.000"/>
  </numFmts>
  <fonts count="13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Times"/>
    </font>
    <font>
      <sz val="9"/>
      <name val="Verdana"/>
    </font>
    <font>
      <sz val="16"/>
      <color indexed="10"/>
      <name val="Verdana"/>
    </font>
    <font>
      <b/>
      <sz val="16"/>
      <color indexed="25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1" fillId="2" borderId="0" xfId="0" applyFont="1" applyFill="1"/>
    <xf numFmtId="0" fontId="7" fillId="2" borderId="0" xfId="0" applyFont="1" applyFill="1"/>
    <xf numFmtId="0" fontId="6" fillId="2" borderId="0" xfId="0" applyFont="1" applyFill="1"/>
    <xf numFmtId="3" fontId="0" fillId="2" borderId="0" xfId="0" applyNumberFormat="1" applyFill="1"/>
    <xf numFmtId="164" fontId="0" fillId="2" borderId="0" xfId="0" applyNumberFormat="1" applyFill="1"/>
    <xf numFmtId="164" fontId="10" fillId="2" borderId="0" xfId="0" applyNumberFormat="1" applyFont="1" applyFill="1"/>
    <xf numFmtId="0" fontId="10" fillId="2" borderId="0" xfId="0" applyFont="1" applyFill="1"/>
    <xf numFmtId="9" fontId="10" fillId="2" borderId="0" xfId="0" applyNumberFormat="1" applyFont="1" applyFill="1"/>
    <xf numFmtId="0" fontId="1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0" fillId="2" borderId="2" xfId="0" applyFill="1" applyBorder="1"/>
    <xf numFmtId="3" fontId="0" fillId="2" borderId="1" xfId="0" applyNumberFormat="1" applyFill="1" applyBorder="1"/>
    <xf numFmtId="0" fontId="0" fillId="2" borderId="0" xfId="0" applyFill="1" applyBorder="1"/>
    <xf numFmtId="0" fontId="4" fillId="2" borderId="0" xfId="0" applyFont="1" applyFill="1"/>
    <xf numFmtId="3" fontId="0" fillId="2" borderId="2" xfId="0" applyNumberFormat="1" applyFill="1" applyBorder="1"/>
    <xf numFmtId="0" fontId="4" fillId="2" borderId="0" xfId="0" applyFont="1" applyFill="1" applyBorder="1"/>
    <xf numFmtId="0" fontId="5" fillId="2" borderId="0" xfId="0" applyFont="1" applyFill="1" applyBorder="1"/>
    <xf numFmtId="3" fontId="0" fillId="2" borderId="0" xfId="0" applyNumberFormat="1" applyFill="1" applyBorder="1"/>
    <xf numFmtId="1" fontId="0" fillId="2" borderId="0" xfId="0" applyNumberFormat="1" applyFill="1"/>
    <xf numFmtId="0" fontId="1" fillId="2" borderId="0" xfId="0" applyFont="1" applyFill="1"/>
    <xf numFmtId="3" fontId="0" fillId="2" borderId="0" xfId="0" applyNumberFormat="1" applyFill="1"/>
    <xf numFmtId="3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0" fontId="9" fillId="3" borderId="0" xfId="0" applyFont="1" applyFill="1" applyAlignment="1">
      <alignment horizontal="right"/>
    </xf>
    <xf numFmtId="0" fontId="1" fillId="3" borderId="0" xfId="0" applyFont="1" applyFill="1"/>
    <xf numFmtId="0" fontId="9" fillId="3" borderId="0" xfId="0" applyFont="1" applyFill="1" applyAlignment="1">
      <alignment horizontal="right" wrapText="1"/>
    </xf>
    <xf numFmtId="165" fontId="9" fillId="3" borderId="0" xfId="0" applyNumberFormat="1" applyFont="1" applyFill="1" applyAlignment="1">
      <alignment horizontal="right" wrapText="1"/>
    </xf>
    <xf numFmtId="0" fontId="0" fillId="3" borderId="2" xfId="0" applyFill="1" applyBorder="1"/>
    <xf numFmtId="3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88899</xdr:rowOff>
    </xdr:from>
    <xdr:to>
      <xdr:col>12</xdr:col>
      <xdr:colOff>42208</xdr:colOff>
      <xdr:row>22</xdr:row>
      <xdr:rowOff>25400</xdr:rowOff>
    </xdr:to>
    <xdr:pic>
      <xdr:nvPicPr>
        <xdr:cNvPr id="2" name="Picture 1" descr="Screen Shot 2013-07-14 at 14.59.3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88899"/>
          <a:ext cx="12158008" cy="35687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N94"/>
  <sheetViews>
    <sheetView view="pageLayout" topLeftCell="A6" workbookViewId="0">
      <selection activeCell="N76" sqref="N76"/>
    </sheetView>
  </sheetViews>
  <sheetFormatPr baseColWidth="10" defaultRowHeight="13"/>
  <cols>
    <col min="1" max="1" width="18.5703125" customWidth="1"/>
    <col min="2" max="2" width="10.710937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20">
      <c r="A24" s="2" t="s">
        <v>41</v>
      </c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</row>
    <row r="25" spans="1:14">
      <c r="A25" s="1" t="s">
        <v>40</v>
      </c>
      <c r="B25" s="1"/>
      <c r="C25" s="1"/>
      <c r="D25" s="1"/>
      <c r="E25" s="1"/>
      <c r="F25" s="1"/>
      <c r="G25" s="1"/>
      <c r="H25" s="1"/>
      <c r="I25" s="1"/>
      <c r="J25" s="1" t="s">
        <v>98</v>
      </c>
      <c r="K25" s="1"/>
      <c r="L25" s="1"/>
      <c r="M25" s="1" t="s">
        <v>56</v>
      </c>
      <c r="N25" s="1"/>
    </row>
    <row r="26" spans="1:14">
      <c r="A26" s="1"/>
      <c r="B26" s="23">
        <v>2014</v>
      </c>
      <c r="C26" s="23">
        <v>2013</v>
      </c>
      <c r="D26" s="3">
        <v>2012</v>
      </c>
      <c r="E26" s="3">
        <f>D26-1</f>
        <v>2011</v>
      </c>
      <c r="F26" s="3">
        <f t="shared" ref="F26:K26" si="0">E26-1</f>
        <v>2010</v>
      </c>
      <c r="G26" s="3">
        <f t="shared" si="0"/>
        <v>2009</v>
      </c>
      <c r="H26" s="3">
        <f t="shared" si="0"/>
        <v>2008</v>
      </c>
      <c r="I26" s="3">
        <f t="shared" si="0"/>
        <v>2007</v>
      </c>
      <c r="J26" s="3">
        <f t="shared" si="0"/>
        <v>2006</v>
      </c>
      <c r="K26" s="3">
        <f t="shared" si="0"/>
        <v>2005</v>
      </c>
      <c r="L26" s="3">
        <v>2004</v>
      </c>
      <c r="M26" s="4">
        <v>2003</v>
      </c>
      <c r="N26" s="1"/>
    </row>
    <row r="27" spans="1:14">
      <c r="A27" s="1" t="s">
        <v>101</v>
      </c>
      <c r="B27" s="25">
        <v>28578</v>
      </c>
      <c r="C27" s="24">
        <v>25294</v>
      </c>
      <c r="D27" s="5">
        <v>23095</v>
      </c>
      <c r="E27" s="5">
        <v>18731</v>
      </c>
      <c r="F27" s="5">
        <v>16014</v>
      </c>
      <c r="G27" s="5">
        <v>11661</v>
      </c>
      <c r="H27" s="5">
        <v>9526</v>
      </c>
      <c r="I27" s="5">
        <v>8027</v>
      </c>
      <c r="J27" s="5">
        <v>7823</v>
      </c>
      <c r="K27" s="5">
        <v>7050</v>
      </c>
      <c r="L27" s="5">
        <v>6704</v>
      </c>
      <c r="M27" s="5">
        <v>7196</v>
      </c>
      <c r="N27" s="1"/>
    </row>
    <row r="28" spans="1:14">
      <c r="A28" s="1" t="s">
        <v>97</v>
      </c>
      <c r="B28" s="25"/>
      <c r="C28" s="24"/>
      <c r="D28" s="5"/>
      <c r="E28" s="5"/>
      <c r="F28" s="5"/>
      <c r="G28" s="5"/>
      <c r="H28" s="5"/>
      <c r="I28" s="5">
        <v>224</v>
      </c>
      <c r="J28" s="5">
        <v>105</v>
      </c>
      <c r="K28" s="5">
        <v>79</v>
      </c>
      <c r="L28" s="5">
        <v>133</v>
      </c>
      <c r="M28" s="5"/>
      <c r="N28" s="1"/>
    </row>
    <row r="29" spans="1:14">
      <c r="A29" s="1" t="s">
        <v>61</v>
      </c>
      <c r="B29" s="25">
        <v>8071</v>
      </c>
      <c r="C29" s="24">
        <v>7423</v>
      </c>
      <c r="D29" s="5">
        <v>6794</v>
      </c>
      <c r="E29" s="5">
        <v>5519</v>
      </c>
      <c r="F29" s="5">
        <v>4413</v>
      </c>
      <c r="G29" s="5">
        <v>3463</v>
      </c>
      <c r="H29" s="5">
        <v>3165</v>
      </c>
      <c r="I29" s="5">
        <v>2812</v>
      </c>
      <c r="J29" s="5">
        <v>2772</v>
      </c>
      <c r="K29" s="5">
        <v>2959</v>
      </c>
      <c r="L29" s="5">
        <v>2672</v>
      </c>
      <c r="M29" s="5">
        <v>3127</v>
      </c>
      <c r="N29" s="1"/>
    </row>
    <row r="30" spans="1:14">
      <c r="A30" s="1"/>
      <c r="B30" s="25"/>
      <c r="C30" s="24"/>
      <c r="D30" s="5"/>
      <c r="E30" s="5"/>
      <c r="F30" s="5"/>
      <c r="G30" s="5"/>
      <c r="H30" s="5"/>
      <c r="I30" s="5"/>
      <c r="J30" s="5"/>
      <c r="K30" s="5"/>
      <c r="L30" s="5"/>
      <c r="M30" s="5"/>
      <c r="N30" s="1"/>
    </row>
    <row r="31" spans="1:14">
      <c r="A31" s="1" t="s">
        <v>82</v>
      </c>
      <c r="B31" s="25">
        <f>B27-B29</f>
        <v>20507</v>
      </c>
      <c r="C31" s="24">
        <f>C27-C29</f>
        <v>17871</v>
      </c>
      <c r="D31" s="5">
        <f>D27-D29</f>
        <v>16301</v>
      </c>
      <c r="E31" s="5">
        <f>E27-E29</f>
        <v>13212</v>
      </c>
      <c r="F31" s="5">
        <f t="shared" ref="F31:G31" si="1">F27-F29</f>
        <v>11601</v>
      </c>
      <c r="G31" s="5">
        <f t="shared" si="1"/>
        <v>8198</v>
      </c>
      <c r="H31" s="5">
        <f t="shared" ref="H31:I31" si="2">H27-H29</f>
        <v>6361</v>
      </c>
      <c r="I31" s="5">
        <f t="shared" si="2"/>
        <v>5215</v>
      </c>
      <c r="J31" s="5">
        <f t="shared" ref="J31:K31" si="3">J27-J29</f>
        <v>5051</v>
      </c>
      <c r="K31" s="5">
        <f t="shared" si="3"/>
        <v>4091</v>
      </c>
      <c r="L31" s="5">
        <f t="shared" ref="L31:M31" si="4">L27-L29</f>
        <v>4032</v>
      </c>
      <c r="M31" s="5">
        <f t="shared" si="4"/>
        <v>4069</v>
      </c>
      <c r="N31" s="1"/>
    </row>
    <row r="32" spans="1:14">
      <c r="A32" s="1" t="s">
        <v>83</v>
      </c>
      <c r="B32" s="27">
        <f>B31/B27</f>
        <v>0.71757995660997975</v>
      </c>
      <c r="C32" s="6">
        <f>C31/C27</f>
        <v>0.70653119316834034</v>
      </c>
      <c r="D32" s="6">
        <f>D31/D27</f>
        <v>0.70582377137908636</v>
      </c>
      <c r="E32" s="6">
        <f>E31/E27</f>
        <v>0.70535475948961612</v>
      </c>
      <c r="F32" s="6">
        <f t="shared" ref="F32:G32" si="5">F31/F27</f>
        <v>0.72442862495316596</v>
      </c>
      <c r="G32" s="6">
        <f t="shared" si="5"/>
        <v>0.70302718463253577</v>
      </c>
      <c r="H32" s="6">
        <f t="shared" ref="H32" si="6">H31/H27</f>
        <v>0.66775141717404995</v>
      </c>
      <c r="I32" s="6">
        <f t="shared" ref="I32" si="7">I31/I27</f>
        <v>0.64968232216270083</v>
      </c>
      <c r="J32" s="6">
        <f t="shared" ref="J32" si="8">J31/J27</f>
        <v>0.64566023264732197</v>
      </c>
      <c r="K32" s="6">
        <f t="shared" ref="K32" si="9">K31/K27</f>
        <v>0.58028368794326246</v>
      </c>
      <c r="L32" s="6">
        <f t="shared" ref="L32" si="10">L31/L27</f>
        <v>0.60143198090692129</v>
      </c>
      <c r="M32" s="6">
        <f t="shared" ref="M32" si="11">M31/M27</f>
        <v>0.56545302946081155</v>
      </c>
      <c r="N32" s="1"/>
    </row>
    <row r="33" spans="1:14">
      <c r="A33" s="1"/>
      <c r="B33" s="1"/>
      <c r="C33" s="1"/>
      <c r="D33" s="5"/>
      <c r="E33" s="5"/>
      <c r="F33" s="5"/>
      <c r="G33" s="5"/>
      <c r="H33" s="5"/>
      <c r="I33" s="5"/>
      <c r="J33" s="5"/>
      <c r="K33" s="5"/>
      <c r="L33" s="5"/>
      <c r="M33" s="5"/>
      <c r="N33" s="1"/>
    </row>
    <row r="34" spans="1:14">
      <c r="A34" s="1" t="s">
        <v>84</v>
      </c>
      <c r="B34" s="1"/>
      <c r="C34" s="1"/>
      <c r="D34" s="5"/>
      <c r="E34" s="5"/>
      <c r="F34" s="5"/>
      <c r="G34" s="5"/>
      <c r="H34" s="5"/>
      <c r="I34" s="5"/>
      <c r="J34" s="5"/>
      <c r="K34" s="5"/>
      <c r="L34" s="5"/>
      <c r="M34" s="5"/>
      <c r="N34" s="1"/>
    </row>
    <row r="35" spans="1:14">
      <c r="A35" s="1" t="s">
        <v>85</v>
      </c>
      <c r="B35" s="25">
        <v>7782</v>
      </c>
      <c r="C35" s="25">
        <v>7026</v>
      </c>
      <c r="D35" s="5">
        <v>6150</v>
      </c>
      <c r="E35" s="5">
        <v>5455</v>
      </c>
      <c r="F35" s="5">
        <v>4627</v>
      </c>
      <c r="G35" s="5">
        <v>3602</v>
      </c>
      <c r="H35" s="5">
        <v>2969</v>
      </c>
      <c r="I35" s="5">
        <v>2794</v>
      </c>
      <c r="J35" s="5">
        <v>2612</v>
      </c>
      <c r="K35" s="5">
        <v>2584</v>
      </c>
      <c r="L35" s="5">
        <v>2872</v>
      </c>
      <c r="M35" s="5">
        <v>3526</v>
      </c>
      <c r="N35" s="1"/>
    </row>
    <row r="36" spans="1:14">
      <c r="A36" s="1" t="s">
        <v>86</v>
      </c>
      <c r="B36" s="25">
        <v>1444</v>
      </c>
      <c r="C36" s="25">
        <v>1200</v>
      </c>
      <c r="D36" s="5">
        <v>1326</v>
      </c>
      <c r="E36" s="5">
        <v>1104</v>
      </c>
      <c r="F36" s="5">
        <v>931</v>
      </c>
      <c r="G36" s="5">
        <v>855</v>
      </c>
      <c r="H36" s="5">
        <v>645</v>
      </c>
      <c r="I36" s="5">
        <v>575</v>
      </c>
      <c r="J36" s="5">
        <v>572</v>
      </c>
      <c r="K36" s="5">
        <v>599</v>
      </c>
      <c r="L36" s="5">
        <v>587</v>
      </c>
      <c r="M36" s="5">
        <v>860</v>
      </c>
      <c r="N36" s="1"/>
    </row>
    <row r="37" spans="1:14">
      <c r="A37" s="1" t="s">
        <v>87</v>
      </c>
      <c r="B37" s="25">
        <v>1584</v>
      </c>
      <c r="C37" s="25">
        <v>1309</v>
      </c>
      <c r="D37" s="5">
        <v>1219</v>
      </c>
      <c r="E37" s="5">
        <v>987</v>
      </c>
      <c r="F37" s="5">
        <v>928</v>
      </c>
      <c r="G37" s="5">
        <v>739</v>
      </c>
      <c r="H37" s="5">
        <v>743</v>
      </c>
      <c r="I37" s="5">
        <v>599</v>
      </c>
      <c r="J37" s="5">
        <v>624</v>
      </c>
      <c r="K37" s="5">
        <v>519</v>
      </c>
      <c r="L37" s="5">
        <v>603</v>
      </c>
      <c r="M37" s="5">
        <v>744</v>
      </c>
      <c r="N37" s="1"/>
    </row>
    <row r="38" spans="1:14">
      <c r="A38" s="1" t="s">
        <v>88</v>
      </c>
      <c r="B38" s="25">
        <f>B35+B36+B37</f>
        <v>10810</v>
      </c>
      <c r="C38" s="5">
        <f>C35+C36+C37</f>
        <v>9535</v>
      </c>
      <c r="D38" s="5">
        <f>D35+D36+D37</f>
        <v>8695</v>
      </c>
      <c r="E38" s="5">
        <f>E35+E36+E37</f>
        <v>7546</v>
      </c>
      <c r="F38" s="5">
        <f t="shared" ref="F38:G38" si="12">F35+F36+F37</f>
        <v>6486</v>
      </c>
      <c r="G38" s="5">
        <f t="shared" si="12"/>
        <v>5196</v>
      </c>
      <c r="H38" s="5">
        <f t="shared" ref="H38" si="13">H35+H36+H37</f>
        <v>4357</v>
      </c>
      <c r="I38" s="5">
        <f t="shared" ref="I38" si="14">I35+I36+I37</f>
        <v>3968</v>
      </c>
      <c r="J38" s="5">
        <f t="shared" ref="J38" si="15">J35+J36+J37</f>
        <v>3808</v>
      </c>
      <c r="K38" s="5">
        <f t="shared" ref="K38" si="16">K35+K36+K37</f>
        <v>3702</v>
      </c>
      <c r="L38" s="5">
        <f t="shared" ref="L38" si="17">L35+L36+L37</f>
        <v>4062</v>
      </c>
      <c r="M38" s="5">
        <f t="shared" ref="M38" si="18">M35+M36+M37</f>
        <v>5130</v>
      </c>
      <c r="N38" s="1"/>
    </row>
    <row r="39" spans="1:14">
      <c r="A39" s="7" t="s">
        <v>12</v>
      </c>
      <c r="B39" s="7">
        <f>B38/B27</f>
        <v>0.37826299951011266</v>
      </c>
      <c r="C39" s="7">
        <f>C38/C27</f>
        <v>0.37696686961334702</v>
      </c>
      <c r="D39" s="7">
        <f>D38/D27</f>
        <v>0.37648841740636502</v>
      </c>
      <c r="E39" s="7">
        <f t="shared" ref="E39:M39" si="19">E38/E27</f>
        <v>0.40286156638727244</v>
      </c>
      <c r="F39" s="7">
        <f t="shared" si="19"/>
        <v>0.40502060696890219</v>
      </c>
      <c r="G39" s="7">
        <f t="shared" si="19"/>
        <v>0.44558785695909442</v>
      </c>
      <c r="H39" s="7">
        <f t="shared" si="19"/>
        <v>0.45737980264539158</v>
      </c>
      <c r="I39" s="7">
        <f t="shared" si="19"/>
        <v>0.49433163074623149</v>
      </c>
      <c r="J39" s="7">
        <f t="shared" si="19"/>
        <v>0.48676978141377986</v>
      </c>
      <c r="K39" s="7">
        <f t="shared" si="19"/>
        <v>0.52510638297872336</v>
      </c>
      <c r="L39" s="7">
        <f t="shared" si="19"/>
        <v>0.60590692124105017</v>
      </c>
      <c r="M39" s="7">
        <f t="shared" si="19"/>
        <v>0.71289605336297945</v>
      </c>
      <c r="N39" s="1"/>
    </row>
    <row r="40" spans="1:14">
      <c r="A40" s="1" t="s">
        <v>89</v>
      </c>
      <c r="B40" s="25">
        <f>B31-B38</f>
        <v>9697</v>
      </c>
      <c r="C40" s="5">
        <f>C31-C38</f>
        <v>8336</v>
      </c>
      <c r="D40" s="5">
        <f>D31-D38</f>
        <v>7606</v>
      </c>
      <c r="E40" s="5">
        <f>E31-E38</f>
        <v>5666</v>
      </c>
      <c r="F40" s="5">
        <f t="shared" ref="F40:G40" si="20">F31-F38</f>
        <v>5115</v>
      </c>
      <c r="G40" s="5">
        <f t="shared" si="20"/>
        <v>3002</v>
      </c>
      <c r="H40" s="5">
        <f t="shared" ref="H40" si="21">H31-H38</f>
        <v>2004</v>
      </c>
      <c r="I40" s="5">
        <f>I31-I38+I28</f>
        <v>1471</v>
      </c>
      <c r="J40" s="5">
        <f t="shared" ref="J40:K40" si="22">J31-J38+J28</f>
        <v>1348</v>
      </c>
      <c r="K40" s="5">
        <f t="shared" si="22"/>
        <v>468</v>
      </c>
      <c r="L40" s="5">
        <f t="shared" ref="L40:M40" si="23">L31-L38+L28</f>
        <v>103</v>
      </c>
      <c r="M40" s="5">
        <f t="shared" si="23"/>
        <v>-1061</v>
      </c>
      <c r="N40" s="1"/>
    </row>
    <row r="41" spans="1:14">
      <c r="A41" s="1"/>
      <c r="B41" s="1"/>
      <c r="C41" s="1"/>
      <c r="D41" s="5"/>
      <c r="E41" s="5"/>
      <c r="F41" s="5"/>
      <c r="G41" s="5"/>
      <c r="H41" s="5"/>
      <c r="I41" s="5"/>
      <c r="J41" s="5"/>
      <c r="K41" s="5"/>
      <c r="L41" s="5"/>
      <c r="M41" s="5"/>
      <c r="N41" s="1"/>
    </row>
    <row r="42" spans="1:14">
      <c r="A42" s="1" t="s">
        <v>96</v>
      </c>
      <c r="B42" s="1"/>
      <c r="C42" s="1"/>
      <c r="D42" s="5"/>
      <c r="E42" s="5"/>
      <c r="F42" s="5">
        <v>-142</v>
      </c>
      <c r="G42" s="5">
        <v>-100</v>
      </c>
      <c r="H42" s="5">
        <v>96</v>
      </c>
      <c r="I42" s="5">
        <v>-22</v>
      </c>
      <c r="J42" s="5">
        <f>292-112</f>
        <v>180</v>
      </c>
      <c r="K42" s="5">
        <f>95-104</f>
        <v>-9</v>
      </c>
      <c r="L42" s="5">
        <f>-723-502</f>
        <v>-1225</v>
      </c>
      <c r="M42" s="5">
        <f>-172-283</f>
        <v>-455</v>
      </c>
      <c r="N42" s="1"/>
    </row>
    <row r="43" spans="1:14">
      <c r="A43" s="1" t="s">
        <v>90</v>
      </c>
      <c r="B43" s="1">
        <v>12</v>
      </c>
      <c r="C43" s="1">
        <v>13</v>
      </c>
      <c r="D43" s="5">
        <v>19</v>
      </c>
      <c r="E43" s="5">
        <v>34</v>
      </c>
      <c r="F43" s="5">
        <v>21</v>
      </c>
      <c r="G43" s="5">
        <v>131</v>
      </c>
      <c r="H43" s="5">
        <v>41</v>
      </c>
      <c r="I43" s="5">
        <v>123</v>
      </c>
      <c r="J43" s="5">
        <v>218</v>
      </c>
      <c r="K43" s="5">
        <v>156</v>
      </c>
      <c r="L43" s="5">
        <v>104</v>
      </c>
      <c r="M43" s="5">
        <v>286</v>
      </c>
      <c r="N43" s="1"/>
    </row>
    <row r="44" spans="1:14">
      <c r="A44" s="1" t="s">
        <v>91</v>
      </c>
      <c r="B44" s="1">
        <v>-218</v>
      </c>
      <c r="C44" s="1">
        <v>-110</v>
      </c>
      <c r="D44" s="5">
        <v>-103</v>
      </c>
      <c r="E44" s="5">
        <v>-158</v>
      </c>
      <c r="F44" s="5">
        <v>-105</v>
      </c>
      <c r="G44" s="5">
        <v>-146</v>
      </c>
      <c r="H44" s="5">
        <v>-289</v>
      </c>
      <c r="I44" s="5">
        <v>-157</v>
      </c>
      <c r="J44" s="5">
        <v>-184</v>
      </c>
      <c r="K44" s="5">
        <v>-159</v>
      </c>
      <c r="L44" s="5">
        <v>-219</v>
      </c>
      <c r="M44" s="5">
        <v>-268</v>
      </c>
      <c r="N44" s="1"/>
    </row>
    <row r="45" spans="1:14">
      <c r="A45" s="1"/>
      <c r="B45" s="1"/>
      <c r="C45" s="1"/>
      <c r="D45" s="5"/>
      <c r="E45" s="5"/>
      <c r="F45" s="5"/>
      <c r="G45" s="5"/>
      <c r="H45" s="5"/>
      <c r="I45" s="5"/>
      <c r="J45" s="5"/>
      <c r="K45" s="5"/>
      <c r="L45" s="5"/>
      <c r="M45" s="5"/>
      <c r="N45" s="1"/>
    </row>
    <row r="46" spans="1:14">
      <c r="A46" s="1" t="s">
        <v>92</v>
      </c>
      <c r="B46" s="25">
        <f>B40+B43+B44</f>
        <v>9491</v>
      </c>
      <c r="C46" s="5">
        <f>C40+C43+C44</f>
        <v>8239</v>
      </c>
      <c r="D46" s="5">
        <f>D40+D43+D44</f>
        <v>7522</v>
      </c>
      <c r="E46" s="5">
        <f>E40+E43+E44</f>
        <v>5542</v>
      </c>
      <c r="F46" s="5">
        <f>F40+F42+F43+F44</f>
        <v>4889</v>
      </c>
      <c r="G46" s="5">
        <f>G40+G42+G43+G44</f>
        <v>2887</v>
      </c>
      <c r="H46" s="5">
        <f t="shared" ref="H46:I46" si="24">H40+H42+H43+H44</f>
        <v>1852</v>
      </c>
      <c r="I46" s="5">
        <f t="shared" si="24"/>
        <v>1415</v>
      </c>
      <c r="J46" s="5">
        <f t="shared" ref="J46:K46" si="25">J40+J42+J43+J44</f>
        <v>1562</v>
      </c>
      <c r="K46" s="5">
        <f t="shared" si="25"/>
        <v>456</v>
      </c>
      <c r="L46" s="5">
        <f t="shared" ref="L46:M46" si="26">L40+L42+L43+L44</f>
        <v>-1237</v>
      </c>
      <c r="M46" s="5">
        <f t="shared" si="26"/>
        <v>-1498</v>
      </c>
      <c r="N46" s="1"/>
    </row>
    <row r="47" spans="1:14">
      <c r="A47" s="1"/>
      <c r="B47" s="27">
        <f t="shared" ref="B47" si="27">B46/B27</f>
        <v>0.33210861501854572</v>
      </c>
      <c r="C47" s="26">
        <f t="shared" ref="C47:L47" si="28">C46/C27</f>
        <v>0.32572942199731164</v>
      </c>
      <c r="D47" s="26">
        <f t="shared" si="28"/>
        <v>0.32569820307425851</v>
      </c>
      <c r="E47" s="26">
        <f t="shared" si="28"/>
        <v>0.29587315146014626</v>
      </c>
      <c r="F47" s="26">
        <f t="shared" si="28"/>
        <v>0.30529536655426504</v>
      </c>
      <c r="G47" s="26">
        <f t="shared" si="28"/>
        <v>0.24757739473458537</v>
      </c>
      <c r="H47" s="26">
        <f t="shared" si="28"/>
        <v>0.19441528448456855</v>
      </c>
      <c r="I47" s="26">
        <f t="shared" si="28"/>
        <v>0.17628005481499937</v>
      </c>
      <c r="J47" s="26">
        <f t="shared" si="28"/>
        <v>0.19966764668285825</v>
      </c>
      <c r="K47" s="26">
        <f t="shared" si="28"/>
        <v>6.4680851063829786E-2</v>
      </c>
      <c r="L47" s="26">
        <f t="shared" si="28"/>
        <v>-0.18451670644391407</v>
      </c>
      <c r="M47" s="26">
        <f>M46/M27</f>
        <v>-0.20817120622568094</v>
      </c>
      <c r="N47" s="1"/>
    </row>
    <row r="48" spans="1:14">
      <c r="A48" s="1" t="s">
        <v>93</v>
      </c>
      <c r="B48" s="25">
        <v>2466</v>
      </c>
      <c r="C48" s="5">
        <v>2120</v>
      </c>
      <c r="D48" s="5">
        <v>1909</v>
      </c>
      <c r="E48" s="5">
        <v>1382</v>
      </c>
      <c r="F48" s="5">
        <v>1171</v>
      </c>
      <c r="G48" s="5">
        <v>683</v>
      </c>
      <c r="H48" s="5">
        <v>500</v>
      </c>
      <c r="I48" s="5">
        <v>386</v>
      </c>
      <c r="J48" s="5">
        <v>132</v>
      </c>
      <c r="K48" s="5">
        <v>125</v>
      </c>
      <c r="L48" s="5">
        <v>236</v>
      </c>
      <c r="M48" s="5">
        <v>-522</v>
      </c>
      <c r="N48" s="1"/>
    </row>
    <row r="49" spans="1:14">
      <c r="A49" s="8" t="s">
        <v>95</v>
      </c>
      <c r="B49" s="9">
        <f>B48/B46</f>
        <v>0.25982509746075227</v>
      </c>
      <c r="C49" s="9">
        <f>C48/C46</f>
        <v>0.25731278067726665</v>
      </c>
      <c r="D49" s="9">
        <f>D48/D46</f>
        <v>0.25378888593459187</v>
      </c>
      <c r="E49" s="9">
        <f>E48/E46</f>
        <v>0.24936845904005775</v>
      </c>
      <c r="F49" s="9">
        <f t="shared" ref="F49:G49" si="29">F48/F46</f>
        <v>0.23951728369809777</v>
      </c>
      <c r="G49" s="9">
        <f t="shared" si="29"/>
        <v>0.23657776238309663</v>
      </c>
      <c r="H49" s="9">
        <f t="shared" ref="H49" si="30">H48/H46</f>
        <v>0.26997840172786175</v>
      </c>
      <c r="I49" s="9">
        <f t="shared" ref="I49" si="31">I48/I46</f>
        <v>0.27279151943462898</v>
      </c>
      <c r="J49" s="9">
        <f t="shared" ref="J49" si="32">J48/J46</f>
        <v>8.4507042253521125E-2</v>
      </c>
      <c r="K49" s="9">
        <f t="shared" ref="K49" si="33">K48/K46</f>
        <v>0.27412280701754388</v>
      </c>
      <c r="L49" s="9">
        <f t="shared" ref="L49" si="34">L48/L46</f>
        <v>-0.19078415521422798</v>
      </c>
      <c r="M49" s="9">
        <f t="shared" ref="M49" si="35">M48/M46</f>
        <v>0.34846461949265689</v>
      </c>
      <c r="N49" s="1"/>
    </row>
    <row r="50" spans="1:14">
      <c r="A50" s="1" t="s">
        <v>94</v>
      </c>
      <c r="B50" s="25">
        <f>B46-B48</f>
        <v>7025</v>
      </c>
      <c r="C50" s="5">
        <f>C46-C48</f>
        <v>6119</v>
      </c>
      <c r="D50" s="5">
        <f>D46-D48</f>
        <v>5613</v>
      </c>
      <c r="E50" s="5">
        <f>E46-E48</f>
        <v>4160</v>
      </c>
      <c r="F50" s="5">
        <f t="shared" ref="F50:G50" si="36">F46-F48</f>
        <v>3718</v>
      </c>
      <c r="G50" s="5">
        <f t="shared" si="36"/>
        <v>2204</v>
      </c>
      <c r="H50" s="5">
        <f t="shared" ref="H50:I50" si="37">H46-H48</f>
        <v>1352</v>
      </c>
      <c r="I50" s="5">
        <f t="shared" si="37"/>
        <v>1029</v>
      </c>
      <c r="J50" s="5">
        <f t="shared" ref="J50:K50" si="38">J46-J48</f>
        <v>1430</v>
      </c>
      <c r="K50" s="5">
        <f t="shared" si="38"/>
        <v>331</v>
      </c>
      <c r="L50" s="5">
        <f t="shared" ref="L50:M50" si="39">L46-L48</f>
        <v>-1473</v>
      </c>
      <c r="M50" s="5">
        <f t="shared" si="39"/>
        <v>-976</v>
      </c>
      <c r="N50" s="1"/>
    </row>
    <row r="51" spans="1:14">
      <c r="A51" s="1" t="s">
        <v>10</v>
      </c>
      <c r="B51" s="1"/>
      <c r="C51" s="1"/>
      <c r="D51" s="5"/>
      <c r="E51" s="5"/>
      <c r="F51" s="5"/>
      <c r="G51" s="5"/>
      <c r="H51" s="5"/>
      <c r="I51" s="5"/>
      <c r="J51" s="5"/>
      <c r="K51" s="5"/>
      <c r="L51" s="5">
        <v>-458</v>
      </c>
      <c r="M51" s="5">
        <v>18</v>
      </c>
      <c r="N51" s="1"/>
    </row>
    <row r="52" spans="1:14">
      <c r="A52" s="1" t="s">
        <v>100</v>
      </c>
      <c r="B52" s="1"/>
      <c r="C52" s="1"/>
      <c r="D52" s="5"/>
      <c r="E52" s="5"/>
      <c r="F52" s="5"/>
      <c r="G52" s="5"/>
      <c r="H52" s="5"/>
      <c r="I52" s="5"/>
      <c r="J52" s="5"/>
      <c r="K52" s="5"/>
      <c r="L52" s="5">
        <f>L50+L51</f>
        <v>-1931</v>
      </c>
      <c r="M52" s="5">
        <f>M50+M51</f>
        <v>-958</v>
      </c>
      <c r="N52" s="1"/>
    </row>
    <row r="53" spans="1:14">
      <c r="A53" s="1"/>
      <c r="B53" s="1"/>
      <c r="C53" s="1"/>
      <c r="D53" s="5"/>
      <c r="E53" s="5"/>
      <c r="F53" s="5"/>
      <c r="G53" s="5"/>
      <c r="H53" s="5"/>
      <c r="I53" s="5"/>
      <c r="J53" s="5"/>
      <c r="K53" s="5"/>
      <c r="L53" s="5"/>
      <c r="M53" s="5"/>
      <c r="N53" s="1"/>
    </row>
    <row r="54" spans="1:14">
      <c r="A54" s="1" t="s">
        <v>102</v>
      </c>
      <c r="B54" s="25">
        <f>B29+B38</f>
        <v>18881</v>
      </c>
      <c r="C54" s="5">
        <f>C29+C38</f>
        <v>16958</v>
      </c>
      <c r="D54" s="5">
        <f>D29+D38</f>
        <v>15489</v>
      </c>
      <c r="E54" s="5">
        <v>13065</v>
      </c>
      <c r="F54" s="5">
        <v>10899</v>
      </c>
      <c r="G54" s="5">
        <v>8659</v>
      </c>
      <c r="H54" s="5">
        <v>7522</v>
      </c>
      <c r="I54" s="5">
        <v>6556</v>
      </c>
      <c r="J54" s="5">
        <v>6393</v>
      </c>
      <c r="K54" s="5">
        <v>6605</v>
      </c>
      <c r="L54" s="5">
        <v>6605</v>
      </c>
      <c r="M54" s="5">
        <v>6605</v>
      </c>
      <c r="N54" s="1"/>
    </row>
    <row r="55" spans="1:14">
      <c r="A55" s="3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28"/>
    </row>
    <row r="56" spans="1:14">
      <c r="A56" s="28" t="s">
        <v>105</v>
      </c>
      <c r="B56" s="29">
        <f>B27-B54</f>
        <v>9697</v>
      </c>
      <c r="C56" s="29">
        <f>C27-C54</f>
        <v>8336</v>
      </c>
      <c r="D56" s="29">
        <f>D27-D54</f>
        <v>7606</v>
      </c>
      <c r="E56" s="29">
        <f t="shared" ref="E56" si="40">E27-E54</f>
        <v>5666</v>
      </c>
      <c r="F56" s="29">
        <v>4973</v>
      </c>
      <c r="G56" s="29">
        <v>2902</v>
      </c>
      <c r="H56" s="29">
        <v>2100</v>
      </c>
      <c r="I56" s="29">
        <v>1471</v>
      </c>
      <c r="J56" s="29">
        <v>1405</v>
      </c>
      <c r="K56" s="29">
        <v>423</v>
      </c>
      <c r="L56" s="29">
        <v>423</v>
      </c>
      <c r="M56" s="29">
        <v>423</v>
      </c>
      <c r="N56" s="28"/>
    </row>
    <row r="57" spans="1:14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</row>
    <row r="58" spans="1:14">
      <c r="A58" s="28" t="s">
        <v>106</v>
      </c>
      <c r="B58" s="29">
        <f>B43+B44</f>
        <v>-206</v>
      </c>
      <c r="C58" s="29">
        <f>C43+C44</f>
        <v>-97</v>
      </c>
      <c r="D58" s="29">
        <f>D43+D44</f>
        <v>-84</v>
      </c>
      <c r="E58" s="28">
        <v>-124</v>
      </c>
      <c r="F58" s="28">
        <v>-84</v>
      </c>
      <c r="G58" s="28">
        <v>-15</v>
      </c>
      <c r="H58" s="28">
        <v>-248</v>
      </c>
      <c r="I58" s="28">
        <v>-34</v>
      </c>
      <c r="J58" s="28">
        <v>-44</v>
      </c>
      <c r="K58" s="28">
        <v>-51</v>
      </c>
      <c r="L58" s="28">
        <v>-51</v>
      </c>
      <c r="M58" s="28">
        <v>-51</v>
      </c>
      <c r="N58" s="28"/>
    </row>
    <row r="59" spans="1:14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>
      <c r="A60" s="28" t="s">
        <v>107</v>
      </c>
      <c r="B60" s="29">
        <f>B56+B58</f>
        <v>9491</v>
      </c>
      <c r="C60" s="29">
        <f>C56+C58</f>
        <v>8239</v>
      </c>
      <c r="D60" s="29">
        <f>D56+D58</f>
        <v>7522</v>
      </c>
      <c r="E60" s="29">
        <f t="shared" ref="E60:H60" si="41">E56+E58</f>
        <v>5542</v>
      </c>
      <c r="F60" s="29">
        <f t="shared" si="41"/>
        <v>4889</v>
      </c>
      <c r="G60" s="29">
        <f t="shared" si="41"/>
        <v>2887</v>
      </c>
      <c r="H60" s="29">
        <f t="shared" si="41"/>
        <v>1852</v>
      </c>
      <c r="I60" s="29">
        <f>I46</f>
        <v>1415</v>
      </c>
      <c r="J60" s="29">
        <f>J46</f>
        <v>1562</v>
      </c>
      <c r="K60" s="29">
        <f>K46</f>
        <v>456</v>
      </c>
      <c r="L60" s="29">
        <f t="shared" ref="L60:M60" si="42">L46</f>
        <v>-1237</v>
      </c>
      <c r="M60" s="29">
        <f t="shared" si="42"/>
        <v>-1498</v>
      </c>
      <c r="N60" s="28"/>
    </row>
    <row r="61" spans="1:14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spans="1:14">
      <c r="A62" s="28" t="s">
        <v>109</v>
      </c>
      <c r="B62" s="29">
        <f>B48</f>
        <v>2466</v>
      </c>
      <c r="C62" s="29">
        <f>C48</f>
        <v>2120</v>
      </c>
      <c r="D62" s="29">
        <v>1909</v>
      </c>
      <c r="E62" s="29">
        <f t="shared" ref="E62:H62" si="43">E60-E64</f>
        <v>1382</v>
      </c>
      <c r="F62" s="29">
        <f t="shared" si="43"/>
        <v>1171</v>
      </c>
      <c r="G62" s="29">
        <f t="shared" si="43"/>
        <v>683</v>
      </c>
      <c r="H62" s="29">
        <f t="shared" si="43"/>
        <v>500</v>
      </c>
      <c r="I62" s="29">
        <f>I48</f>
        <v>386</v>
      </c>
      <c r="J62" s="29">
        <f>J48</f>
        <v>132</v>
      </c>
      <c r="K62" s="29">
        <f>K48</f>
        <v>125</v>
      </c>
      <c r="L62" s="29">
        <f t="shared" ref="L62:M62" si="44">L48</f>
        <v>236</v>
      </c>
      <c r="M62" s="29">
        <f t="shared" si="44"/>
        <v>-522</v>
      </c>
      <c r="N62" s="28"/>
    </row>
    <row r="63" spans="1:14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</row>
    <row r="64" spans="1:14">
      <c r="A64" s="28" t="s">
        <v>108</v>
      </c>
      <c r="B64" s="29">
        <f>B60-B62</f>
        <v>7025</v>
      </c>
      <c r="C64" s="29">
        <f>C60-C62</f>
        <v>6119</v>
      </c>
      <c r="D64" s="29">
        <f>D60-D62</f>
        <v>5613</v>
      </c>
      <c r="E64" s="29">
        <v>4160</v>
      </c>
      <c r="F64" s="29">
        <v>3718</v>
      </c>
      <c r="G64" s="29">
        <v>2204</v>
      </c>
      <c r="H64" s="29">
        <v>1352</v>
      </c>
      <c r="I64" s="29">
        <f>I50</f>
        <v>1029</v>
      </c>
      <c r="J64" s="29">
        <f>J50</f>
        <v>1430</v>
      </c>
      <c r="K64" s="29">
        <f>K50</f>
        <v>331</v>
      </c>
      <c r="L64" s="28"/>
      <c r="M64" s="28"/>
      <c r="N64" s="28"/>
    </row>
    <row r="65" spans="1:14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</row>
    <row r="66" spans="1:14">
      <c r="A66" s="28" t="s">
        <v>0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 t="s">
        <v>14</v>
      </c>
      <c r="M66" s="28"/>
      <c r="N66" s="28"/>
    </row>
    <row r="67" spans="1:14">
      <c r="A67" s="28" t="s">
        <v>1</v>
      </c>
      <c r="B67" s="29">
        <f>'Balance Sheet'!B77</f>
        <v>21418</v>
      </c>
      <c r="C67" s="29">
        <v>17952</v>
      </c>
      <c r="D67" s="29">
        <v>16352</v>
      </c>
      <c r="E67" s="29">
        <v>12904</v>
      </c>
      <c r="F67" s="29">
        <v>10972</v>
      </c>
      <c r="G67" s="29">
        <v>7788</v>
      </c>
      <c r="H67" s="29">
        <v>6496</v>
      </c>
      <c r="I67" s="29">
        <v>6009</v>
      </c>
      <c r="J67" s="29">
        <v>6907</v>
      </c>
      <c r="K67" s="29">
        <v>7058</v>
      </c>
      <c r="L67" s="29">
        <v>6798</v>
      </c>
      <c r="M67" s="28"/>
      <c r="N67" s="28"/>
    </row>
    <row r="68" spans="1:14">
      <c r="A68" s="28" t="s">
        <v>2</v>
      </c>
      <c r="B68" s="29">
        <f>'Balance Sheet'!B49</f>
        <v>12831</v>
      </c>
      <c r="C68" s="29">
        <v>11075</v>
      </c>
      <c r="D68" s="29">
        <v>9864</v>
      </c>
      <c r="E68" s="29">
        <v>6975</v>
      </c>
      <c r="F68" s="29">
        <v>5473</v>
      </c>
      <c r="G68" s="29">
        <v>3291</v>
      </c>
      <c r="H68" s="29">
        <v>2066</v>
      </c>
      <c r="I68" s="29">
        <v>1679</v>
      </c>
      <c r="J68" s="29">
        <v>1191</v>
      </c>
      <c r="K68" s="29">
        <v>563</v>
      </c>
      <c r="L68" s="29">
        <v>404</v>
      </c>
      <c r="M68" s="28"/>
      <c r="N68" s="28"/>
    </row>
    <row r="69" spans="1:14">
      <c r="A69" s="28" t="s">
        <v>3</v>
      </c>
      <c r="B69" s="29">
        <f>'Balance Sheet'!B75</f>
        <v>8587</v>
      </c>
      <c r="C69" s="29">
        <v>6877</v>
      </c>
      <c r="D69" s="29">
        <v>6488</v>
      </c>
      <c r="E69" s="29">
        <v>5929</v>
      </c>
      <c r="F69" s="29">
        <v>5499</v>
      </c>
      <c r="G69" s="29">
        <v>4497</v>
      </c>
      <c r="H69" s="29">
        <v>4430</v>
      </c>
      <c r="I69" s="29">
        <v>4330</v>
      </c>
      <c r="J69" s="29">
        <v>5716</v>
      </c>
      <c r="K69" s="29">
        <v>6495</v>
      </c>
      <c r="L69" s="29">
        <v>6123</v>
      </c>
      <c r="M69" s="28"/>
      <c r="N69" s="28"/>
    </row>
    <row r="70" spans="1:14">
      <c r="A70" s="28"/>
      <c r="B70" s="29"/>
      <c r="C70" s="29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</row>
    <row r="71" spans="1:14">
      <c r="A71" s="28" t="s">
        <v>4</v>
      </c>
      <c r="B71" s="29">
        <v>7945</v>
      </c>
      <c r="C71" s="29">
        <v>6744</v>
      </c>
      <c r="D71" s="29">
        <v>6220</v>
      </c>
      <c r="E71" s="29">
        <v>3828</v>
      </c>
      <c r="F71" s="29">
        <v>3744</v>
      </c>
      <c r="G71" s="29">
        <v>2712</v>
      </c>
      <c r="H71" s="29">
        <v>1954</v>
      </c>
      <c r="I71" s="29">
        <v>1033</v>
      </c>
      <c r="J71" s="29">
        <v>1157</v>
      </c>
      <c r="K71" s="29">
        <v>587</v>
      </c>
      <c r="L71" s="29">
        <v>720</v>
      </c>
      <c r="M71" s="28"/>
      <c r="N71" s="28"/>
    </row>
    <row r="72" spans="1:14">
      <c r="A72" s="28"/>
      <c r="B72" s="29"/>
      <c r="C72" s="29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</row>
    <row r="73" spans="1:14">
      <c r="A73" s="28" t="s">
        <v>66</v>
      </c>
      <c r="B73" s="29">
        <v>12582</v>
      </c>
      <c r="C73" s="29">
        <v>11755</v>
      </c>
      <c r="D73" s="29">
        <v>10400</v>
      </c>
      <c r="E73" s="29">
        <v>9374</v>
      </c>
      <c r="F73" s="29">
        <v>8365</v>
      </c>
      <c r="G73" s="29">
        <v>7286</v>
      </c>
      <c r="H73" s="29">
        <v>5388</v>
      </c>
      <c r="I73" s="29">
        <v>4199</v>
      </c>
      <c r="J73" s="29">
        <v>4908</v>
      </c>
      <c r="K73" s="29">
        <v>5302</v>
      </c>
      <c r="L73" s="29">
        <v>5603</v>
      </c>
      <c r="M73" s="28"/>
      <c r="N73" s="28"/>
    </row>
    <row r="74" spans="1:1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</row>
    <row r="75" spans="1:14">
      <c r="A75" s="28" t="s">
        <v>11</v>
      </c>
      <c r="B75" s="30">
        <f>(B27-C27)/C27</f>
        <v>0.12983316201470704</v>
      </c>
      <c r="C75" s="30">
        <f>(C27-D27)/D27</f>
        <v>9.5215414591903011E-2</v>
      </c>
      <c r="D75" s="30">
        <f>(D27-E27)/E27</f>
        <v>0.23298275585927072</v>
      </c>
      <c r="E75" s="30">
        <f t="shared" ref="E75:L75" si="45">(E27-F27)/F27</f>
        <v>0.16966404396153364</v>
      </c>
      <c r="F75" s="30">
        <f t="shared" si="45"/>
        <v>0.3732956007203499</v>
      </c>
      <c r="G75" s="30">
        <f t="shared" si="45"/>
        <v>0.22412345160613059</v>
      </c>
      <c r="H75" s="30">
        <f t="shared" si="45"/>
        <v>0.18674473651426435</v>
      </c>
      <c r="I75" s="30">
        <f t="shared" si="45"/>
        <v>2.6076952575738208E-2</v>
      </c>
      <c r="J75" s="30">
        <f t="shared" si="45"/>
        <v>0.10964539007092199</v>
      </c>
      <c r="K75" s="30">
        <f t="shared" si="45"/>
        <v>5.1610978520286399E-2</v>
      </c>
      <c r="L75" s="30">
        <f t="shared" si="45"/>
        <v>-6.837131739855476E-2</v>
      </c>
      <c r="M75" s="28"/>
      <c r="N75" s="28"/>
    </row>
    <row r="76" spans="1:14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spans="1:14">
      <c r="A77" s="28" t="s">
        <v>5</v>
      </c>
      <c r="B77" s="30">
        <f>B32</f>
        <v>0.71757995660997975</v>
      </c>
      <c r="C77" s="30">
        <f>C32</f>
        <v>0.70653119316834034</v>
      </c>
      <c r="D77" s="30">
        <f t="shared" ref="D77:L77" si="46">D32</f>
        <v>0.70582377137908636</v>
      </c>
      <c r="E77" s="30">
        <f t="shared" si="46"/>
        <v>0.70535475948961612</v>
      </c>
      <c r="F77" s="30">
        <f t="shared" si="46"/>
        <v>0.72442862495316596</v>
      </c>
      <c r="G77" s="30">
        <f t="shared" si="46"/>
        <v>0.70302718463253577</v>
      </c>
      <c r="H77" s="30">
        <f t="shared" si="46"/>
        <v>0.66775141717404995</v>
      </c>
      <c r="I77" s="30">
        <f t="shared" si="46"/>
        <v>0.64968232216270083</v>
      </c>
      <c r="J77" s="30">
        <f t="shared" si="46"/>
        <v>0.64566023264732197</v>
      </c>
      <c r="K77" s="30">
        <f t="shared" si="46"/>
        <v>0.58028368794326246</v>
      </c>
      <c r="L77" s="30">
        <f t="shared" si="46"/>
        <v>0.60143198090692129</v>
      </c>
      <c r="M77" s="28"/>
      <c r="N77" s="28"/>
    </row>
    <row r="78" spans="1:14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spans="1:14">
      <c r="A79" s="28" t="s">
        <v>6</v>
      </c>
      <c r="B79" s="30">
        <f t="shared" ref="B79" si="47">B56/B27</f>
        <v>0.33931695709986703</v>
      </c>
      <c r="C79" s="30">
        <f t="shared" ref="C79:H79" si="48">C56/C27</f>
        <v>0.32956432355499327</v>
      </c>
      <c r="D79" s="30">
        <f t="shared" si="48"/>
        <v>0.32933535397272135</v>
      </c>
      <c r="E79" s="30">
        <f t="shared" si="48"/>
        <v>0.30249319310234368</v>
      </c>
      <c r="F79" s="30">
        <f t="shared" si="48"/>
        <v>0.31054077682028225</v>
      </c>
      <c r="G79" s="30">
        <f t="shared" si="48"/>
        <v>0.24886373381356658</v>
      </c>
      <c r="H79" s="30">
        <f t="shared" si="48"/>
        <v>0.2204492966617678</v>
      </c>
      <c r="I79" s="30">
        <f t="shared" ref="I79:L79" si="49">I56/I27</f>
        <v>0.18325650928117604</v>
      </c>
      <c r="J79" s="30">
        <f t="shared" si="49"/>
        <v>0.17959861945545189</v>
      </c>
      <c r="K79" s="30">
        <f t="shared" si="49"/>
        <v>0.06</v>
      </c>
      <c r="L79" s="30">
        <f t="shared" si="49"/>
        <v>6.3096658711217182E-2</v>
      </c>
      <c r="M79" s="28"/>
      <c r="N79" s="28"/>
    </row>
    <row r="80" spans="1:14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</row>
    <row r="81" spans="1:14">
      <c r="A81" s="28" t="s">
        <v>7</v>
      </c>
      <c r="B81" s="30">
        <f>B64/B27</f>
        <v>0.24581846175379662</v>
      </c>
      <c r="C81" s="30">
        <f>C64/C27</f>
        <v>0.24191507867478454</v>
      </c>
      <c r="D81" s="30">
        <f>D64/D27</f>
        <v>0.24303961896514398</v>
      </c>
      <c r="E81" s="30">
        <f t="shared" ref="E81:L81" si="50">E64/E27</f>
        <v>0.22209171960920399</v>
      </c>
      <c r="F81" s="30">
        <f t="shared" si="50"/>
        <v>0.23217184963157236</v>
      </c>
      <c r="G81" s="30">
        <f t="shared" si="50"/>
        <v>0.18900608867164051</v>
      </c>
      <c r="H81" s="30">
        <f t="shared" si="50"/>
        <v>0.14192735670795717</v>
      </c>
      <c r="I81" s="30">
        <f t="shared" si="50"/>
        <v>0.128192350815996</v>
      </c>
      <c r="J81" s="30">
        <f t="shared" si="50"/>
        <v>0.18279432442796881</v>
      </c>
      <c r="K81" s="30">
        <f t="shared" si="50"/>
        <v>4.6950354609929079E-2</v>
      </c>
      <c r="L81" s="30">
        <f t="shared" si="50"/>
        <v>0</v>
      </c>
      <c r="M81" s="28"/>
      <c r="N81" s="28"/>
    </row>
    <row r="82" spans="1:14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</row>
    <row r="83" spans="1:14">
      <c r="A83" s="28" t="s">
        <v>74</v>
      </c>
      <c r="B83" s="30">
        <f>B64/B68</f>
        <v>0.54750214324682411</v>
      </c>
      <c r="C83" s="30">
        <f>C64/C68</f>
        <v>0.55250564334085783</v>
      </c>
      <c r="D83" s="30">
        <f>D64/D68</f>
        <v>0.56903892944038925</v>
      </c>
      <c r="E83" s="30">
        <f t="shared" ref="E83:L83" si="51">E64/E68</f>
        <v>0.59641577060931905</v>
      </c>
      <c r="F83" s="30">
        <f t="shared" si="51"/>
        <v>0.67933491686460812</v>
      </c>
      <c r="G83" s="30">
        <f t="shared" si="51"/>
        <v>0.66970525676086301</v>
      </c>
      <c r="H83" s="30">
        <f t="shared" si="51"/>
        <v>0.65440464666021292</v>
      </c>
      <c r="I83" s="30">
        <f t="shared" si="51"/>
        <v>0.61286480047647407</v>
      </c>
      <c r="J83" s="30">
        <f t="shared" si="51"/>
        <v>1.2006717044500419</v>
      </c>
      <c r="K83" s="30">
        <f t="shared" si="51"/>
        <v>0.58792184724689167</v>
      </c>
      <c r="L83" s="30">
        <f t="shared" si="51"/>
        <v>0</v>
      </c>
      <c r="M83" s="28"/>
      <c r="N83" s="28"/>
    </row>
    <row r="84" spans="1:1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</row>
    <row r="85" spans="1:14">
      <c r="A85" s="28" t="s">
        <v>8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</row>
    <row r="86" spans="1:14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spans="1:14">
      <c r="A87" s="28" t="s">
        <v>9</v>
      </c>
      <c r="B87" s="30">
        <f>B68/B67</f>
        <v>0.59907554393500795</v>
      </c>
      <c r="C87" s="30">
        <f>C68/C67</f>
        <v>0.61692290552584672</v>
      </c>
      <c r="D87" s="30">
        <f>D68/D67</f>
        <v>0.60322896281800387</v>
      </c>
      <c r="E87" s="30">
        <f t="shared" ref="E87:L87" si="52">E68/E67</f>
        <v>0.54053006819590821</v>
      </c>
      <c r="F87" s="30">
        <f t="shared" si="52"/>
        <v>0.49881516587677727</v>
      </c>
      <c r="G87" s="30">
        <f t="shared" si="52"/>
        <v>0.42257318952234207</v>
      </c>
      <c r="H87" s="30">
        <f t="shared" si="52"/>
        <v>0.31804187192118227</v>
      </c>
      <c r="I87" s="30">
        <f t="shared" si="52"/>
        <v>0.27941421201531036</v>
      </c>
      <c r="J87" s="30">
        <f t="shared" si="52"/>
        <v>0.17243376284928333</v>
      </c>
      <c r="K87" s="30">
        <f t="shared" si="52"/>
        <v>7.9767639557948425E-2</v>
      </c>
      <c r="L87" s="30">
        <f t="shared" si="52"/>
        <v>5.9429243895263315E-2</v>
      </c>
      <c r="M87" s="28"/>
      <c r="N87" s="28"/>
    </row>
    <row r="88" spans="1:14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spans="1:14">
      <c r="A89" s="28" t="s">
        <v>39</v>
      </c>
      <c r="B89" s="31">
        <f>B27/B73</f>
        <v>2.2713400095374343</v>
      </c>
      <c r="C89" s="31">
        <f>C27/C73</f>
        <v>2.1517652062951935</v>
      </c>
      <c r="D89" s="31">
        <f>D27/D73</f>
        <v>2.2206730769230769</v>
      </c>
      <c r="E89" s="31">
        <f t="shared" ref="E89:L89" si="53">E27/E73</f>
        <v>1.9981864732238106</v>
      </c>
      <c r="F89" s="31">
        <f t="shared" si="53"/>
        <v>1.9144052600119545</v>
      </c>
      <c r="G89" s="31">
        <f t="shared" si="53"/>
        <v>1.6004666483667307</v>
      </c>
      <c r="H89" s="31">
        <f t="shared" si="53"/>
        <v>1.7680029695619897</v>
      </c>
      <c r="I89" s="31">
        <f t="shared" si="53"/>
        <v>1.9116456299118838</v>
      </c>
      <c r="J89" s="31">
        <f t="shared" si="53"/>
        <v>1.5939282803585981</v>
      </c>
      <c r="K89" s="31">
        <f t="shared" si="53"/>
        <v>1.3296869105997737</v>
      </c>
      <c r="L89" s="31">
        <f t="shared" si="53"/>
        <v>1.1965018739960736</v>
      </c>
      <c r="M89" s="28"/>
      <c r="N89" s="28"/>
    </row>
    <row r="90" spans="1:14">
      <c r="A90" s="32" t="s">
        <v>58</v>
      </c>
      <c r="B90" s="33">
        <v>2013</v>
      </c>
      <c r="C90" s="33">
        <v>2013</v>
      </c>
      <c r="D90" s="33">
        <v>2012</v>
      </c>
      <c r="E90" s="33">
        <v>2011</v>
      </c>
      <c r="F90" s="33">
        <v>2010</v>
      </c>
      <c r="G90" s="33">
        <v>2009</v>
      </c>
      <c r="H90" s="33">
        <v>2008</v>
      </c>
      <c r="I90" s="33">
        <v>2007</v>
      </c>
      <c r="J90" s="33">
        <v>2006</v>
      </c>
      <c r="K90" s="33">
        <v>2005</v>
      </c>
      <c r="L90" s="33">
        <v>2004</v>
      </c>
      <c r="M90" s="33">
        <v>2003</v>
      </c>
      <c r="N90" s="28"/>
    </row>
    <row r="91" spans="1:14">
      <c r="A91" s="32" t="s">
        <v>59</v>
      </c>
      <c r="B91" s="34">
        <v>5.6200999999999999</v>
      </c>
      <c r="C91" s="34">
        <v>5.6166999999999998</v>
      </c>
      <c r="D91" s="35">
        <v>5.7946999999999997</v>
      </c>
      <c r="E91" s="35">
        <v>5.3601000000000001</v>
      </c>
      <c r="F91" s="35">
        <v>5.6250999999999998</v>
      </c>
      <c r="G91" s="35">
        <v>5.3550000000000004</v>
      </c>
      <c r="H91" s="35">
        <v>5.0982000000000003</v>
      </c>
      <c r="I91" s="35">
        <v>5.4435000000000002</v>
      </c>
      <c r="J91" s="35">
        <v>5.944</v>
      </c>
      <c r="K91" s="35">
        <v>6.0015999999999998</v>
      </c>
      <c r="L91" s="35">
        <v>5.9884000000000004</v>
      </c>
      <c r="M91" s="35">
        <v>6.5766</v>
      </c>
      <c r="N91" s="28"/>
    </row>
    <row r="92" spans="1:14">
      <c r="A92" s="28" t="s">
        <v>60</v>
      </c>
      <c r="B92" s="29">
        <f>B27/B91</f>
        <v>5084.9629010159961</v>
      </c>
      <c r="C92" s="29">
        <f>C27/C91</f>
        <v>4503.3560631687651</v>
      </c>
      <c r="D92" s="29">
        <f>D27/D91</f>
        <v>3985.538509327489</v>
      </c>
      <c r="E92" s="29">
        <f t="shared" ref="E92:M92" si="54">E27/E91</f>
        <v>3494.5243558888828</v>
      </c>
      <c r="F92" s="29">
        <f t="shared" si="54"/>
        <v>2846.8827220849407</v>
      </c>
      <c r="G92" s="29">
        <f t="shared" si="54"/>
        <v>2177.5910364145657</v>
      </c>
      <c r="H92" s="29">
        <f t="shared" si="54"/>
        <v>1868.5026087638773</v>
      </c>
      <c r="I92" s="29">
        <f t="shared" si="54"/>
        <v>1474.6027372095159</v>
      </c>
      <c r="J92" s="29">
        <f t="shared" si="54"/>
        <v>1316.1170928667564</v>
      </c>
      <c r="K92" s="29">
        <f t="shared" si="54"/>
        <v>1174.6867501999468</v>
      </c>
      <c r="L92" s="29">
        <f t="shared" si="54"/>
        <v>1119.4976955447198</v>
      </c>
      <c r="M92" s="29">
        <f t="shared" si="54"/>
        <v>1094.1824042818478</v>
      </c>
      <c r="N92" s="28"/>
    </row>
    <row r="93" spans="1:14">
      <c r="A93" s="28" t="s">
        <v>57</v>
      </c>
      <c r="B93" s="29">
        <f>B60/B91</f>
        <v>1688.7599864771089</v>
      </c>
      <c r="C93" s="29">
        <f>C60/C91</f>
        <v>1466.8755675040504</v>
      </c>
      <c r="D93" s="29">
        <f>D60/D91</f>
        <v>1298.082730771222</v>
      </c>
      <c r="E93" s="29">
        <f t="shared" ref="E93:M93" si="55">E60/E91</f>
        <v>1033.9359340310814</v>
      </c>
      <c r="F93" s="29">
        <f t="shared" si="55"/>
        <v>869.14010417592579</v>
      </c>
      <c r="G93" s="29">
        <f t="shared" si="55"/>
        <v>539.12231559290376</v>
      </c>
      <c r="H93" s="29">
        <f t="shared" si="55"/>
        <v>363.26546624298771</v>
      </c>
      <c r="I93" s="29">
        <f t="shared" si="55"/>
        <v>259.94305134564161</v>
      </c>
      <c r="J93" s="29">
        <f t="shared" si="55"/>
        <v>262.78600269179003</v>
      </c>
      <c r="K93" s="29">
        <f t="shared" si="55"/>
        <v>75.979738736336984</v>
      </c>
      <c r="L93" s="29">
        <f t="shared" si="55"/>
        <v>-206.56602765346335</v>
      </c>
      <c r="M93" s="29">
        <f t="shared" si="55"/>
        <v>-227.77727093026792</v>
      </c>
      <c r="N93" s="28"/>
    </row>
    <row r="94" spans="1:1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</row>
  </sheetData>
  <phoneticPr fontId="8" type="noConversion"/>
  <pageMargins left="0.36000000000000004" right="0.75000000000000011" top="0.41000000000000009" bottom="1" header="0.5" footer="0.5"/>
  <pageSetup paperSize="10" scale="39" orientation="landscape" horizontalDpi="4294967292" verticalDpi="4294967292"/>
  <ignoredErrors>
    <ignoredError sqref="F46" formula="1"/>
    <ignoredError sqref="M40 L81 L83" emptyCellReference="1"/>
  </ignoredErrors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O84"/>
  <sheetViews>
    <sheetView tabSelected="1" view="pageLayout" topLeftCell="A18" zoomScale="75" workbookViewId="0">
      <selection activeCell="B84" sqref="B84"/>
    </sheetView>
  </sheetViews>
  <sheetFormatPr baseColWidth="10" defaultRowHeight="13"/>
  <cols>
    <col min="1" max="1" width="26.28515625" customWidth="1"/>
    <col min="2" max="2" width="11.140625" customWidth="1"/>
    <col min="3" max="3" width="10.7109375" customWidth="1"/>
  </cols>
  <sheetData>
    <row r="1" spans="1:14" ht="20">
      <c r="A1" s="10" t="s">
        <v>55</v>
      </c>
      <c r="B1" s="10"/>
      <c r="C1" s="10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11">
        <v>2013</v>
      </c>
      <c r="C2" s="11">
        <v>2013</v>
      </c>
      <c r="D2" s="11">
        <v>2012</v>
      </c>
      <c r="E2" s="11">
        <f>D2-1</f>
        <v>2011</v>
      </c>
      <c r="F2" s="11">
        <f t="shared" ref="F2:M2" si="0">E2-1</f>
        <v>2010</v>
      </c>
      <c r="G2" s="11">
        <f t="shared" si="0"/>
        <v>2009</v>
      </c>
      <c r="H2" s="11">
        <f t="shared" si="0"/>
        <v>2008</v>
      </c>
      <c r="I2" s="11">
        <f t="shared" si="0"/>
        <v>2007</v>
      </c>
      <c r="J2" s="11">
        <f t="shared" si="0"/>
        <v>2006</v>
      </c>
      <c r="K2" s="11">
        <f t="shared" si="0"/>
        <v>2005</v>
      </c>
      <c r="L2" s="11">
        <f t="shared" si="0"/>
        <v>2004</v>
      </c>
      <c r="M2" s="11">
        <f t="shared" si="0"/>
        <v>2003</v>
      </c>
      <c r="N2" s="11"/>
    </row>
    <row r="3" spans="1:14">
      <c r="A3" s="1" t="s">
        <v>62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>
      <c r="A4" s="12" t="s">
        <v>67</v>
      </c>
      <c r="B4" s="12"/>
      <c r="C4" s="12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>
      <c r="A5" s="1" t="s">
        <v>63</v>
      </c>
      <c r="B5" s="1">
        <v>85</v>
      </c>
      <c r="C5" s="1">
        <v>71</v>
      </c>
      <c r="D5" s="1">
        <v>37</v>
      </c>
      <c r="E5" s="1">
        <v>12</v>
      </c>
      <c r="F5" s="1">
        <v>78</v>
      </c>
      <c r="G5" s="1">
        <v>116</v>
      </c>
      <c r="H5" s="1">
        <v>90</v>
      </c>
      <c r="I5" s="1">
        <v>30</v>
      </c>
      <c r="J5" s="1"/>
      <c r="K5" s="1"/>
      <c r="L5" s="1"/>
      <c r="M5" s="1"/>
      <c r="N5" s="1"/>
    </row>
    <row r="6" spans="1:14">
      <c r="A6" s="1" t="s">
        <v>64</v>
      </c>
      <c r="B6" s="1">
        <v>126</v>
      </c>
      <c r="C6" s="1">
        <v>131</v>
      </c>
      <c r="D6" s="1">
        <v>104</v>
      </c>
      <c r="E6" s="1">
        <v>102</v>
      </c>
      <c r="F6" s="1">
        <v>26</v>
      </c>
      <c r="G6" s="1">
        <v>33</v>
      </c>
      <c r="H6" s="1">
        <v>13</v>
      </c>
      <c r="I6" s="1">
        <v>0</v>
      </c>
      <c r="J6" s="1"/>
      <c r="K6" s="1"/>
      <c r="L6" s="1"/>
      <c r="M6" s="1"/>
      <c r="N6" s="1"/>
    </row>
    <row r="7" spans="1:14">
      <c r="A7" s="1" t="s">
        <v>65</v>
      </c>
      <c r="B7" s="1">
        <v>60</v>
      </c>
      <c r="C7" s="1">
        <v>58</v>
      </c>
      <c r="D7" s="1">
        <v>68</v>
      </c>
      <c r="E7" s="1">
        <v>76</v>
      </c>
      <c r="F7" s="1">
        <v>81</v>
      </c>
      <c r="G7" s="1">
        <v>83</v>
      </c>
      <c r="H7" s="1">
        <v>2</v>
      </c>
      <c r="I7" s="1">
        <v>4</v>
      </c>
      <c r="J7" s="1"/>
      <c r="K7" s="1"/>
      <c r="L7" s="1"/>
      <c r="M7" s="1"/>
      <c r="N7" s="1"/>
    </row>
    <row r="8" spans="1:14">
      <c r="A8" s="1" t="s">
        <v>78</v>
      </c>
      <c r="B8" s="13">
        <f>B5+B6+B7</f>
        <v>271</v>
      </c>
      <c r="C8" s="13">
        <f>C5+C6+C7</f>
        <v>260</v>
      </c>
      <c r="D8" s="13">
        <f>D5+D6+D7</f>
        <v>209</v>
      </c>
      <c r="E8" s="13">
        <f t="shared" ref="E8:K8" si="1">E5+E6+E7</f>
        <v>190</v>
      </c>
      <c r="F8" s="13">
        <f t="shared" si="1"/>
        <v>185</v>
      </c>
      <c r="G8" s="13">
        <f t="shared" si="1"/>
        <v>232</v>
      </c>
      <c r="H8" s="13">
        <f t="shared" si="1"/>
        <v>105</v>
      </c>
      <c r="I8" s="13">
        <f t="shared" si="1"/>
        <v>34</v>
      </c>
      <c r="J8" s="13">
        <f t="shared" si="1"/>
        <v>0</v>
      </c>
      <c r="K8" s="13">
        <f t="shared" si="1"/>
        <v>0</v>
      </c>
      <c r="L8" s="13">
        <f t="shared" ref="L8:M8" si="2">L5+L6+L7</f>
        <v>0</v>
      </c>
      <c r="M8" s="13">
        <f t="shared" si="2"/>
        <v>0</v>
      </c>
      <c r="N8" s="16"/>
    </row>
    <row r="9" spans="1:14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6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 t="s">
        <v>79</v>
      </c>
      <c r="B11" s="25">
        <v>3299</v>
      </c>
      <c r="C11" s="25">
        <v>1777</v>
      </c>
      <c r="D11" s="5">
        <v>1688</v>
      </c>
      <c r="E11" s="5">
        <v>1140</v>
      </c>
      <c r="F11" s="1">
        <v>863</v>
      </c>
      <c r="G11" s="1">
        <v>699</v>
      </c>
      <c r="H11" s="1">
        <v>549</v>
      </c>
      <c r="I11" s="1">
        <v>543</v>
      </c>
      <c r="J11" s="1">
        <v>764</v>
      </c>
      <c r="K11" s="1">
        <v>900</v>
      </c>
      <c r="L11" s="1">
        <v>1172</v>
      </c>
      <c r="M11" s="1">
        <v>3717</v>
      </c>
      <c r="N11" s="1"/>
    </row>
    <row r="12" spans="1:14">
      <c r="A12" s="1" t="s">
        <v>80</v>
      </c>
      <c r="B12" s="25">
        <v>2494</v>
      </c>
      <c r="C12" s="25">
        <v>2114</v>
      </c>
      <c r="D12" s="5">
        <v>1615</v>
      </c>
      <c r="E12" s="5">
        <v>1239</v>
      </c>
      <c r="F12" s="1">
        <v>983</v>
      </c>
      <c r="G12" s="1">
        <v>766</v>
      </c>
      <c r="H12" s="1">
        <v>500</v>
      </c>
      <c r="I12" s="1">
        <v>431</v>
      </c>
      <c r="J12" s="1">
        <v>358</v>
      </c>
      <c r="K12" s="1">
        <v>187</v>
      </c>
      <c r="L12" s="1">
        <v>299</v>
      </c>
      <c r="M12" s="1">
        <v>731</v>
      </c>
      <c r="N12" s="1"/>
    </row>
    <row r="13" spans="1:14">
      <c r="A13" s="1" t="s">
        <v>81</v>
      </c>
      <c r="B13" s="25">
        <v>1072</v>
      </c>
      <c r="C13" s="25">
        <v>846</v>
      </c>
      <c r="D13" s="5">
        <v>746</v>
      </c>
      <c r="E13" s="5">
        <v>502</v>
      </c>
      <c r="F13" s="1">
        <v>384</v>
      </c>
      <c r="G13" s="1">
        <v>246</v>
      </c>
      <c r="H13" s="1">
        <v>139</v>
      </c>
      <c r="I13" s="1">
        <v>126</v>
      </c>
      <c r="J13" s="1">
        <v>97</v>
      </c>
      <c r="K13" s="1">
        <v>82</v>
      </c>
      <c r="L13" s="1">
        <v>91</v>
      </c>
      <c r="M13" s="1">
        <v>1374</v>
      </c>
      <c r="N13" s="1"/>
    </row>
    <row r="14" spans="1:14">
      <c r="A14" s="1" t="s">
        <v>71</v>
      </c>
      <c r="B14" s="25">
        <v>1591</v>
      </c>
      <c r="C14" s="25">
        <v>1553</v>
      </c>
      <c r="D14" s="5">
        <v>517</v>
      </c>
      <c r="E14" s="5">
        <v>514</v>
      </c>
      <c r="F14" s="1">
        <v>338</v>
      </c>
      <c r="G14" s="1">
        <v>219</v>
      </c>
      <c r="H14" s="1">
        <v>78</v>
      </c>
      <c r="I14" s="1">
        <v>54</v>
      </c>
      <c r="J14" s="1">
        <v>38</v>
      </c>
      <c r="K14" s="1">
        <v>30</v>
      </c>
      <c r="L14" s="1">
        <v>32</v>
      </c>
      <c r="M14" s="1">
        <v>281</v>
      </c>
      <c r="N14" s="1"/>
    </row>
    <row r="15" spans="1:14">
      <c r="A15" s="1" t="s">
        <v>13</v>
      </c>
      <c r="B15" s="15">
        <f>SUM(B11:B14)</f>
        <v>8456</v>
      </c>
      <c r="C15" s="15">
        <f>SUM(C11:C14)</f>
        <v>6290</v>
      </c>
      <c r="D15" s="15">
        <f>SUM(D11:D14)</f>
        <v>4566</v>
      </c>
      <c r="E15" s="15">
        <f>SUM(E11:E14)</f>
        <v>3395</v>
      </c>
      <c r="F15" s="15">
        <f t="shared" ref="F15:M15" si="3">SUM(F11:F14)</f>
        <v>2568</v>
      </c>
      <c r="G15" s="15">
        <f t="shared" si="3"/>
        <v>1930</v>
      </c>
      <c r="H15" s="15">
        <f t="shared" si="3"/>
        <v>1266</v>
      </c>
      <c r="I15" s="15">
        <f t="shared" si="3"/>
        <v>1154</v>
      </c>
      <c r="J15" s="15">
        <f t="shared" si="3"/>
        <v>1257</v>
      </c>
      <c r="K15" s="15">
        <f t="shared" si="3"/>
        <v>1199</v>
      </c>
      <c r="L15" s="15">
        <f t="shared" si="3"/>
        <v>1594</v>
      </c>
      <c r="M15" s="15">
        <f t="shared" si="3"/>
        <v>6103</v>
      </c>
      <c r="N15" s="21"/>
    </row>
    <row r="16" spans="1:14">
      <c r="A16" s="1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6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 t="s">
        <v>16</v>
      </c>
      <c r="B18" s="1">
        <v>494</v>
      </c>
      <c r="C18" s="1">
        <v>140</v>
      </c>
      <c r="D18" s="1">
        <v>131</v>
      </c>
      <c r="E18" s="1">
        <v>114</v>
      </c>
      <c r="F18" s="1">
        <v>180</v>
      </c>
      <c r="G18" s="1">
        <v>94</v>
      </c>
      <c r="H18" s="1">
        <v>132</v>
      </c>
      <c r="I18" s="1">
        <v>281</v>
      </c>
      <c r="J18" s="1">
        <v>388</v>
      </c>
      <c r="K18" s="1">
        <v>430</v>
      </c>
      <c r="L18" s="1">
        <v>448</v>
      </c>
      <c r="M18" s="1">
        <v>588</v>
      </c>
      <c r="N18" s="1"/>
    </row>
    <row r="19" spans="1:14">
      <c r="A19" s="1" t="s">
        <v>17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492</v>
      </c>
      <c r="K19" s="1">
        <f>197+75</f>
        <v>272</v>
      </c>
      <c r="L19" s="1">
        <v>0</v>
      </c>
      <c r="M19" s="1">
        <v>61</v>
      </c>
      <c r="N19" s="1"/>
    </row>
    <row r="20" spans="1:14">
      <c r="A20" s="1" t="s">
        <v>103</v>
      </c>
      <c r="B20" s="1">
        <v>162</v>
      </c>
      <c r="C20" s="1">
        <v>146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3">
        <f>B18+B19+B20</f>
        <v>659</v>
      </c>
      <c r="C21" s="13">
        <f>C18+C19+C20</f>
        <v>289</v>
      </c>
      <c r="D21" s="13">
        <f>D18+D19</f>
        <v>134</v>
      </c>
      <c r="E21" s="13">
        <f>E18+E19</f>
        <v>117</v>
      </c>
      <c r="F21" s="13">
        <f t="shared" ref="F21:M21" si="4">F18+F19</f>
        <v>183</v>
      </c>
      <c r="G21" s="13">
        <f t="shared" si="4"/>
        <v>97</v>
      </c>
      <c r="H21" s="13">
        <f t="shared" si="4"/>
        <v>135</v>
      </c>
      <c r="I21" s="13">
        <f t="shared" si="4"/>
        <v>284</v>
      </c>
      <c r="J21" s="13">
        <f t="shared" si="4"/>
        <v>880</v>
      </c>
      <c r="K21" s="13">
        <f t="shared" si="4"/>
        <v>702</v>
      </c>
      <c r="L21" s="13">
        <f t="shared" si="4"/>
        <v>448</v>
      </c>
      <c r="M21" s="13">
        <f t="shared" si="4"/>
        <v>649</v>
      </c>
      <c r="N21" s="16"/>
    </row>
    <row r="22" spans="1:14">
      <c r="A22" s="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6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 t="s">
        <v>18</v>
      </c>
      <c r="B24" s="25">
        <f>B8+B15+B21</f>
        <v>9386</v>
      </c>
      <c r="C24" s="25">
        <f>C8+C15+C21</f>
        <v>6839</v>
      </c>
      <c r="D24" s="5">
        <f>D8+D15+D21</f>
        <v>4909</v>
      </c>
      <c r="E24" s="5">
        <f>E8+E15+E21</f>
        <v>3702</v>
      </c>
      <c r="F24" s="5">
        <f t="shared" ref="F24:M24" si="5">F8+F15+F21</f>
        <v>2936</v>
      </c>
      <c r="G24" s="5">
        <f t="shared" si="5"/>
        <v>2259</v>
      </c>
      <c r="H24" s="5">
        <f t="shared" si="5"/>
        <v>1506</v>
      </c>
      <c r="I24" s="5">
        <f t="shared" si="5"/>
        <v>1472</v>
      </c>
      <c r="J24" s="5">
        <f t="shared" si="5"/>
        <v>2137</v>
      </c>
      <c r="K24" s="5">
        <f t="shared" si="5"/>
        <v>1901</v>
      </c>
      <c r="L24" s="5">
        <f t="shared" si="5"/>
        <v>2042</v>
      </c>
      <c r="M24" s="5">
        <f t="shared" si="5"/>
        <v>6752</v>
      </c>
      <c r="N24" s="25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 t="s">
        <v>20</v>
      </c>
      <c r="B27" s="25">
        <v>2182</v>
      </c>
      <c r="C27" s="25">
        <v>1824</v>
      </c>
      <c r="D27" s="5">
        <v>1705</v>
      </c>
      <c r="E27" s="5">
        <v>1541</v>
      </c>
      <c r="F27" s="5">
        <v>1327</v>
      </c>
      <c r="G27" s="5">
        <v>1056</v>
      </c>
      <c r="H27" s="5">
        <v>870</v>
      </c>
      <c r="I27" s="5">
        <v>946</v>
      </c>
      <c r="J27" s="5">
        <v>881</v>
      </c>
      <c r="K27" s="5">
        <v>709</v>
      </c>
      <c r="L27" s="5">
        <v>712</v>
      </c>
      <c r="M27" s="5">
        <v>831</v>
      </c>
      <c r="N27" s="25"/>
    </row>
    <row r="28" spans="1:14">
      <c r="A28" s="1" t="s">
        <v>21</v>
      </c>
      <c r="B28" s="25">
        <v>5891</v>
      </c>
      <c r="C28" s="25">
        <v>4870</v>
      </c>
      <c r="D28" s="5">
        <v>4950</v>
      </c>
      <c r="E28" s="5">
        <v>3845</v>
      </c>
      <c r="F28" s="5">
        <v>3321</v>
      </c>
      <c r="G28" s="5">
        <v>2128</v>
      </c>
      <c r="H28" s="5">
        <v>1822</v>
      </c>
      <c r="I28" s="5">
        <v>1796</v>
      </c>
      <c r="J28" s="5">
        <v>1824</v>
      </c>
      <c r="K28" s="5">
        <v>1856</v>
      </c>
      <c r="L28" s="5">
        <v>1630</v>
      </c>
      <c r="M28" s="5">
        <v>1744</v>
      </c>
      <c r="N28" s="25"/>
    </row>
    <row r="29" spans="1:14">
      <c r="A29" s="1" t="s">
        <v>68</v>
      </c>
      <c r="B29" s="25"/>
      <c r="C29" s="25"/>
      <c r="D29" s="5"/>
      <c r="E29" s="5"/>
      <c r="F29" s="5"/>
      <c r="G29" s="5"/>
      <c r="H29" s="5"/>
      <c r="I29" s="5"/>
      <c r="J29" s="5">
        <v>34</v>
      </c>
      <c r="K29" s="5">
        <v>68</v>
      </c>
      <c r="L29" s="1">
        <v>97</v>
      </c>
      <c r="M29" s="5">
        <v>84</v>
      </c>
      <c r="N29" s="25"/>
    </row>
    <row r="30" spans="1:14">
      <c r="A30" s="1" t="s">
        <v>42</v>
      </c>
      <c r="B30" s="25">
        <v>733</v>
      </c>
      <c r="C30" s="25">
        <v>946</v>
      </c>
      <c r="D30" s="5">
        <v>630</v>
      </c>
      <c r="E30" s="5">
        <v>603</v>
      </c>
      <c r="F30" s="5">
        <v>618</v>
      </c>
      <c r="G30" s="5">
        <v>604</v>
      </c>
      <c r="H30" s="5">
        <v>439</v>
      </c>
      <c r="I30" s="5">
        <v>681</v>
      </c>
      <c r="J30" s="5">
        <v>253</v>
      </c>
      <c r="K30" s="5">
        <v>136</v>
      </c>
      <c r="L30" s="5">
        <v>256</v>
      </c>
      <c r="M30" s="5">
        <v>344</v>
      </c>
      <c r="N30" s="25"/>
    </row>
    <row r="31" spans="1:14">
      <c r="A31" s="1" t="s">
        <v>43</v>
      </c>
      <c r="B31" s="25">
        <v>99</v>
      </c>
      <c r="C31" s="25">
        <v>74</v>
      </c>
      <c r="D31" s="5">
        <v>226</v>
      </c>
      <c r="E31" s="5">
        <v>462</v>
      </c>
      <c r="F31" s="5">
        <v>0</v>
      </c>
      <c r="G31" s="5">
        <v>0</v>
      </c>
      <c r="H31" s="5">
        <v>0</v>
      </c>
      <c r="I31" s="5">
        <v>0</v>
      </c>
      <c r="J31" s="5">
        <v>136</v>
      </c>
      <c r="K31" s="5">
        <v>109</v>
      </c>
      <c r="L31" s="5">
        <v>205</v>
      </c>
      <c r="M31" s="5">
        <v>178</v>
      </c>
      <c r="N31" s="25"/>
    </row>
    <row r="32" spans="1:14">
      <c r="A32" s="1" t="s">
        <v>44</v>
      </c>
      <c r="B32" s="25">
        <v>48</v>
      </c>
      <c r="C32" s="25">
        <v>65</v>
      </c>
      <c r="D32" s="5">
        <v>22</v>
      </c>
      <c r="E32" s="5">
        <v>244</v>
      </c>
      <c r="F32" s="5">
        <v>12</v>
      </c>
      <c r="G32" s="5">
        <v>111</v>
      </c>
      <c r="H32" s="5">
        <v>130</v>
      </c>
      <c r="I32" s="5">
        <v>71</v>
      </c>
      <c r="J32" s="1"/>
      <c r="K32" s="1"/>
      <c r="L32" s="1"/>
      <c r="M32" s="1"/>
      <c r="N32" s="1"/>
    </row>
    <row r="33" spans="1:15">
      <c r="A33" s="1" t="s">
        <v>69</v>
      </c>
      <c r="B33" s="25"/>
      <c r="C33" s="25"/>
      <c r="D33" s="5"/>
      <c r="E33" s="5"/>
      <c r="F33" s="5"/>
      <c r="G33" s="5"/>
      <c r="H33" s="5"/>
      <c r="I33" s="5"/>
      <c r="J33" s="5">
        <v>303</v>
      </c>
      <c r="K33" s="5">
        <v>301</v>
      </c>
      <c r="L33" s="5">
        <v>403</v>
      </c>
      <c r="M33" s="5">
        <v>0</v>
      </c>
      <c r="N33" s="25"/>
    </row>
    <row r="34" spans="1:15">
      <c r="A34" s="1" t="s">
        <v>70</v>
      </c>
      <c r="B34" s="25"/>
      <c r="C34" s="25"/>
      <c r="D34" s="5"/>
      <c r="E34" s="5"/>
      <c r="F34" s="5"/>
      <c r="G34" s="5"/>
      <c r="H34" s="5"/>
      <c r="I34" s="5"/>
      <c r="J34" s="5">
        <v>1445</v>
      </c>
      <c r="K34" s="5">
        <v>641</v>
      </c>
      <c r="L34" s="1"/>
      <c r="M34" s="1"/>
      <c r="N34" s="1"/>
    </row>
    <row r="35" spans="1:15">
      <c r="A35" s="1" t="s">
        <v>46</v>
      </c>
      <c r="B35" s="25">
        <v>2598</v>
      </c>
      <c r="C35" s="25">
        <v>2310</v>
      </c>
      <c r="D35" s="5">
        <v>3442</v>
      </c>
      <c r="E35" s="5">
        <v>1950</v>
      </c>
      <c r="F35" s="5">
        <v>1956</v>
      </c>
      <c r="G35" s="5">
        <v>0</v>
      </c>
      <c r="H35" s="5">
        <v>600</v>
      </c>
      <c r="I35" s="5"/>
      <c r="J35" s="1"/>
      <c r="K35" s="1"/>
      <c r="L35" s="1"/>
      <c r="M35" s="1"/>
      <c r="N35" s="1"/>
    </row>
    <row r="36" spans="1:15">
      <c r="A36" s="1" t="s">
        <v>45</v>
      </c>
      <c r="B36" s="25">
        <v>482</v>
      </c>
      <c r="C36" s="25">
        <v>1024</v>
      </c>
      <c r="D36" s="5">
        <v>468</v>
      </c>
      <c r="E36" s="5">
        <v>557</v>
      </c>
      <c r="F36" s="5">
        <v>802</v>
      </c>
      <c r="G36" s="5">
        <v>1630</v>
      </c>
      <c r="H36" s="5">
        <v>1129</v>
      </c>
      <c r="I36" s="5">
        <v>1001</v>
      </c>
      <c r="J36" s="5">
        <v>2009</v>
      </c>
      <c r="K36" s="5">
        <v>1968</v>
      </c>
      <c r="L36" s="5">
        <v>312</v>
      </c>
      <c r="M36" s="5">
        <v>116</v>
      </c>
      <c r="N36" s="25"/>
    </row>
    <row r="37" spans="1:15">
      <c r="A37" s="1"/>
      <c r="B37" s="25"/>
      <c r="C37" s="25"/>
      <c r="D37" s="5"/>
      <c r="E37" s="5"/>
      <c r="F37" s="5"/>
      <c r="G37" s="5"/>
      <c r="H37" s="5"/>
      <c r="I37" s="5"/>
      <c r="J37" s="1"/>
      <c r="K37" s="1"/>
      <c r="L37" s="1"/>
      <c r="M37" s="1"/>
      <c r="N37" s="1"/>
    </row>
    <row r="38" spans="1:15">
      <c r="A38" s="1" t="s">
        <v>47</v>
      </c>
      <c r="B38" s="15">
        <f>SUM(B27:B36)</f>
        <v>12033</v>
      </c>
      <c r="C38" s="15">
        <f>SUM(C27:C36)</f>
        <v>11113</v>
      </c>
      <c r="D38" s="15">
        <f>SUM(D27:D36)</f>
        <v>11443</v>
      </c>
      <c r="E38" s="15">
        <f>SUM(E27:E36)</f>
        <v>9202</v>
      </c>
      <c r="F38" s="15">
        <f t="shared" ref="F38:M38" si="6">SUM(F27:F36)</f>
        <v>8036</v>
      </c>
      <c r="G38" s="15">
        <f t="shared" si="6"/>
        <v>5529</v>
      </c>
      <c r="H38" s="15">
        <f t="shared" si="6"/>
        <v>4990</v>
      </c>
      <c r="I38" s="15">
        <f t="shared" si="6"/>
        <v>4495</v>
      </c>
      <c r="J38" s="15">
        <f t="shared" si="6"/>
        <v>6885</v>
      </c>
      <c r="K38" s="15">
        <f t="shared" si="6"/>
        <v>5788</v>
      </c>
      <c r="L38" s="15">
        <f t="shared" si="6"/>
        <v>3615</v>
      </c>
      <c r="M38" s="15">
        <f t="shared" si="6"/>
        <v>3297</v>
      </c>
      <c r="N38" s="21"/>
    </row>
    <row r="39" spans="1:15">
      <c r="A39" s="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6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5">
      <c r="A41" s="16" t="s">
        <v>1</v>
      </c>
      <c r="B41" s="15">
        <f>B24+B38</f>
        <v>21419</v>
      </c>
      <c r="C41" s="15">
        <f>C24+C38</f>
        <v>17952</v>
      </c>
      <c r="D41" s="15">
        <f>D24+D38</f>
        <v>16352</v>
      </c>
      <c r="E41" s="15">
        <f>E24+E38</f>
        <v>12904</v>
      </c>
      <c r="F41" s="15">
        <f t="shared" ref="F41:M41" si="7">F24+F38</f>
        <v>10972</v>
      </c>
      <c r="G41" s="15">
        <f t="shared" si="7"/>
        <v>7788</v>
      </c>
      <c r="H41" s="15">
        <f t="shared" si="7"/>
        <v>6496</v>
      </c>
      <c r="I41" s="15">
        <f t="shared" si="7"/>
        <v>5967</v>
      </c>
      <c r="J41" s="15">
        <f t="shared" si="7"/>
        <v>9022</v>
      </c>
      <c r="K41" s="15">
        <f t="shared" si="7"/>
        <v>7689</v>
      </c>
      <c r="L41" s="15">
        <f t="shared" si="7"/>
        <v>5657</v>
      </c>
      <c r="M41" s="15">
        <f t="shared" si="7"/>
        <v>10049</v>
      </c>
      <c r="N41" s="21"/>
    </row>
    <row r="42" spans="1:1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6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5">
        <v>2432</v>
      </c>
      <c r="M43" s="1"/>
      <c r="N43" s="1"/>
      <c r="O43" t="s">
        <v>73</v>
      </c>
    </row>
    <row r="44" spans="1:15">
      <c r="A44" s="17" t="s">
        <v>36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5">
      <c r="A45" s="1" t="s">
        <v>48</v>
      </c>
      <c r="B45" s="25">
        <v>20</v>
      </c>
      <c r="C45" s="25">
        <v>20</v>
      </c>
      <c r="D45" s="5">
        <v>20</v>
      </c>
      <c r="E45" s="5">
        <v>20</v>
      </c>
      <c r="F45" s="5">
        <v>20</v>
      </c>
      <c r="G45" s="5">
        <v>20</v>
      </c>
      <c r="H45" s="5">
        <v>20</v>
      </c>
      <c r="I45" s="5">
        <v>20</v>
      </c>
      <c r="J45" s="5">
        <v>123</v>
      </c>
      <c r="K45" s="5">
        <v>123</v>
      </c>
      <c r="L45" s="5">
        <v>123</v>
      </c>
      <c r="M45" s="5">
        <v>47</v>
      </c>
      <c r="N45" s="25"/>
    </row>
    <row r="46" spans="1:15">
      <c r="A46" s="1" t="s">
        <v>49</v>
      </c>
      <c r="B46" s="25">
        <v>-158</v>
      </c>
      <c r="C46" s="25">
        <v>94</v>
      </c>
      <c r="D46" s="5">
        <v>39</v>
      </c>
      <c r="E46" s="5">
        <v>-252</v>
      </c>
      <c r="F46" s="5">
        <v>-114</v>
      </c>
      <c r="G46" s="5">
        <v>49</v>
      </c>
      <c r="H46" s="5">
        <v>49</v>
      </c>
      <c r="I46" s="5">
        <v>22</v>
      </c>
      <c r="J46" s="1"/>
      <c r="K46" s="1"/>
      <c r="L46" s="1"/>
      <c r="M46" s="1"/>
      <c r="N46" s="1"/>
    </row>
    <row r="47" spans="1:15">
      <c r="A47" s="1" t="s">
        <v>50</v>
      </c>
      <c r="B47" s="25">
        <v>-363</v>
      </c>
      <c r="C47" s="25">
        <v>-374</v>
      </c>
      <c r="D47" s="5">
        <v>-117</v>
      </c>
      <c r="E47" s="5">
        <v>-140</v>
      </c>
      <c r="F47" s="5">
        <v>-138</v>
      </c>
      <c r="G47" s="5">
        <v>-281</v>
      </c>
      <c r="H47" s="5">
        <v>-302</v>
      </c>
      <c r="I47" s="5">
        <v>-319</v>
      </c>
      <c r="J47" s="1"/>
      <c r="K47" s="1"/>
      <c r="L47" s="1"/>
      <c r="M47" s="1"/>
      <c r="N47" s="1"/>
    </row>
    <row r="48" spans="1:15">
      <c r="A48" s="1" t="s">
        <v>51</v>
      </c>
      <c r="B48" s="25">
        <v>13332</v>
      </c>
      <c r="C48" s="25">
        <v>11335</v>
      </c>
      <c r="D48" s="5">
        <v>9888</v>
      </c>
      <c r="E48" s="5">
        <v>7321</v>
      </c>
      <c r="F48" s="5">
        <v>5684</v>
      </c>
      <c r="G48" s="5">
        <v>3488</v>
      </c>
      <c r="H48" s="5">
        <v>2291</v>
      </c>
      <c r="I48" s="5">
        <v>1948</v>
      </c>
      <c r="J48" s="5">
        <v>4363</v>
      </c>
      <c r="K48" s="5">
        <v>3158</v>
      </c>
      <c r="L48" s="5">
        <v>2490</v>
      </c>
      <c r="M48" s="5">
        <v>4147</v>
      </c>
      <c r="N48" s="25"/>
    </row>
    <row r="49" spans="1:14">
      <c r="A49" s="1" t="s">
        <v>52</v>
      </c>
      <c r="B49" s="15">
        <f>SUM(B45:B48)</f>
        <v>12831</v>
      </c>
      <c r="C49" s="15">
        <f>SUM(C45:C48)</f>
        <v>11075</v>
      </c>
      <c r="D49" s="15">
        <f>SUM(D45:D48)</f>
        <v>9830</v>
      </c>
      <c r="E49" s="15">
        <f>SUM(E45:E48)</f>
        <v>6949</v>
      </c>
      <c r="F49" s="15">
        <f t="shared" ref="F49:M49" si="8">SUM(F45:F48)</f>
        <v>5452</v>
      </c>
      <c r="G49" s="15">
        <f t="shared" si="8"/>
        <v>3276</v>
      </c>
      <c r="H49" s="15">
        <f t="shared" si="8"/>
        <v>2058</v>
      </c>
      <c r="I49" s="15">
        <f t="shared" si="8"/>
        <v>1671</v>
      </c>
      <c r="J49" s="15">
        <f t="shared" si="8"/>
        <v>4486</v>
      </c>
      <c r="K49" s="15">
        <f t="shared" si="8"/>
        <v>3281</v>
      </c>
      <c r="L49" s="15">
        <f t="shared" si="8"/>
        <v>2613</v>
      </c>
      <c r="M49" s="15">
        <f t="shared" si="8"/>
        <v>4194</v>
      </c>
      <c r="N49" s="21"/>
    </row>
    <row r="50" spans="1:14">
      <c r="A50" s="1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21"/>
    </row>
    <row r="51" spans="1:14">
      <c r="A51" s="1" t="s">
        <v>53</v>
      </c>
      <c r="B51" s="25">
        <v>0</v>
      </c>
      <c r="C51" s="25">
        <v>0</v>
      </c>
      <c r="D51" s="5">
        <v>34</v>
      </c>
      <c r="E51" s="5">
        <v>26</v>
      </c>
      <c r="F51" s="5">
        <v>21</v>
      </c>
      <c r="G51" s="5">
        <v>15</v>
      </c>
      <c r="H51" s="5">
        <v>8</v>
      </c>
      <c r="I51" s="5">
        <v>8</v>
      </c>
      <c r="J51" s="5">
        <v>26</v>
      </c>
      <c r="K51" s="5">
        <v>26</v>
      </c>
      <c r="L51" s="5">
        <v>26</v>
      </c>
      <c r="M51" s="5">
        <v>26</v>
      </c>
      <c r="N51" s="25"/>
    </row>
    <row r="52" spans="1:14">
      <c r="A52" s="13" t="s">
        <v>54</v>
      </c>
      <c r="B52" s="15">
        <f>B49+B51</f>
        <v>12831</v>
      </c>
      <c r="C52" s="15">
        <f>C49+C51</f>
        <v>11075</v>
      </c>
      <c r="D52" s="15">
        <f>D49+D51</f>
        <v>9864</v>
      </c>
      <c r="E52" s="15">
        <f>E49+E51</f>
        <v>6975</v>
      </c>
      <c r="F52" s="15">
        <f t="shared" ref="F52:M52" si="9">F49+F51</f>
        <v>5473</v>
      </c>
      <c r="G52" s="15">
        <f t="shared" si="9"/>
        <v>3291</v>
      </c>
      <c r="H52" s="15">
        <f t="shared" si="9"/>
        <v>2066</v>
      </c>
      <c r="I52" s="15">
        <f t="shared" si="9"/>
        <v>1679</v>
      </c>
      <c r="J52" s="15">
        <f t="shared" si="9"/>
        <v>4512</v>
      </c>
      <c r="K52" s="15">
        <f t="shared" si="9"/>
        <v>3307</v>
      </c>
      <c r="L52" s="15">
        <f t="shared" si="9"/>
        <v>2639</v>
      </c>
      <c r="M52" s="15">
        <f t="shared" si="9"/>
        <v>4220</v>
      </c>
      <c r="N52" s="21"/>
    </row>
    <row r="53" spans="1: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6"/>
    </row>
    <row r="54" spans="1:14">
      <c r="A54" s="16"/>
      <c r="B54" s="16"/>
      <c r="C54" s="16"/>
      <c r="D54" s="16"/>
      <c r="E54" s="16"/>
      <c r="F54" s="16"/>
      <c r="G54" s="16"/>
      <c r="H54" s="1"/>
      <c r="I54" s="1"/>
      <c r="J54" s="1"/>
      <c r="K54" s="1"/>
      <c r="L54" s="1"/>
      <c r="M54" s="1"/>
      <c r="N54" s="1"/>
    </row>
    <row r="55" spans="1:14">
      <c r="A55" s="19" t="s">
        <v>37</v>
      </c>
      <c r="B55" s="25"/>
      <c r="C55" s="25"/>
      <c r="D55" s="5"/>
      <c r="E55" s="5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20" t="s">
        <v>38</v>
      </c>
      <c r="B56" s="25"/>
      <c r="C56" s="25"/>
      <c r="D56" s="5"/>
      <c r="E56" s="5"/>
      <c r="F56" s="1"/>
      <c r="G56" s="1"/>
      <c r="H56" s="1">
        <v>500</v>
      </c>
      <c r="I56" s="5">
        <v>1100</v>
      </c>
      <c r="J56" s="1">
        <v>800</v>
      </c>
      <c r="K56" s="1">
        <v>800</v>
      </c>
      <c r="L56" s="1"/>
      <c r="M56" s="1"/>
      <c r="N56" s="1"/>
    </row>
    <row r="57" spans="1:14">
      <c r="A57" s="16" t="s">
        <v>22</v>
      </c>
      <c r="B57" s="25">
        <v>196</v>
      </c>
      <c r="C57" s="25">
        <v>205</v>
      </c>
      <c r="D57" s="5">
        <v>210</v>
      </c>
      <c r="E57" s="5">
        <v>818</v>
      </c>
      <c r="F57" s="1">
        <v>826</v>
      </c>
      <c r="G57" s="1">
        <v>832</v>
      </c>
      <c r="H57" s="1">
        <v>839</v>
      </c>
      <c r="I57" s="1">
        <v>237</v>
      </c>
      <c r="J57" s="1"/>
      <c r="K57" s="1"/>
      <c r="L57" s="1"/>
      <c r="M57" s="1"/>
      <c r="N57" s="1"/>
    </row>
    <row r="58" spans="1:14">
      <c r="A58" s="16" t="s">
        <v>23</v>
      </c>
      <c r="B58" s="25">
        <v>209</v>
      </c>
      <c r="C58" s="25">
        <v>126</v>
      </c>
      <c r="D58" s="5">
        <v>21</v>
      </c>
      <c r="E58" s="5">
        <v>50</v>
      </c>
      <c r="F58" s="1">
        <v>21</v>
      </c>
      <c r="G58" s="1">
        <v>82</v>
      </c>
      <c r="H58" s="1">
        <v>98</v>
      </c>
      <c r="I58" s="1">
        <v>128</v>
      </c>
      <c r="J58" s="1">
        <v>0</v>
      </c>
      <c r="K58" s="1">
        <v>21</v>
      </c>
      <c r="L58" s="1"/>
      <c r="M58" s="1"/>
      <c r="N58" s="1"/>
    </row>
    <row r="59" spans="1:14">
      <c r="A59" s="16" t="s">
        <v>24</v>
      </c>
      <c r="B59" s="25">
        <v>82</v>
      </c>
      <c r="C59" s="25">
        <v>57</v>
      </c>
      <c r="D59" s="5">
        <v>54</v>
      </c>
      <c r="E59" s="5">
        <v>55</v>
      </c>
      <c r="F59" s="1">
        <v>52</v>
      </c>
      <c r="G59" s="1">
        <v>56</v>
      </c>
      <c r="H59" s="1">
        <v>50</v>
      </c>
      <c r="I59" s="1">
        <v>63</v>
      </c>
      <c r="J59" s="1"/>
      <c r="K59" s="1"/>
      <c r="L59" s="1"/>
      <c r="M59" s="1"/>
      <c r="N59" s="1"/>
    </row>
    <row r="60" spans="1:14">
      <c r="A60" s="16" t="s">
        <v>25</v>
      </c>
      <c r="B60" s="25">
        <v>95</v>
      </c>
      <c r="C60" s="25">
        <v>88</v>
      </c>
      <c r="D60" s="5">
        <v>71</v>
      </c>
      <c r="E60" s="5">
        <v>72</v>
      </c>
      <c r="F60" s="1">
        <v>75</v>
      </c>
      <c r="G60" s="1">
        <v>20</v>
      </c>
      <c r="H60" s="1">
        <v>63</v>
      </c>
      <c r="I60" s="1">
        <v>93</v>
      </c>
      <c r="J60" s="1"/>
      <c r="K60" s="1"/>
      <c r="L60" s="1"/>
      <c r="M60" s="1"/>
      <c r="N60" s="1"/>
    </row>
    <row r="61" spans="1:14">
      <c r="A61" s="16" t="s">
        <v>26</v>
      </c>
      <c r="B61" s="25">
        <v>96</v>
      </c>
      <c r="C61" s="25">
        <v>68</v>
      </c>
      <c r="D61" s="5">
        <v>72</v>
      </c>
      <c r="E61" s="5">
        <v>63</v>
      </c>
      <c r="F61" s="1">
        <v>92</v>
      </c>
      <c r="G61" s="1">
        <v>71</v>
      </c>
      <c r="H61" s="1">
        <v>72</v>
      </c>
      <c r="I61" s="1">
        <v>79</v>
      </c>
      <c r="J61" s="1"/>
      <c r="K61" s="1"/>
      <c r="L61" s="1"/>
      <c r="M61" s="1"/>
      <c r="N61" s="1"/>
    </row>
    <row r="62" spans="1:14">
      <c r="A62" s="1" t="s">
        <v>104</v>
      </c>
      <c r="B62" s="25">
        <v>600</v>
      </c>
      <c r="C62" s="25">
        <v>600</v>
      </c>
      <c r="D62" s="5"/>
      <c r="E62" s="5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 t="s">
        <v>27</v>
      </c>
      <c r="B63" s="15">
        <f>SUM(B56:B62)</f>
        <v>1278</v>
      </c>
      <c r="C63" s="15">
        <f>SUM(C56:C62)</f>
        <v>1144</v>
      </c>
      <c r="D63" s="15">
        <f>SUM(D56:D61)</f>
        <v>428</v>
      </c>
      <c r="E63" s="15">
        <f t="shared" ref="E63:M63" si="10">SUM(E56:E61)</f>
        <v>1058</v>
      </c>
      <c r="F63" s="15">
        <f t="shared" si="10"/>
        <v>1066</v>
      </c>
      <c r="G63" s="15">
        <f t="shared" si="10"/>
        <v>1061</v>
      </c>
      <c r="H63" s="15">
        <f t="shared" si="10"/>
        <v>1622</v>
      </c>
      <c r="I63" s="15">
        <f t="shared" si="10"/>
        <v>1700</v>
      </c>
      <c r="J63" s="15">
        <f t="shared" si="10"/>
        <v>800</v>
      </c>
      <c r="K63" s="15">
        <f t="shared" si="10"/>
        <v>821</v>
      </c>
      <c r="L63" s="15">
        <f t="shared" si="10"/>
        <v>0</v>
      </c>
      <c r="M63" s="15">
        <f t="shared" si="10"/>
        <v>0</v>
      </c>
      <c r="N63" s="21"/>
    </row>
    <row r="64" spans="1:14">
      <c r="A64" s="1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21"/>
    </row>
    <row r="65" spans="1:14">
      <c r="A65" s="17" t="s">
        <v>34</v>
      </c>
      <c r="B65" s="25"/>
      <c r="C65" s="25"/>
      <c r="D65" s="5"/>
      <c r="E65" s="5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 t="s">
        <v>28</v>
      </c>
      <c r="B66" s="25">
        <v>162</v>
      </c>
      <c r="C66" s="25">
        <v>88</v>
      </c>
      <c r="D66" s="5">
        <v>608</v>
      </c>
      <c r="E66" s="5">
        <v>7</v>
      </c>
      <c r="F66" s="5">
        <v>6</v>
      </c>
      <c r="G66" s="5">
        <v>5</v>
      </c>
      <c r="H66" s="5">
        <v>4</v>
      </c>
      <c r="I66" s="5">
        <v>77</v>
      </c>
      <c r="J66" s="1"/>
      <c r="K66" s="1"/>
      <c r="L66" s="1"/>
      <c r="M66" s="1"/>
      <c r="N66" s="1"/>
    </row>
    <row r="67" spans="1:14">
      <c r="A67" s="1" t="s">
        <v>29</v>
      </c>
      <c r="B67" s="25">
        <v>2530</v>
      </c>
      <c r="C67" s="25">
        <v>2201</v>
      </c>
      <c r="D67" s="5">
        <v>2112</v>
      </c>
      <c r="E67" s="5">
        <v>1611</v>
      </c>
      <c r="F67" s="5">
        <v>1518</v>
      </c>
      <c r="G67" s="5">
        <v>1336</v>
      </c>
      <c r="H67" s="5">
        <v>1036</v>
      </c>
      <c r="I67" s="5">
        <v>778</v>
      </c>
      <c r="J67" s="1"/>
      <c r="K67" s="1"/>
      <c r="L67" s="1"/>
      <c r="M67" s="1"/>
      <c r="N67" s="1"/>
    </row>
    <row r="68" spans="1:14">
      <c r="A68" s="1" t="s">
        <v>72</v>
      </c>
      <c r="B68" s="25">
        <v>154</v>
      </c>
      <c r="C68" s="25">
        <v>85</v>
      </c>
      <c r="D68" s="5">
        <v>96</v>
      </c>
      <c r="E68" s="5">
        <v>97</v>
      </c>
      <c r="F68" s="5">
        <v>297</v>
      </c>
      <c r="G68" s="5">
        <v>94</v>
      </c>
      <c r="H68" s="5">
        <v>83</v>
      </c>
      <c r="I68" s="5">
        <v>121</v>
      </c>
      <c r="J68" s="1"/>
      <c r="K68" s="1"/>
      <c r="L68" s="1"/>
      <c r="M68" s="1"/>
      <c r="N68" s="1"/>
    </row>
    <row r="69" spans="1:14">
      <c r="A69" s="1" t="s">
        <v>30</v>
      </c>
      <c r="B69" s="25">
        <v>228</v>
      </c>
      <c r="C69" s="25">
        <v>110</v>
      </c>
      <c r="D69" s="5">
        <v>64</v>
      </c>
      <c r="E69" s="5">
        <v>103</v>
      </c>
      <c r="F69" s="5">
        <v>3</v>
      </c>
      <c r="G69" s="5">
        <v>100</v>
      </c>
      <c r="H69" s="5">
        <v>138</v>
      </c>
      <c r="I69" s="5">
        <v>174</v>
      </c>
      <c r="J69" s="1"/>
      <c r="K69" s="1"/>
      <c r="L69" s="1"/>
      <c r="M69" s="1"/>
      <c r="N69" s="1"/>
    </row>
    <row r="70" spans="1:14">
      <c r="A70" s="1" t="s">
        <v>35</v>
      </c>
      <c r="B70" s="25">
        <v>4235</v>
      </c>
      <c r="C70" s="25">
        <v>3249</v>
      </c>
      <c r="D70" s="5">
        <v>3180</v>
      </c>
      <c r="E70" s="5">
        <v>3053</v>
      </c>
      <c r="F70" s="5">
        <v>2609</v>
      </c>
      <c r="G70" s="5">
        <v>1901</v>
      </c>
      <c r="H70" s="5">
        <v>1547</v>
      </c>
      <c r="I70" s="5">
        <v>1480</v>
      </c>
      <c r="J70" s="1"/>
      <c r="K70" s="1"/>
      <c r="L70" s="1"/>
      <c r="M70" s="1"/>
      <c r="N70" s="1"/>
    </row>
    <row r="71" spans="1:14">
      <c r="A71" s="1"/>
      <c r="B71" s="25"/>
      <c r="C71" s="25"/>
      <c r="D71" s="5"/>
      <c r="E71" s="5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 t="s">
        <v>31</v>
      </c>
      <c r="B72" s="15">
        <f>SUM(B66:B70)</f>
        <v>7309</v>
      </c>
      <c r="C72" s="15">
        <f>SUM(C66:C70)</f>
        <v>5733</v>
      </c>
      <c r="D72" s="15">
        <f>SUM(D66:D70)</f>
        <v>6060</v>
      </c>
      <c r="E72" s="15">
        <f>SUM(E66:E70)</f>
        <v>4871</v>
      </c>
      <c r="F72" s="15">
        <f t="shared" ref="F72:M72" si="11">SUM(F66:F70)</f>
        <v>4433</v>
      </c>
      <c r="G72" s="15">
        <f t="shared" si="11"/>
        <v>3436</v>
      </c>
      <c r="H72" s="15">
        <f t="shared" si="11"/>
        <v>2808</v>
      </c>
      <c r="I72" s="15">
        <f t="shared" si="11"/>
        <v>2630</v>
      </c>
      <c r="J72" s="15">
        <f t="shared" si="11"/>
        <v>0</v>
      </c>
      <c r="K72" s="15">
        <f t="shared" si="11"/>
        <v>0</v>
      </c>
      <c r="L72" s="15">
        <f t="shared" si="11"/>
        <v>0</v>
      </c>
      <c r="M72" s="15">
        <f t="shared" si="11"/>
        <v>0</v>
      </c>
      <c r="N72" s="21"/>
    </row>
    <row r="73" spans="1:14">
      <c r="A73" s="1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21"/>
    </row>
    <row r="74" spans="1:14">
      <c r="A74" s="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4">
      <c r="A75" s="1" t="s">
        <v>32</v>
      </c>
      <c r="B75" s="25">
        <f>B63+B72</f>
        <v>8587</v>
      </c>
      <c r="C75" s="25">
        <f>C63+C72</f>
        <v>6877</v>
      </c>
      <c r="D75" s="5">
        <f>D63+D72</f>
        <v>6488</v>
      </c>
      <c r="E75" s="5">
        <f>E63+E72</f>
        <v>5929</v>
      </c>
      <c r="F75" s="5">
        <f t="shared" ref="F75:M75" si="12">F63+F72</f>
        <v>5499</v>
      </c>
      <c r="G75" s="5">
        <f t="shared" si="12"/>
        <v>4497</v>
      </c>
      <c r="H75" s="5">
        <f t="shared" si="12"/>
        <v>4430</v>
      </c>
      <c r="I75" s="5">
        <f t="shared" si="12"/>
        <v>4330</v>
      </c>
      <c r="J75" s="5">
        <f t="shared" si="12"/>
        <v>800</v>
      </c>
      <c r="K75" s="5">
        <f t="shared" si="12"/>
        <v>821</v>
      </c>
      <c r="L75" s="5">
        <f t="shared" si="12"/>
        <v>0</v>
      </c>
      <c r="M75" s="5">
        <f t="shared" si="12"/>
        <v>0</v>
      </c>
      <c r="N75" s="25"/>
    </row>
    <row r="76" spans="1:14">
      <c r="A76" s="1"/>
      <c r="B76" s="25"/>
      <c r="C76" s="25"/>
      <c r="D76" s="5"/>
      <c r="E76" s="5"/>
      <c r="F76" s="5"/>
      <c r="G76" s="5"/>
      <c r="H76" s="5"/>
      <c r="I76" s="5"/>
      <c r="J76" s="5"/>
      <c r="K76" s="5"/>
      <c r="L76" s="5"/>
      <c r="M76" s="5"/>
      <c r="N76" s="25"/>
    </row>
    <row r="77" spans="1:14">
      <c r="A77" s="1" t="s">
        <v>33</v>
      </c>
      <c r="B77" s="15">
        <f>B52+B75</f>
        <v>21418</v>
      </c>
      <c r="C77" s="15">
        <f>C52+C75</f>
        <v>17952</v>
      </c>
      <c r="D77" s="15">
        <f>D52+D75</f>
        <v>16352</v>
      </c>
      <c r="E77" s="15">
        <f>E52+E75</f>
        <v>12904</v>
      </c>
      <c r="F77" s="15">
        <f t="shared" ref="F77:M77" si="13">F52+F75</f>
        <v>10972</v>
      </c>
      <c r="G77" s="15">
        <f t="shared" si="13"/>
        <v>7788</v>
      </c>
      <c r="H77" s="15">
        <f t="shared" si="13"/>
        <v>6496</v>
      </c>
      <c r="I77" s="15">
        <f t="shared" si="13"/>
        <v>6009</v>
      </c>
      <c r="J77" s="15">
        <f t="shared" si="13"/>
        <v>5312</v>
      </c>
      <c r="K77" s="15">
        <f t="shared" si="13"/>
        <v>4128</v>
      </c>
      <c r="L77" s="15">
        <f t="shared" si="13"/>
        <v>2639</v>
      </c>
      <c r="M77" s="15">
        <f t="shared" si="13"/>
        <v>4220</v>
      </c>
      <c r="N77" s="21"/>
    </row>
    <row r="78" spans="1:14">
      <c r="A78" s="1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6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 t="s">
        <v>75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 t="s">
        <v>76</v>
      </c>
      <c r="B81" s="22">
        <f>'Profit and Loss Accounts '!B27/'Balance Sheet'!B27</f>
        <v>13.097158570119158</v>
      </c>
      <c r="C81" s="22">
        <f>'Profit and Loss Accounts '!C27/'Balance Sheet'!C27</f>
        <v>13.867324561403509</v>
      </c>
      <c r="D81" s="22">
        <f>'Profit and Loss Accounts '!D27/'Balance Sheet'!D27</f>
        <v>13.545454545454545</v>
      </c>
      <c r="E81" s="22">
        <f>'Profit and Loss Accounts '!E27/'Balance Sheet'!E27</f>
        <v>12.155094094743673</v>
      </c>
      <c r="F81" s="22">
        <f>'Profit and Loss Accounts '!F27/'Balance Sheet'!F27</f>
        <v>12.067822155237378</v>
      </c>
      <c r="G81" s="22">
        <f>'Profit and Loss Accounts '!G27/'Balance Sheet'!G27</f>
        <v>11.042613636363637</v>
      </c>
      <c r="H81" s="22">
        <f>'Profit and Loss Accounts '!H27/'Balance Sheet'!H27</f>
        <v>10.949425287356322</v>
      </c>
      <c r="I81" s="22">
        <f>'Profit and Loss Accounts '!I27/'Balance Sheet'!I27</f>
        <v>8.4852008456659611</v>
      </c>
      <c r="J81" s="22">
        <f>'Profit and Loss Accounts '!J27/'Balance Sheet'!J27</f>
        <v>8.8796821793416569</v>
      </c>
      <c r="K81" s="22">
        <f>'Profit and Loss Accounts '!K27/'Balance Sheet'!K27</f>
        <v>9.9435825105782794</v>
      </c>
      <c r="L81" s="22">
        <f>'Profit and Loss Accounts '!L27/'Balance Sheet'!L27</f>
        <v>9.4157303370786511</v>
      </c>
      <c r="M81" s="22">
        <f>'Profit and Loss Accounts '!M27/'Balance Sheet'!M27</f>
        <v>8.6594464500601678</v>
      </c>
      <c r="N81" s="22"/>
    </row>
    <row r="82" spans="1:14">
      <c r="A82" s="1" t="s">
        <v>99</v>
      </c>
      <c r="B82" s="22">
        <f>B27/'Profit and Loss Accounts '!B27*365</f>
        <v>27.868640212751068</v>
      </c>
      <c r="C82" s="22">
        <f>C27/'Profit and Loss Accounts '!C27*365</f>
        <v>26.3208666086819</v>
      </c>
      <c r="D82" s="22">
        <f>D27/'Profit and Loss Accounts '!D27*365</f>
        <v>26.946308724832218</v>
      </c>
      <c r="E82" s="22">
        <f>E27/'Profit and Loss Accounts '!E27*365</f>
        <v>30.028562276440127</v>
      </c>
      <c r="F82" s="22">
        <f>F27/'Profit and Loss Accounts '!F27*365</f>
        <v>30.245722492818786</v>
      </c>
      <c r="G82" s="22">
        <f>G27/'Profit and Loss Accounts '!G27*365</f>
        <v>33.05376897350142</v>
      </c>
      <c r="H82" s="22">
        <f>H27/'Profit and Loss Accounts '!H27*365</f>
        <v>33.335082930925886</v>
      </c>
      <c r="I82" s="22">
        <f>I27/'Profit and Loss Accounts '!I27*365</f>
        <v>43.016070761181012</v>
      </c>
      <c r="J82" s="22">
        <f>J27/'Profit and Loss Accounts '!J27*365</f>
        <v>41.105074779496356</v>
      </c>
      <c r="K82" s="22">
        <f>K27/'Profit and Loss Accounts '!K27*365</f>
        <v>36.707092198581563</v>
      </c>
      <c r="L82" s="22">
        <f>L27/'Profit and Loss Accounts '!L27*365</f>
        <v>38.764916467780431</v>
      </c>
      <c r="M82" s="22">
        <f>M27/'Profit and Loss Accounts '!M27*365</f>
        <v>42.150500277932188</v>
      </c>
      <c r="N82" s="22"/>
    </row>
    <row r="83" spans="1:14">
      <c r="A83" s="1" t="s">
        <v>77</v>
      </c>
      <c r="B83" s="22">
        <f>B28/'Profit and Loss Accounts '!B27*365</f>
        <v>75.240219749457623</v>
      </c>
      <c r="C83" s="22">
        <f>C28/'Profit and Loss Accounts '!C27*365</f>
        <v>70.275559421206609</v>
      </c>
      <c r="D83" s="22">
        <f>D28/'Profit and Loss Accounts '!D27*365</f>
        <v>78.23121887854515</v>
      </c>
      <c r="E83" s="22">
        <f>E28/'Profit and Loss Accounts '!E27*365</f>
        <v>74.925257594362293</v>
      </c>
      <c r="F83" s="22">
        <f>F28/'Profit and Loss Accounts '!F27*365</f>
        <v>75.694080179842629</v>
      </c>
      <c r="G83" s="22">
        <f>G28/'Profit and Loss Accounts '!G27*365</f>
        <v>66.608352628419524</v>
      </c>
      <c r="H83" s="22">
        <f>H28/'Profit and Loss Accounts '!H27*365</f>
        <v>69.812093218559738</v>
      </c>
      <c r="I83" s="22">
        <f>I28/'Profit and Loss Accounts '!I27*365</f>
        <v>81.666874299240064</v>
      </c>
      <c r="J83" s="22">
        <f>J28/'Profit and Loss Accounts '!J27*365</f>
        <v>85.102901700115041</v>
      </c>
      <c r="K83" s="22">
        <f>K28/'Profit and Loss Accounts '!K27*365</f>
        <v>96.090780141843965</v>
      </c>
      <c r="L83" s="22">
        <f>L28/'Profit and Loss Accounts '!L27*365</f>
        <v>88.74552505966588</v>
      </c>
      <c r="M83" s="22">
        <f>M28/'Profit and Loss Accounts '!M27*365</f>
        <v>88.460255697609782</v>
      </c>
      <c r="N83" s="22"/>
    </row>
    <row r="84" spans="1:14">
      <c r="A84" s="1" t="s">
        <v>15</v>
      </c>
      <c r="B84" s="27">
        <f>'Profit and Loss Accounts '!B60/'Balance Sheet'!B49</f>
        <v>0.73969293118229285</v>
      </c>
      <c r="C84" s="27">
        <f>'Profit and Loss Accounts '!C60/'Balance Sheet'!C49</f>
        <v>0.74392776523702031</v>
      </c>
      <c r="D84" s="27">
        <f>'Profit and Loss Accounts '!D60/'Balance Sheet'!D49</f>
        <v>0.76520854526958293</v>
      </c>
      <c r="E84" s="27">
        <f>'Profit and Loss Accounts '!E60/'Balance Sheet'!E49</f>
        <v>0.79752482371564248</v>
      </c>
      <c r="F84" s="27">
        <f>'Profit and Loss Accounts '!F60/'Balance Sheet'!F49</f>
        <v>0.8967351430667645</v>
      </c>
      <c r="G84" s="27">
        <f>'Profit and Loss Accounts '!G60/'Balance Sheet'!G49</f>
        <v>0.88125763125763124</v>
      </c>
      <c r="H84" s="27">
        <f>'Profit and Loss Accounts '!H60/'Balance Sheet'!H49</f>
        <v>0.89990281827016516</v>
      </c>
      <c r="I84" s="27">
        <f>'Profit and Loss Accounts '!I60/'Balance Sheet'!I49</f>
        <v>0.84679832435667268</v>
      </c>
      <c r="J84" s="27">
        <f>'Profit and Loss Accounts '!J60/'Balance Sheet'!J49</f>
        <v>0.34819438252340618</v>
      </c>
      <c r="K84" s="27">
        <f>'Profit and Loss Accounts '!K60/'Balance Sheet'!K49</f>
        <v>0.13898201767753735</v>
      </c>
      <c r="L84" s="27">
        <f>'Profit and Loss Accounts '!L60/'Balance Sheet'!L49</f>
        <v>-0.47340221967087637</v>
      </c>
      <c r="M84" s="27">
        <f>'Profit and Loss Accounts '!M60/'Balance Sheet'!M49</f>
        <v>-0.35717691940867907</v>
      </c>
      <c r="N84" s="1"/>
    </row>
  </sheetData>
  <sheetCalcPr fullCalcOnLoad="1"/>
  <phoneticPr fontId="8" type="noConversion"/>
  <pageMargins left="0.35629921259842523" right="0.75000000000000011" top="0.40944881889763785" bottom="1" header="0.5" footer="0.5"/>
  <pageSetup paperSize="10" scale="44" orientation="landscape" horizontalDpi="4294967292" verticalDpi="4294967292"/>
  <ignoredErrors>
    <ignoredError sqref="D49:E49 F38:M38 J72:M73 E63:M63 J49:K49 J8:K8 F39:M42 C38:E38 L49:M49 C63:D63 L8:M8" emptyCellReference="1"/>
  </ignoredErrors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 and Loss Accounts </vt:lpstr>
      <vt:lpstr>Balance Sheet</vt:lpstr>
    </vt:vector>
  </TitlesOfParts>
  <Company>jkaoline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Ashcroft</dc:creator>
  <cp:lastModifiedBy>John Ashcroft</cp:lastModifiedBy>
  <dcterms:created xsi:type="dcterms:W3CDTF">2013-07-11T13:44:14Z</dcterms:created>
  <dcterms:modified xsi:type="dcterms:W3CDTF">2015-02-25T14:56:27Z</dcterms:modified>
</cp:coreProperties>
</file>