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  <sheet name="Sheet4" sheetId="2" state="visible" r:id="rId2"/>
    <sheet name="Sheet3" sheetId="3" state="visible" r:id="rId3"/>
    <sheet name="Sheet2" sheetId="4" state="visible" r:id="rId4"/>
  </sheets>
  <calcPr/>
</workbook>
</file>

<file path=xl/sharedStrings.xml><?xml version="1.0" encoding="utf-8"?>
<sst xmlns="http://schemas.openxmlformats.org/spreadsheetml/2006/main" count="37" uniqueCount="37">
  <si>
    <t>L</t>
  </si>
  <si>
    <t>L^2</t>
  </si>
  <si>
    <t>Rows</t>
  </si>
  <si>
    <t>Cols</t>
  </si>
  <si>
    <t xml:space="preserve">Double Size</t>
  </si>
  <si>
    <t xml:space="preserve">Complex Size</t>
  </si>
  <si>
    <t xml:space="preserve">Size Real (in GB)</t>
  </si>
  <si>
    <t xml:space="preserve">Size Complex (in GB)</t>
  </si>
  <si>
    <t xml:space="preserve">For 24 L^2 Size</t>
  </si>
  <si>
    <t xml:space="preserve">Real Size L^2xL^2 (in GB)</t>
  </si>
  <si>
    <t xml:space="preserve">Complex Size (in GB)</t>
  </si>
  <si>
    <t xml:space="preserve">Time / Dis (min)</t>
  </si>
  <si>
    <t xml:space="preserve">Time / Dis (hr)</t>
  </si>
  <si>
    <t xml:space="preserve">100 Dis Time (days)</t>
  </si>
  <si>
    <t xml:space="preserve">Batches Need (for 72 hr runtime)</t>
  </si>
  <si>
    <t xml:space="preserve">Size Multiplier</t>
  </si>
  <si>
    <t xml:space="preserve">Size Needed Per Param Per Bin (in GB)</t>
  </si>
  <si>
    <t xml:space="preserve">Number of Energy Bins</t>
  </si>
  <si>
    <t xml:space="preserve">Number of Params</t>
  </si>
  <si>
    <t xml:space="preserve">Total Size Needed (in GB)</t>
  </si>
  <si>
    <t xml:space="preserve">Total Size Needed (in TB)</t>
  </si>
  <si>
    <t xml:space="preserve">Final Size Needed (in GB)</t>
  </si>
  <si>
    <t xml:space="preserve">Final Size Needed (in TB)</t>
  </si>
  <si>
    <t>Jobs</t>
  </si>
  <si>
    <t xml:space="preserve">Time/ Dis (min)</t>
  </si>
  <si>
    <t xml:space="preserve">TIme / Dis (hr)</t>
  </si>
  <si>
    <t xml:space="preserve">100 Dis Time (hr)</t>
  </si>
  <si>
    <t>Ham/Eigvecs</t>
  </si>
  <si>
    <t xml:space="preserve">G Sym</t>
  </si>
  <si>
    <t>Z</t>
  </si>
  <si>
    <t>A</t>
  </si>
  <si>
    <t>C_ab</t>
  </si>
  <si>
    <t>C_gg</t>
  </si>
  <si>
    <t>output</t>
  </si>
  <si>
    <t xml:space="preserve">G Asym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</si>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</sst>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0" numFmtId="2" xfId="0" applyNumberFormat="1"/>
    <xf fontId="0" fillId="0" borderId="0" numFmtId="2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</cols>
  <sheetData>
    <row r="1" ht="14.25">
      <c r="A1" t="s">
        <v>0</v>
      </c>
      <c r="B1">
        <v>100</v>
      </c>
      <c r="C1" s="1">
        <v>40</v>
      </c>
      <c r="D1" s="1">
        <v>90</v>
      </c>
      <c r="E1" s="1">
        <v>80</v>
      </c>
      <c r="F1">
        <v>60</v>
      </c>
    </row>
    <row r="2" ht="14.25">
      <c r="A2" t="s">
        <v>1</v>
      </c>
      <c r="B2">
        <f>B1*B1</f>
        <v>10000</v>
      </c>
      <c r="C2">
        <f>C1*C1</f>
        <v>1600</v>
      </c>
      <c r="D2">
        <f>D1*D1</f>
        <v>8100</v>
      </c>
      <c r="E2">
        <f>E1*E1</f>
        <v>6400</v>
      </c>
      <c r="F2" s="2">
        <f>F1*F1</f>
        <v>3600</v>
      </c>
    </row>
    <row r="3" ht="14.25">
      <c r="A3" t="s">
        <v>2</v>
      </c>
      <c r="B3">
        <f>2*B2</f>
        <v>20000</v>
      </c>
      <c r="C3">
        <f>2*C2</f>
        <v>3200</v>
      </c>
      <c r="D3">
        <f>2*D2</f>
        <v>16200</v>
      </c>
      <c r="E3">
        <f>2*E2</f>
        <v>12800</v>
      </c>
      <c r="F3" s="2">
        <f>2*F2</f>
        <v>7200</v>
      </c>
    </row>
    <row r="4" ht="14.25">
      <c r="A4" t="s">
        <v>3</v>
      </c>
      <c r="B4">
        <f>2*B2</f>
        <v>20000</v>
      </c>
      <c r="C4">
        <f>2*C2</f>
        <v>3200</v>
      </c>
      <c r="D4">
        <f>2*D2</f>
        <v>16200</v>
      </c>
      <c r="E4">
        <f>2*E2</f>
        <v>12800</v>
      </c>
      <c r="F4" s="2">
        <f>2*F2</f>
        <v>7200</v>
      </c>
    </row>
    <row r="5" ht="14.25">
      <c r="A5" t="s">
        <v>4</v>
      </c>
      <c r="B5">
        <v>8</v>
      </c>
      <c r="C5">
        <v>8</v>
      </c>
      <c r="D5">
        <v>8</v>
      </c>
      <c r="E5">
        <v>8</v>
      </c>
      <c r="F5" s="2">
        <v>8</v>
      </c>
    </row>
    <row r="6" ht="14.25">
      <c r="A6" t="s">
        <v>5</v>
      </c>
      <c r="B6">
        <f>2*B5</f>
        <v>16</v>
      </c>
      <c r="C6">
        <f>2*C5</f>
        <v>16</v>
      </c>
      <c r="D6">
        <f>2*D5</f>
        <v>16</v>
      </c>
      <c r="E6">
        <f>2*E5</f>
        <v>16</v>
      </c>
      <c r="F6" s="2">
        <f>2*F5</f>
        <v>16</v>
      </c>
    </row>
    <row r="7" ht="14.25">
      <c r="A7" t="s">
        <v>6</v>
      </c>
      <c r="B7" s="3">
        <f>B3*B4*B5/(2^30)</f>
        <v>2.9802322387695312</v>
      </c>
      <c r="C7" s="3">
        <f>C3*C4*C5/(2^30)</f>
        <v>0.0762939453125</v>
      </c>
      <c r="D7" s="3">
        <f>D3*D4*D5/(2^30)</f>
        <v>1.9553303718566895</v>
      </c>
      <c r="E7" s="3">
        <f>E3*E4*E5/(2^30)</f>
        <v>1.220703125</v>
      </c>
      <c r="F7" s="3">
        <f>F3*F4*F5/(2^30)</f>
        <v>0.38623809814453125</v>
      </c>
    </row>
    <row r="8" ht="14.25">
      <c r="A8" t="s">
        <v>7</v>
      </c>
      <c r="B8" s="3">
        <f>B3*B4*B6/(2^30)</f>
        <v>5.9604644775390625</v>
      </c>
      <c r="C8" s="3">
        <f>C3*C4*C6/(2^30)</f>
        <v>0.152587890625</v>
      </c>
      <c r="D8" s="3">
        <f>D3*D4*D6/(2^30)</f>
        <v>3.9106607437133789</v>
      </c>
      <c r="E8" s="3">
        <f>E3*E4*E6/(2^30)</f>
        <v>2.44140625</v>
      </c>
      <c r="F8" s="3">
        <f>F3*F4*F6/(2^30)</f>
        <v>0.7724761962890625</v>
      </c>
    </row>
    <row r="9" ht="14.25">
      <c r="F9" s="2"/>
    </row>
    <row r="10" ht="14.25">
      <c r="F10" s="2"/>
    </row>
    <row r="11" ht="14.25">
      <c r="A11" t="s">
        <v>8</v>
      </c>
      <c r="B11">
        <f>6*B7</f>
        <v>17.881393432617188</v>
      </c>
      <c r="C11">
        <f>6*C7</f>
        <v>0.457763671875</v>
      </c>
      <c r="D11">
        <f>6*D7</f>
        <v>11.731982231140137</v>
      </c>
      <c r="E11">
        <f>6*E7</f>
        <v>7.32421875</v>
      </c>
      <c r="F11" s="2">
        <f>6*F7</f>
        <v>2.3174285888671875</v>
      </c>
    </row>
    <row r="12" ht="14.25">
      <c r="F12" s="2"/>
    </row>
    <row r="13" ht="14.25">
      <c r="F13" s="2"/>
    </row>
    <row r="14" ht="14.25">
      <c r="B14">
        <f>50*(4+2)*B7*2</f>
        <v>1788.1393432617188</v>
      </c>
      <c r="C14">
        <f>50*(4+2)*C7*2</f>
        <v>45.7763671875</v>
      </c>
      <c r="D14">
        <f>50*(4+2)*D7*2</f>
        <v>1173.1982231140137</v>
      </c>
      <c r="E14">
        <f>50*(4+2)*E7*2</f>
        <v>732.421875</v>
      </c>
      <c r="F14" s="2">
        <f>50*(4+2)*F7*2</f>
        <v>231.74285888671875</v>
      </c>
    </row>
    <row r="15" ht="14.25">
      <c r="B15">
        <f>B14*18/1024</f>
        <v>31.4321368932724</v>
      </c>
      <c r="C15">
        <f>C14*18/1024</f>
        <v>0.80466270446777344</v>
      </c>
      <c r="D15">
        <f>D14*18/1024</f>
        <v>20.622625015676022</v>
      </c>
      <c r="E15">
        <f>E14*18/1024</f>
        <v>12.874603271484375</v>
      </c>
      <c r="F15" s="2">
        <f>F14*18/1024</f>
        <v>4.073604941368103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pane xSplit="1" topLeftCell="B1" activePane="topRight" state="frozen"/>
      <selection activeCell="A1" activeCellId="0" sqref="A1"/>
    </sheetView>
  </sheetViews>
  <sheetFormatPr defaultRowHeight="14.25"/>
  <cols>
    <col customWidth="1" min="2" max="2" width="10.57421875"/>
    <col customWidth="1" min="12" max="12" width="13.7109375"/>
    <col bestFit="1" min="13" max="14" width="9.4609375"/>
  </cols>
  <sheetData>
    <row r="1" s="4" customFormat="1" ht="85.5">
      <c r="A1" s="4" t="s">
        <v>0</v>
      </c>
      <c r="B1" s="4" t="s">
        <v>9</v>
      </c>
      <c r="C1" s="4" t="s">
        <v>10</v>
      </c>
      <c r="D1" s="4" t="s">
        <v>11</v>
      </c>
      <c r="E1" s="5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</row>
    <row r="2" ht="14.25">
      <c r="A2">
        <v>40</v>
      </c>
      <c r="B2" s="6">
        <f>A2^4*8/2^30</f>
        <v>0.019073486328125</v>
      </c>
      <c r="C2" s="6">
        <f>4*B2</f>
        <v>0.0762939453125</v>
      </c>
      <c r="D2" s="6">
        <v>17</v>
      </c>
      <c r="E2" s="7">
        <f>D2/60</f>
        <v>0.28333333333333333</v>
      </c>
      <c r="F2" s="6">
        <f>D2*100/(60*24)</f>
        <v>1.1805555555555556</v>
      </c>
      <c r="G2" s="6">
        <f>CEILING(MAX(F2/3,1),1)</f>
        <v>1</v>
      </c>
      <c r="H2" s="6">
        <v>6</v>
      </c>
      <c r="I2" s="6">
        <f>H2*G2*B2</f>
        <v>0.11444091796875</v>
      </c>
      <c r="J2" s="6">
        <v>50</v>
      </c>
      <c r="K2" s="6">
        <v>18</v>
      </c>
      <c r="L2" s="6">
        <f>I2*J2*K2</f>
        <v>102.996826171875</v>
      </c>
      <c r="M2" s="6">
        <f>L2/1024</f>
        <v>0.10058283805847168</v>
      </c>
      <c r="N2" s="6">
        <f>L2/G2</f>
        <v>102.996826171875</v>
      </c>
      <c r="O2" s="6">
        <f>N2/1024</f>
        <v>0.10058283805847168</v>
      </c>
      <c r="P2">
        <f>G2*K2</f>
        <v>18</v>
      </c>
    </row>
    <row r="3" ht="14.25">
      <c r="A3">
        <v>50</v>
      </c>
      <c r="B3" s="6">
        <f>A3^4*8/2^30</f>
        <v>0.046566128730773926</v>
      </c>
      <c r="C3" s="6">
        <f>4*B3</f>
        <v>0.1862645149230957</v>
      </c>
      <c r="D3" s="6">
        <f>$D$2*(A3/$A$2)^6</f>
        <v>64.849853515625</v>
      </c>
      <c r="E3" s="7">
        <f>D3/60</f>
        <v>1.0808308919270833</v>
      </c>
      <c r="F3" s="6">
        <f>D3*100/(60*24)</f>
        <v>4.5034620496961804</v>
      </c>
      <c r="G3" s="6">
        <f>CEILING(MAX(F3/3,1),1)</f>
        <v>2</v>
      </c>
      <c r="H3" s="6">
        <v>6</v>
      </c>
      <c r="I3" s="6">
        <f>H3*G3*B3</f>
        <v>0.55879354476928711</v>
      </c>
      <c r="J3" s="6">
        <v>50</v>
      </c>
      <c r="K3" s="6">
        <v>18</v>
      </c>
      <c r="L3" s="6">
        <f>I3*J3*K3</f>
        <v>502.9141902923584</v>
      </c>
      <c r="M3" s="6">
        <f>L3/1024</f>
        <v>0.49112713895738125</v>
      </c>
      <c r="N3" s="6">
        <f>L3/G3</f>
        <v>251.4570951461792</v>
      </c>
      <c r="O3" s="6">
        <f>N3/1024</f>
        <v>0.24556356947869062</v>
      </c>
      <c r="P3">
        <f>G3*K3</f>
        <v>36</v>
      </c>
    </row>
    <row r="4" ht="14.25">
      <c r="A4">
        <v>60</v>
      </c>
      <c r="B4" s="6">
        <f>A4^4*8/2^30</f>
        <v>0.096559524536132812</v>
      </c>
      <c r="C4" s="6">
        <f>4*B4</f>
        <v>0.38623809814453125</v>
      </c>
      <c r="D4" s="6">
        <f>$D$2*(A4/$A$2)^6</f>
        <v>193.640625</v>
      </c>
      <c r="E4" s="7">
        <f>D4/60</f>
        <v>3.2273437500000002</v>
      </c>
      <c r="F4" s="6">
        <f>D4*100/(60*24)</f>
        <v>13.447265625</v>
      </c>
      <c r="G4" s="6">
        <f>CEILING(MAX(F4/3,1),1)</f>
        <v>5</v>
      </c>
      <c r="H4" s="6">
        <v>6</v>
      </c>
      <c r="I4" s="6">
        <f>H4*G4*B4</f>
        <v>2.8967857360839844</v>
      </c>
      <c r="J4" s="6">
        <v>50</v>
      </c>
      <c r="K4" s="6">
        <v>18</v>
      </c>
      <c r="L4" s="6">
        <f>I4*J4*K4</f>
        <v>2607.1071624755859</v>
      </c>
      <c r="M4" s="6">
        <f>L4/1024</f>
        <v>2.5460030883550644</v>
      </c>
      <c r="N4" s="6">
        <f>L4/G4</f>
        <v>521.42143249511719</v>
      </c>
      <c r="O4" s="6">
        <f>N4/1024</f>
        <v>0.50920061767101288</v>
      </c>
      <c r="P4">
        <f>G4*K4</f>
        <v>90</v>
      </c>
    </row>
    <row r="5" ht="14.25">
      <c r="A5">
        <v>70</v>
      </c>
      <c r="B5" s="6">
        <f>A5^4*8/2^30</f>
        <v>0.17888844013214111</v>
      </c>
      <c r="C5" s="6">
        <f>4*B5</f>
        <v>0.71555376052856445</v>
      </c>
      <c r="D5" s="6">
        <f>$D$2*(A5/$A$2)^6</f>
        <v>488.289306640625</v>
      </c>
      <c r="E5" s="7">
        <f>D5/60</f>
        <v>8.1381551106770829</v>
      </c>
      <c r="F5" s="6">
        <f>D5*100/(60*24)</f>
        <v>33.908979627821182</v>
      </c>
      <c r="G5" s="6">
        <f>CEILING(MAX(F5/3,1),1)</f>
        <v>12</v>
      </c>
      <c r="H5" s="6">
        <v>6</v>
      </c>
      <c r="I5" s="6">
        <f>H5*G5*B5</f>
        <v>12.87996768951416</v>
      </c>
      <c r="J5" s="6">
        <v>50</v>
      </c>
      <c r="K5" s="6">
        <v>18</v>
      </c>
      <c r="L5" s="6">
        <f>I5*J5*K5</f>
        <v>11591.970920562744</v>
      </c>
      <c r="M5" s="6">
        <f>L5/1024</f>
        <v>11.320284102112055</v>
      </c>
      <c r="N5" s="6">
        <f>L5/G5</f>
        <v>965.99757671356201</v>
      </c>
      <c r="O5" s="6">
        <f>N5/1024</f>
        <v>0.9433570085093379</v>
      </c>
      <c r="P5">
        <f>G5*K5</f>
        <v>216</v>
      </c>
    </row>
    <row r="6" ht="14.25">
      <c r="A6">
        <v>80</v>
      </c>
      <c r="B6" s="6">
        <f>A6^4*8/2^30</f>
        <v>0.30517578125</v>
      </c>
      <c r="C6" s="6">
        <f>4*B6</f>
        <v>1.220703125</v>
      </c>
      <c r="D6" s="6">
        <f>$D$2*(A6/$A$2)^6</f>
        <v>1088</v>
      </c>
      <c r="E6" s="7">
        <f>D6/60</f>
        <v>18.133333333333333</v>
      </c>
      <c r="F6" s="6">
        <f>D6*100/(60*24)</f>
        <v>75.555555555555557</v>
      </c>
      <c r="G6" s="6">
        <f>CEILING(MAX(F6/3,1),1)</f>
        <v>26</v>
      </c>
      <c r="H6" s="6">
        <v>6</v>
      </c>
      <c r="I6" s="6">
        <f>H6*G6*B6</f>
        <v>47.607421875</v>
      </c>
      <c r="J6" s="6">
        <v>50</v>
      </c>
      <c r="K6" s="6">
        <v>18</v>
      </c>
      <c r="L6" s="6">
        <f>I6*J6*K6</f>
        <v>42846.6796875</v>
      </c>
      <c r="M6" s="6">
        <f>L6/1024</f>
        <v>41.842460632324219</v>
      </c>
      <c r="N6" s="6">
        <f>L6/G6</f>
        <v>1647.94921875</v>
      </c>
      <c r="O6" s="6">
        <f>N6/1024</f>
        <v>1.6093254089355469</v>
      </c>
      <c r="P6">
        <f>G6*K6</f>
        <v>468</v>
      </c>
    </row>
    <row r="7" ht="14.25">
      <c r="A7">
        <v>90</v>
      </c>
      <c r="B7" s="6">
        <f>A7^4*8/2^30</f>
        <v>0.48883259296417236</v>
      </c>
      <c r="C7" s="6">
        <f>4*B7</f>
        <v>1.9553303718566895</v>
      </c>
      <c r="D7" s="6">
        <f>$D$2*(A7/$A$2)^6</f>
        <v>2205.687744140625</v>
      </c>
      <c r="E7" s="7">
        <f>D7/60</f>
        <v>36.761462402343753</v>
      </c>
      <c r="F7" s="6">
        <f>D7*100/(60*24)</f>
        <v>153.17276000976562</v>
      </c>
      <c r="G7" s="6">
        <f>CEILING(MAX(F7/3,1),1)</f>
        <v>52</v>
      </c>
      <c r="H7" s="6">
        <v>6</v>
      </c>
      <c r="I7" s="6">
        <f>H7*G7*B7</f>
        <v>152.51576900482178</v>
      </c>
      <c r="J7" s="6">
        <v>50</v>
      </c>
      <c r="K7" s="6">
        <v>18</v>
      </c>
      <c r="L7" s="6">
        <f>I7*J7*K7</f>
        <v>137264.1921043396</v>
      </c>
      <c r="M7" s="6">
        <f>L7/1024</f>
        <v>134.04706260189414</v>
      </c>
      <c r="N7" s="6">
        <f>L7/G7</f>
        <v>2639.6960020065308</v>
      </c>
      <c r="O7" s="6">
        <f>N7/1024</f>
        <v>2.5778281269595027</v>
      </c>
      <c r="P7">
        <f>G7*K7</f>
        <v>936</v>
      </c>
    </row>
    <row r="8" ht="14.25">
      <c r="A8">
        <v>100</v>
      </c>
      <c r="B8" s="6">
        <f>A8^4*8/2^30</f>
        <v>0.74505805969238281</v>
      </c>
      <c r="C8" s="6">
        <f>4*B8</f>
        <v>2.9802322387695312</v>
      </c>
      <c r="D8" s="6">
        <f>$D$2*(A8/$A$2)^6</f>
        <v>4150.390625</v>
      </c>
      <c r="E8" s="7">
        <f>D8/60</f>
        <v>69.173177083333329</v>
      </c>
      <c r="F8" s="6">
        <f>D8*100/(60*24)</f>
        <v>288.22157118055554</v>
      </c>
      <c r="G8" s="6">
        <f>CEILING(MAX(F8/3,1),1)</f>
        <v>97</v>
      </c>
      <c r="H8" s="6">
        <v>6</v>
      </c>
      <c r="I8" s="6">
        <f>H8*G8*B8</f>
        <v>433.6237907409668</v>
      </c>
      <c r="J8" s="6">
        <v>50</v>
      </c>
      <c r="K8" s="6">
        <v>18</v>
      </c>
      <c r="L8" s="6">
        <f>I8*J8*K8</f>
        <v>390261.41166687012</v>
      </c>
      <c r="M8" s="6">
        <f>L8/1024</f>
        <v>381.11465983092785</v>
      </c>
      <c r="N8" s="6">
        <f>L8/G8</f>
        <v>4023.3135223388672</v>
      </c>
      <c r="O8" s="6">
        <f>N8/1024</f>
        <v>3.92901711165905</v>
      </c>
      <c r="P8">
        <f>G8*K8</f>
        <v>1746</v>
      </c>
    </row>
    <row r="9" ht="14.25">
      <c r="A9">
        <v>110</v>
      </c>
      <c r="B9" s="6">
        <f>A9^4*8/2^30</f>
        <v>1.0908395051956177</v>
      </c>
      <c r="C9" s="6">
        <f>4*B9</f>
        <v>4.3633580207824707</v>
      </c>
      <c r="D9" s="6">
        <f>$D$2*(A9/$A$2)^6</f>
        <v>7352.670166015625</v>
      </c>
      <c r="E9" s="7">
        <f>D9/60</f>
        <v>122.54450276692708</v>
      </c>
      <c r="F9" s="6">
        <f>D9*100/(60*24)</f>
        <v>510.60209486219617</v>
      </c>
      <c r="G9" s="6">
        <f>CEILING(MAX(F9/3,1),1)</f>
        <v>171</v>
      </c>
      <c r="H9" s="6">
        <v>6</v>
      </c>
      <c r="I9" s="6">
        <f>H9*G9*B9</f>
        <v>1119.2013323307037</v>
      </c>
      <c r="J9" s="6">
        <v>50</v>
      </c>
      <c r="K9" s="6">
        <v>18</v>
      </c>
      <c r="L9" s="6">
        <f>I9*J9*K9</f>
        <v>1007281.1990976334</v>
      </c>
      <c r="M9" s="6">
        <f>L9/1024</f>
        <v>983.67304599378258</v>
      </c>
      <c r="N9" s="6">
        <f>L9/G9</f>
        <v>5890.5333280563354</v>
      </c>
      <c r="O9" s="6">
        <f>N9/1024</f>
        <v>5.7524739531800151</v>
      </c>
      <c r="P9">
        <f>G9*K9</f>
        <v>3078</v>
      </c>
    </row>
    <row r="10" ht="14.25">
      <c r="A10">
        <v>120</v>
      </c>
      <c r="B10" s="6">
        <f>A10^4*8/2^30</f>
        <v>1.544952392578125</v>
      </c>
      <c r="C10" s="6">
        <f>4*B10</f>
        <v>6.1798095703125</v>
      </c>
      <c r="D10" s="6">
        <f>$D$2*(A10/$A$2)^6</f>
        <v>12393</v>
      </c>
      <c r="E10" s="7">
        <f>D10/60</f>
        <v>206.55000000000001</v>
      </c>
      <c r="F10" s="6">
        <f>D10*100/(60*24)</f>
        <v>860.625</v>
      </c>
      <c r="G10" s="6">
        <f>CEILING(MAX(F10/3,1),1)</f>
        <v>287</v>
      </c>
      <c r="H10" s="6">
        <v>6</v>
      </c>
      <c r="I10" s="6">
        <f>H10*G10*B10</f>
        <v>2660.4080200195312</v>
      </c>
      <c r="J10" s="6">
        <v>50</v>
      </c>
      <c r="K10" s="6">
        <v>18</v>
      </c>
      <c r="L10" s="6">
        <f>I10*J10*K10</f>
        <v>2394367.2180175781</v>
      </c>
      <c r="M10" s="6">
        <f>L10/1024</f>
        <v>2338.2492363452911</v>
      </c>
      <c r="N10" s="6">
        <f>L10/G10</f>
        <v>8342.742919921875</v>
      </c>
      <c r="O10" s="6">
        <f>N10/1024</f>
        <v>8.1472098827362061</v>
      </c>
      <c r="P10">
        <f>G10*K10</f>
        <v>5166</v>
      </c>
    </row>
    <row r="11" ht="14.25">
      <c r="A11">
        <v>130</v>
      </c>
      <c r="B11" s="6">
        <f>A11^4*8/2^30</f>
        <v>2.1279603242874146</v>
      </c>
      <c r="C11" s="6">
        <f>4*B11</f>
        <v>8.5118412971496582</v>
      </c>
      <c r="D11" s="6">
        <f>$D$2*(A11/$A$2)^6</f>
        <v>20033.142822265625</v>
      </c>
      <c r="E11" s="7">
        <f>D11/60</f>
        <v>333.88571370442708</v>
      </c>
      <c r="F11" s="6">
        <f>D11*100/(60*24)</f>
        <v>1391.1904737684463</v>
      </c>
      <c r="G11" s="6">
        <f>CEILING(MAX(F11/3,1),1)</f>
        <v>464</v>
      </c>
      <c r="H11" s="6">
        <v>6</v>
      </c>
      <c r="I11" s="6">
        <f>H11*G11*B11</f>
        <v>5924.2415428161621</v>
      </c>
      <c r="J11" s="6">
        <v>50</v>
      </c>
      <c r="K11" s="6">
        <v>18</v>
      </c>
      <c r="L11" s="6">
        <f>I11*J11*K11</f>
        <v>5331817.3885345459</v>
      </c>
      <c r="M11" s="6">
        <f>L11/1024</f>
        <v>5206.8529184907675</v>
      </c>
      <c r="N11" s="6">
        <f>L11/G11</f>
        <v>11490.985751152039</v>
      </c>
      <c r="O11" s="6">
        <f>N11/1024</f>
        <v>11.221665772609413</v>
      </c>
      <c r="P11">
        <f>G11*K11</f>
        <v>8352</v>
      </c>
    </row>
    <row r="12" ht="14.25">
      <c r="A12">
        <v>140</v>
      </c>
      <c r="B12" s="6">
        <f>A12^4*8/2^30</f>
        <v>2.8622150421142578</v>
      </c>
      <c r="C12" s="6">
        <f>4*B12</f>
        <v>11.448860168457031</v>
      </c>
      <c r="D12" s="6">
        <f>$D$2*(A12/$A$2)^6</f>
        <v>31250.515625</v>
      </c>
      <c r="E12" s="7">
        <f>D12/60</f>
        <v>520.8419270833333</v>
      </c>
      <c r="F12" s="6">
        <f>D12*100/(60*24)</f>
        <v>2170.1746961805557</v>
      </c>
      <c r="G12" s="6">
        <f>CEILING(MAX(F12/3,1),1)</f>
        <v>724</v>
      </c>
      <c r="H12" s="6">
        <v>6</v>
      </c>
      <c r="I12" s="6">
        <f>H12*G12*B12</f>
        <v>12433.462142944336</v>
      </c>
      <c r="J12" s="6">
        <v>50</v>
      </c>
      <c r="K12" s="6">
        <v>18</v>
      </c>
      <c r="L12" s="6">
        <f>I12*J12*K12</f>
        <v>11190115.928649902</v>
      </c>
      <c r="M12" s="6">
        <f>L12/1024</f>
        <v>10927.84758657217</v>
      </c>
      <c r="N12" s="6">
        <f>L12/G12</f>
        <v>15455.961227416992</v>
      </c>
      <c r="O12" s="6">
        <f>N12/1024</f>
        <v>15.093712136149406</v>
      </c>
      <c r="P12">
        <f>G12*K12</f>
        <v>13032</v>
      </c>
    </row>
    <row r="13" ht="14.25">
      <c r="A13">
        <v>150</v>
      </c>
      <c r="B13" s="6">
        <f>A13^4*8/2^30</f>
        <v>3.771856427192688</v>
      </c>
      <c r="C13" s="6">
        <f>4*B13</f>
        <v>15.087425708770752</v>
      </c>
      <c r="D13" s="6">
        <f>$D$2*(A13/$A$2)^6</f>
        <v>47275.543212890625</v>
      </c>
      <c r="E13" s="7">
        <f>D13/60</f>
        <v>787.92572021484375</v>
      </c>
      <c r="F13" s="6">
        <f>D13*100/(60*24)</f>
        <v>3283.0238342285156</v>
      </c>
      <c r="G13" s="6">
        <f>CEILING(MAX(F13/3,1),1)</f>
        <v>1095</v>
      </c>
      <c r="H13" s="6">
        <v>6</v>
      </c>
      <c r="I13" s="6">
        <f>H13*G13*B13</f>
        <v>24781.09672665596</v>
      </c>
      <c r="J13" s="6">
        <v>50</v>
      </c>
      <c r="K13" s="6">
        <v>18</v>
      </c>
      <c r="L13" s="6">
        <f>I13*J13*K13</f>
        <v>22302987.053990364</v>
      </c>
      <c r="M13" s="6">
        <f>L13/1024</f>
        <v>21780.260794912465</v>
      </c>
      <c r="N13" s="6">
        <f>L13/G13</f>
        <v>20368.024706840515</v>
      </c>
      <c r="O13" s="6">
        <f>N13/1024</f>
        <v>19.890649127773941</v>
      </c>
      <c r="P13">
        <f>G13*K13</f>
        <v>19710</v>
      </c>
    </row>
    <row r="14" ht="14.25">
      <c r="A14">
        <v>76</v>
      </c>
      <c r="B14" s="6">
        <f>A14^4*8/2^30</f>
        <v>0.24856758117675781</v>
      </c>
      <c r="C14" s="6">
        <f>4*B14</f>
        <v>0.99427032470703125</v>
      </c>
      <c r="D14" s="6">
        <f>$D$2*(A14/$A$2)^6</f>
        <v>799.7799769999998</v>
      </c>
      <c r="E14" s="6">
        <f>D14/60</f>
        <v>13.32966628333333</v>
      </c>
      <c r="F14" s="6">
        <f>D14*100/(60*24)</f>
        <v>55.540276180555537</v>
      </c>
      <c r="G14" s="6">
        <f>CEILING(MAX(F14/3,1),1)</f>
        <v>19</v>
      </c>
      <c r="H14" s="6">
        <v>6</v>
      </c>
      <c r="I14" s="6">
        <f>H14*G14*B14</f>
        <v>28.336704254150391</v>
      </c>
      <c r="J14" s="6">
        <v>50</v>
      </c>
      <c r="K14" s="6">
        <v>18</v>
      </c>
      <c r="L14" s="6">
        <f>I14*J14*K14</f>
        <v>25503.033828735352</v>
      </c>
      <c r="M14" s="6">
        <f>L14/1024</f>
        <v>24.905306473374367</v>
      </c>
      <c r="N14" s="6">
        <f>L14/G14</f>
        <v>1342.2649383544922</v>
      </c>
      <c r="O14" s="6">
        <f>N14/1024</f>
        <v>1.3108056038618088</v>
      </c>
      <c r="P14" s="2">
        <f>G14*K14</f>
        <v>342</v>
      </c>
    </row>
    <row r="15" ht="14.25">
      <c r="A15" s="2">
        <v>60</v>
      </c>
      <c r="B15" s="6">
        <f>A15^4*8/2^30</f>
        <v>0.096559524536132812</v>
      </c>
      <c r="C15" s="6">
        <f>4*B15</f>
        <v>0.38623809814453125</v>
      </c>
      <c r="D15" s="6">
        <f>$D$2*(A15/$A$2)^6</f>
        <v>193.640625</v>
      </c>
      <c r="E15" s="6">
        <f>D15/60</f>
        <v>3.2273437500000002</v>
      </c>
      <c r="F15" s="6">
        <f>D15*100/(60*24)</f>
        <v>13.447265625</v>
      </c>
      <c r="G15" s="6">
        <f>CEILING(MAX(F15/3,1),1)</f>
        <v>5</v>
      </c>
      <c r="H15" s="6">
        <v>6</v>
      </c>
      <c r="I15" s="6">
        <f>H15*G15*B15</f>
        <v>2.8967857360839844</v>
      </c>
      <c r="J15" s="6">
        <v>50</v>
      </c>
      <c r="K15" s="6">
        <v>18</v>
      </c>
      <c r="L15" s="6">
        <f>I15*J15*K15</f>
        <v>2607.1071624755859</v>
      </c>
      <c r="M15" s="6">
        <f>L15/1024</f>
        <v>2.5460030883550644</v>
      </c>
      <c r="N15" s="6">
        <f>L15/G15</f>
        <v>521.42143249511719</v>
      </c>
      <c r="O15" s="6">
        <f>N15/1024</f>
        <v>0.50920061767101288</v>
      </c>
      <c r="P15" s="2">
        <f>G15*K15</f>
        <v>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5.140625"/>
    <col customWidth="1" min="3" max="3" width="12.8515625"/>
    <col bestFit="1" min="4" max="4" width="9.4609375"/>
  </cols>
  <sheetData>
    <row r="1">
      <c r="A1" t="s">
        <v>0</v>
      </c>
      <c r="B1" t="s">
        <v>24</v>
      </c>
      <c r="C1" t="s">
        <v>25</v>
      </c>
      <c r="D1" t="s">
        <v>26</v>
      </c>
      <c r="E1" s="8" t="s">
        <v>13</v>
      </c>
    </row>
    <row r="2">
      <c r="A2">
        <v>40</v>
      </c>
      <c r="B2" s="3">
        <v>17</v>
      </c>
      <c r="C2" s="3">
        <f>B2/60</f>
        <v>0.28333333333333333</v>
      </c>
      <c r="D2" s="3">
        <f>C2*100</f>
        <v>28.333333333333332</v>
      </c>
      <c r="E2" s="3">
        <f>D2/24</f>
        <v>1.1805555555555556</v>
      </c>
    </row>
    <row r="3">
      <c r="A3">
        <v>100</v>
      </c>
      <c r="B3" s="3">
        <f>B2*(A3/A2)^6</f>
        <v>4150.390625</v>
      </c>
      <c r="C3" s="3">
        <f>B3/60</f>
        <v>69.173177083333329</v>
      </c>
      <c r="D3" s="3">
        <f>C3*100</f>
        <v>6917.317708333333</v>
      </c>
      <c r="E3" s="3">
        <f>D3/24</f>
        <v>288.22157118055554</v>
      </c>
    </row>
    <row r="4">
      <c r="A4">
        <v>50</v>
      </c>
      <c r="B4" s="3">
        <f>B3*(A4/A3)^6</f>
        <v>64.849853515625</v>
      </c>
      <c r="C4" s="3">
        <f>B4/60</f>
        <v>1.0808308919270833</v>
      </c>
      <c r="D4" s="3">
        <f>C4*100</f>
        <v>108.08308919270833</v>
      </c>
      <c r="E4" s="3">
        <f>D4/24</f>
        <v>4.5034620496961804</v>
      </c>
    </row>
    <row r="5">
      <c r="A5">
        <v>60</v>
      </c>
      <c r="B5" s="3">
        <f>B4*(A5/A4)^6</f>
        <v>193.64062499999994</v>
      </c>
      <c r="C5" s="3">
        <f>B5/60</f>
        <v>3.2273437499999988</v>
      </c>
      <c r="D5" s="3">
        <f>C5*100</f>
        <v>322.73437499999989</v>
      </c>
      <c r="E5" s="3">
        <f>D5/24</f>
        <v>13.447265624999995</v>
      </c>
    </row>
    <row r="6">
      <c r="A6">
        <v>70</v>
      </c>
      <c r="B6" s="3">
        <f>B5*(A6/A5)^6</f>
        <v>488.28930664062506</v>
      </c>
      <c r="C6" s="3">
        <f>B6/60</f>
        <v>8.1381551106770846</v>
      </c>
      <c r="D6" s="3">
        <f>C6*100</f>
        <v>813.81551106770848</v>
      </c>
      <c r="E6" s="3">
        <f>D6/24</f>
        <v>33.908979627821189</v>
      </c>
    </row>
    <row r="7">
      <c r="A7">
        <v>80</v>
      </c>
      <c r="B7" s="3">
        <f>B6*(A7/A6)^6</f>
        <v>1087.9999999999998</v>
      </c>
      <c r="C7" s="3">
        <f>B7/60</f>
        <v>18.133333333333329</v>
      </c>
      <c r="D7" s="3">
        <f>C7*100</f>
        <v>1813.333333333333</v>
      </c>
      <c r="E7" s="3">
        <f>D7/24</f>
        <v>75.555555555555543</v>
      </c>
    </row>
    <row r="8">
      <c r="A8">
        <v>90</v>
      </c>
      <c r="B8" s="3">
        <f>B7*(A8/A7)^6</f>
        <v>2205.6877441406245</v>
      </c>
      <c r="C8" s="3">
        <f>B8/60</f>
        <v>36.761462402343746</v>
      </c>
      <c r="D8" s="3">
        <f>C8*100</f>
        <v>3676.1462402343745</v>
      </c>
      <c r="E8" s="3">
        <f>D8/24</f>
        <v>153.1727600097656</v>
      </c>
    </row>
    <row r="9">
      <c r="A9">
        <v>100</v>
      </c>
      <c r="B9" s="3">
        <f>B8*(A9/A8)^6</f>
        <v>4150.390625</v>
      </c>
      <c r="C9" s="3">
        <f>B9/60</f>
        <v>69.173177083333329</v>
      </c>
      <c r="D9" s="3">
        <f>C9*100</f>
        <v>6917.317708333333</v>
      </c>
      <c r="E9" s="3">
        <f>D9/24</f>
        <v>288.22157118055554</v>
      </c>
    </row>
    <row r="10">
      <c r="A10">
        <v>110</v>
      </c>
      <c r="B10" s="3">
        <f>B9*(A10/A9)^6</f>
        <v>7352.6701660156286</v>
      </c>
      <c r="C10" s="3">
        <f>B10/60</f>
        <v>122.54450276692714</v>
      </c>
      <c r="D10" s="3">
        <f>C10*100</f>
        <v>12254.450276692714</v>
      </c>
      <c r="E10" s="3">
        <f>D10/24</f>
        <v>510.60209486219645</v>
      </c>
    </row>
    <row r="11">
      <c r="A11">
        <v>120</v>
      </c>
      <c r="B11" s="3">
        <f>B10*(A11/A10)^6</f>
        <v>12393</v>
      </c>
      <c r="C11" s="3">
        <f>B11/60</f>
        <v>206.55000000000001</v>
      </c>
      <c r="D11" s="3">
        <f>C11*100</f>
        <v>20655</v>
      </c>
      <c r="E11" s="3">
        <f>D11/24</f>
        <v>860.625</v>
      </c>
    </row>
    <row r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sheetData>
    <row r="1" ht="14.25">
      <c r="A1" t="s">
        <v>27</v>
      </c>
      <c r="B1">
        <v>4</v>
      </c>
      <c r="C1">
        <v>2</v>
      </c>
    </row>
    <row r="2" ht="14.25">
      <c r="D2" t="s">
        <v>28</v>
      </c>
      <c r="E2">
        <v>2</v>
      </c>
      <c r="F2">
        <v>1</v>
      </c>
    </row>
    <row r="3" ht="14.25">
      <c r="G3" t="s">
        <v>29</v>
      </c>
      <c r="H3">
        <v>4</v>
      </c>
      <c r="I3">
        <v>1</v>
      </c>
    </row>
    <row r="4" ht="14.25">
      <c r="G4" t="s">
        <v>30</v>
      </c>
      <c r="H4">
        <v>2</v>
      </c>
      <c r="I4">
        <v>1</v>
      </c>
    </row>
    <row r="6" ht="14.25">
      <c r="G6" t="s">
        <v>31</v>
      </c>
      <c r="H6">
        <v>1</v>
      </c>
      <c r="I6">
        <v>2</v>
      </c>
    </row>
    <row r="7" ht="14.25">
      <c r="G7" t="s">
        <v>32</v>
      </c>
      <c r="H7">
        <v>1</v>
      </c>
      <c r="I7">
        <v>2</v>
      </c>
    </row>
    <row r="8" ht="14.25">
      <c r="G8" t="s">
        <v>33</v>
      </c>
      <c r="H8">
        <v>1</v>
      </c>
      <c r="I8">
        <v>2</v>
      </c>
    </row>
    <row r="10" ht="14.25">
      <c r="D10" t="s">
        <v>34</v>
      </c>
      <c r="E10">
        <v>2</v>
      </c>
      <c r="F10">
        <v>2</v>
      </c>
    </row>
    <row r="11" ht="14.25">
      <c r="G11" t="s">
        <v>29</v>
      </c>
      <c r="H11">
        <v>4</v>
      </c>
      <c r="I11">
        <v>2</v>
      </c>
    </row>
    <row r="12" ht="14.25">
      <c r="G12" t="s">
        <v>30</v>
      </c>
      <c r="H12">
        <v>2</v>
      </c>
      <c r="I12">
        <v>2</v>
      </c>
    </row>
    <row r="14" ht="14.25">
      <c r="G14" t="s">
        <v>31</v>
      </c>
      <c r="H14" s="2">
        <v>1</v>
      </c>
      <c r="I14" s="2">
        <v>2</v>
      </c>
    </row>
    <row r="15" ht="14.25">
      <c r="G15" t="s">
        <v>32</v>
      </c>
      <c r="H15" s="2">
        <v>1</v>
      </c>
      <c r="I15" s="2">
        <v>2</v>
      </c>
    </row>
    <row r="16" ht="14.25">
      <c r="G16" t="s">
        <v>33</v>
      </c>
      <c r="H16" s="2">
        <v>1</v>
      </c>
      <c r="I16" s="2">
        <v>2</v>
      </c>
    </row>
    <row r="17" ht="14.25"/>
    <row r="18" ht="14.25"/>
    <row r="19" ht="14.25"/>
    <row r="20" ht="14.25">
      <c r="A20" t="s">
        <v>35</v>
      </c>
      <c r="B20" t="s">
        <v>36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</row>
    <row r="21" ht="14.25">
      <c r="A21">
        <v>8</v>
      </c>
      <c r="B21">
        <v>2</v>
      </c>
      <c r="C21">
        <v>4</v>
      </c>
      <c r="D21">
        <v>2</v>
      </c>
      <c r="H21">
        <f>SUM(A21:G21)</f>
        <v>16</v>
      </c>
    </row>
    <row r="22" ht="14.25">
      <c r="A22">
        <v>8</v>
      </c>
      <c r="B22">
        <v>2</v>
      </c>
      <c r="E22">
        <v>2</v>
      </c>
      <c r="F22">
        <v>2</v>
      </c>
      <c r="G22">
        <v>2</v>
      </c>
      <c r="H22">
        <f>SUM(A22:G22)</f>
        <v>16</v>
      </c>
    </row>
    <row r="23" ht="14.25">
      <c r="A23">
        <v>8</v>
      </c>
      <c r="B23">
        <v>4</v>
      </c>
      <c r="C23">
        <v>8</v>
      </c>
      <c r="D23">
        <v>4</v>
      </c>
      <c r="H23">
        <f>SUM(A23:G23)</f>
        <v>24</v>
      </c>
    </row>
    <row r="24" ht="14.25">
      <c r="A24">
        <v>8</v>
      </c>
      <c r="B24">
        <v>4</v>
      </c>
      <c r="E24">
        <v>2</v>
      </c>
      <c r="F24">
        <v>2</v>
      </c>
      <c r="G24">
        <v>2</v>
      </c>
      <c r="H24">
        <f>SUM(A24:G24)</f>
        <v>18</v>
      </c>
    </row>
    <row r="25" ht="14.25"/>
    <row r="26" ht="14.25"/>
    <row r="27" ht="14.25"/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2022-12-28T14:43:07Z</dcterms:modified>
</cp:coreProperties>
</file>