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8e4213cff75048/Desktop/UCSD Bootcamp/Module 1/Data Sets/"/>
    </mc:Choice>
  </mc:AlternateContent>
  <xr:revisionPtr revIDLastSave="303" documentId="8_{2A2E0FA8-F38B-436B-AF3A-74387EA9478A}" xr6:coauthVersionLast="47" xr6:coauthVersionMax="47" xr10:uidLastSave="{CD36CF21-C051-4516-9FC5-2EFF310774BD}"/>
  <bookViews>
    <workbookView xWindow="-23148" yWindow="8616" windowWidth="23256" windowHeight="12456" firstSheet="5" activeTab="6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2" r:id="rId8"/>
    <sheet name="Pvt - Outcomes Based on Goals" sheetId="17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B9" i="12"/>
  <c r="E9" i="12" s="1"/>
  <c r="B8" i="12"/>
  <c r="E8" i="12" s="1"/>
  <c r="B7" i="12"/>
  <c r="B6" i="12"/>
  <c r="B5" i="12"/>
  <c r="B4" i="12"/>
  <c r="B2" i="12"/>
  <c r="C6" i="9"/>
  <c r="C5" i="9"/>
  <c r="C7" i="9" s="1"/>
  <c r="C4" i="9"/>
  <c r="C13" i="9"/>
  <c r="C12" i="9"/>
  <c r="C11" i="9"/>
  <c r="B13" i="9"/>
  <c r="B12" i="9"/>
  <c r="B14" i="9" s="1"/>
  <c r="B11" i="9"/>
  <c r="C2" i="9"/>
  <c r="B6" i="9"/>
  <c r="B5" i="9"/>
  <c r="B7" i="9" s="1"/>
  <c r="B4" i="9"/>
  <c r="C10" i="9"/>
  <c r="B10" i="9"/>
  <c r="C9" i="9"/>
  <c r="B9" i="9"/>
  <c r="B2" i="9"/>
  <c r="C3" i="9"/>
  <c r="B3" i="9"/>
  <c r="D3" i="6"/>
  <c r="D4" i="6"/>
  <c r="D5" i="6"/>
  <c r="D6" i="6"/>
  <c r="D2" i="6"/>
  <c r="C3" i="6"/>
  <c r="C4" i="6"/>
  <c r="C5" i="6"/>
  <c r="C6" i="6"/>
  <c r="C2" i="6"/>
  <c r="B2" i="6"/>
  <c r="E2" i="6" s="1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H5" i="12"/>
  <c r="E13" i="12"/>
  <c r="G13" i="12" s="1"/>
  <c r="E7" i="12"/>
  <c r="G7" i="12" s="1"/>
  <c r="E3" i="12"/>
  <c r="F3" i="12" s="1"/>
  <c r="E5" i="12"/>
  <c r="G5" i="12" s="1"/>
  <c r="H8" i="12"/>
  <c r="H9" i="12"/>
  <c r="F9" i="12"/>
  <c r="H10" i="12"/>
  <c r="G8" i="12"/>
  <c r="H12" i="12"/>
  <c r="G9" i="12"/>
  <c r="G10" i="12"/>
  <c r="H6" i="12"/>
  <c r="F2" i="12"/>
  <c r="E2" i="12"/>
  <c r="H2" i="12" s="1"/>
  <c r="E6" i="12"/>
  <c r="G6" i="12" s="1"/>
  <c r="F10" i="12"/>
  <c r="E12" i="12"/>
  <c r="G12" i="12" s="1"/>
  <c r="E4" i="12"/>
  <c r="G4" i="12" s="1"/>
  <c r="F8" i="12"/>
  <c r="E11" i="12"/>
  <c r="H11" i="12" s="1"/>
  <c r="F7" i="12"/>
  <c r="G3" i="12" l="1"/>
  <c r="H3" i="12"/>
  <c r="H13" i="12"/>
  <c r="F13" i="12"/>
  <c r="F6" i="12"/>
  <c r="F5" i="12"/>
  <c r="H7" i="12"/>
  <c r="G11" i="12"/>
  <c r="F11" i="12"/>
  <c r="H4" i="12"/>
  <c r="F12" i="12"/>
  <c r="G2" i="12"/>
  <c r="F4" i="12"/>
</calcChain>
</file>

<file path=xl/sharedStrings.xml><?xml version="1.0" encoding="utf-8"?>
<sst xmlns="http://schemas.openxmlformats.org/spreadsheetml/2006/main" count="33082" uniqueCount="8430">
  <si>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</si>
  <si>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</si>
  <si>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</si>
  <si>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</si>
  <si>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</si>
  <si>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</si>
  <si>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</si>
  <si>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</si>
  <si>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</si>
  <si>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</si>
  <si>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</si>
  <si>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</si>
  <si>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</si>
  <si>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</si>
  <si>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</si>
  <si>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</si>
  <si>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</si>
  <si>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</si>
  <si>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</si>
  <si>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</si>
  <si>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</si>
  <si>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</si>
  <si>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</si>
  <si>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</si>
  <si>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</si>
  <si>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</si>
  <si>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</si>
  <si>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</si>
  <si>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</si>
  <si>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</si>
  <si>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</si>
  <si>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</si>
  <si>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</si>
  <si>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</si>
  <si>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</si>
  <si>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</si>
  <si>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</si>
  <si>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</si>
  <si>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</si>
  <si>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</si>
  <si>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</si>
  <si>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</si>
  <si>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</si>
  <si>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</si>
  <si>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</si>
  <si>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</si>
  <si>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</si>
  <si>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</si>
  <si>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</si>
  <si>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</si>
  <si>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</si>
  <si>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</si>
  <si>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</si>
  <si>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</si>
  <si>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</si>
  <si>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</si>
  <si>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</si>
  <si>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</si>
  <si>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</si>
  <si>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</si>
  <si>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</si>
  <si>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</si>
  <si>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</si>
  <si>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</si>
  <si>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</si>
  <si>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</si>
  <si>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</si>
  <si>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</si>
  <si>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</si>
  <si>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</si>
  <si>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</si>
  <si>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</si>
  <si>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</si>
  <si>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</si>
  <si>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</si>
  <si>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</si>
  <si>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</si>
  <si>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</si>
  <si>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</si>
  <si>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</si>
  <si>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</si>
  <si>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</si>
  <si>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</si>
  <si>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</si>
  <si>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</si>
  <si>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</si>
  <si>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</si>
  <si>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</si>
  <si>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</si>
  <si>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</si>
  <si>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</si>
  <si>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</si>
  <si>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</si>
  <si>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</si>
  <si>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</si>
  <si>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</si>
  <si>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</si>
  <si>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</si>
  <si>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</si>
  <si>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</si>
  <si>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</si>
  <si>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</si>
  <si>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</si>
  <si>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</si>
  <si>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</si>
  <si>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</si>
  <si>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</si>
  <si>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</si>
  <si>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</si>
  <si>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</si>
  <si>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</si>
  <si>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</si>
  <si>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</si>
  <si>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</si>
  <si>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</si>
  <si>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</si>
  <si>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</si>
  <si>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</si>
  <si>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</si>
  <si>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</si>
  <si>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</si>
  <si>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</si>
  <si>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</si>
  <si>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</si>
  <si>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</si>
  <si>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</si>
  <si>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</si>
  <si>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</si>
  <si>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</si>
  <si>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</si>
  <si>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</si>
  <si>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</si>
  <si>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</si>
  <si>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</si>
  <si>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</si>
  <si>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</si>
  <si>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</si>
  <si>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</si>
  <si>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</si>
  <si>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</si>
  <si>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</si>
  <si>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</si>
  <si>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</si>
  <si>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</si>
  <si>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</si>
  <si>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</si>
  <si>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</si>
  <si>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</si>
  <si>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</si>
  <si>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</si>
  <si>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</si>
  <si>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</si>
  <si>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</si>
  <si>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</si>
  <si>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</si>
  <si>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</si>
  <si>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</si>
  <si>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</si>
  <si>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</si>
  <si>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</si>
  <si>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</si>
  <si>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</si>
  <si>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</si>
  <si>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</si>
  <si>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</si>
  <si>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</si>
  <si>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</si>
  <si>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</si>
  <si>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</si>
  <si>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</si>
  <si>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</si>
  <si>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</si>
  <si>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</si>
  <si>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</si>
  <si>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</si>
  <si>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</si>
  <si>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</si>
  <si>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</si>
  <si>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</si>
  <si>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</si>
  <si>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</si>
  <si>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</si>
  <si>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</si>
  <si>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</si>
  <si>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</si>
  <si>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</si>
  <si>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</si>
  <si>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</si>
  <si>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</si>
  <si>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</si>
  <si>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</si>
  <si>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</si>
  <si>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</si>
  <si>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</si>
  <si>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</si>
  <si>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</si>
  <si>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</si>
  <si>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</si>
  <si>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</si>
  <si>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</si>
  <si>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</si>
  <si>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</si>
  <si>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</si>
  <si>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</si>
  <si>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</si>
  <si>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</si>
  <si>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</si>
  <si>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</si>
  <si>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</si>
  <si>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</si>
  <si>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</si>
  <si>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</si>
  <si>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</si>
  <si>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</si>
  <si>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</si>
  <si>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</si>
  <si>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</si>
  <si>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</si>
  <si>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</si>
  <si>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</si>
  <si>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</si>
  <si>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</si>
  <si>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</si>
  <si>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</si>
  <si>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</si>
  <si>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</si>
  <si>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</si>
  <si>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</si>
  <si>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</si>
  <si>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</si>
  <si>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</si>
  <si>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</si>
  <si>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</si>
  <si>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</si>
  <si>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</si>
  <si>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</si>
  <si>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</si>
  <si>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</si>
  <si>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</si>
  <si>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</si>
  <si>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</si>
  <si>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</si>
  <si>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</si>
  <si>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</si>
  <si>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</si>
  <si>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</si>
  <si>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</si>
  <si>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</si>
  <si>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</si>
  <si>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</si>
  <si>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</si>
  <si>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</si>
  <si>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</si>
  <si>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</si>
  <si>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</si>
  <si>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</si>
  <si>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</si>
  <si>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</si>
  <si>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</si>
  <si>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</si>
  <si>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</si>
  <si>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</si>
  <si>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</si>
  <si>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</si>
  <si>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</si>
  <si>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</si>
  <si>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</si>
  <si>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</si>
  <si>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</si>
  <si>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</si>
  <si>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</si>
  <si>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</si>
  <si>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</si>
  <si>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</si>
  <si>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</si>
  <si>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</si>
  <si>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</si>
  <si>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</si>
  <si>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</si>
  <si>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</si>
  <si>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</si>
  <si>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</si>
  <si>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</si>
  <si>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</si>
  <si>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</si>
  <si>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</si>
  <si>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</si>
  <si>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</si>
  <si>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</si>
  <si>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</si>
  <si>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</si>
  <si>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</si>
  <si>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</si>
  <si>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</si>
  <si>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</si>
  <si>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</si>
  <si>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</si>
  <si>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</si>
  <si>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</si>
  <si>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</si>
  <si>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</si>
  <si>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</si>
  <si>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</si>
  <si>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</si>
  <si>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</si>
  <si>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</si>
  <si>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</si>
  <si>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</si>
  <si>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</si>
  <si>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</si>
  <si>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</si>
  <si>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</si>
  <si>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</si>
  <si>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</si>
  <si>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</si>
  <si>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</si>
  <si>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</si>
  <si>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</si>
  <si>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</si>
  <si>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</si>
  <si>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</si>
  <si>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</si>
  <si>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</si>
  <si>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</si>
  <si>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</si>
  <si>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</si>
  <si>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</si>
  <si>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</si>
  <si>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</si>
  <si>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</si>
  <si>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</si>
  <si>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</si>
  <si>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</si>
  <si>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</si>
  <si>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</si>
  <si>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</si>
  <si>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</si>
  <si>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</si>
  <si>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</si>
  <si>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</si>
  <si>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</si>
  <si>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</si>
  <si>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</si>
  <si>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</si>
  <si>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</si>
  <si>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</si>
  <si>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</si>
  <si>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</si>
  <si>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</si>
  <si>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</si>
  <si>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</si>
  <si>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</si>
  <si>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</si>
  <si>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</si>
  <si>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</si>
  <si>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</si>
  <si>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</si>
  <si>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</si>
  <si>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</si>
  <si>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</si>
  <si>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</si>
  <si>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</si>
  <si>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</si>
  <si>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</si>
  <si>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</si>
  <si>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</si>
  <si>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</si>
  <si>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</si>
  <si>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</si>
  <si>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</si>
  <si>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</si>
  <si>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</si>
  <si>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</si>
  <si>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</si>
  <si>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</si>
  <si>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</si>
  <si>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</si>
  <si>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</si>
  <si>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</si>
  <si>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</si>
  <si>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</si>
  <si>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</si>
  <si>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</si>
  <si>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</si>
  <si>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</si>
  <si>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</si>
  <si>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</si>
  <si>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</si>
  <si>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</si>
  <si>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</si>
  <si>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</si>
  <si>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</si>
  <si>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</si>
  <si>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</si>
  <si>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</si>
  <si>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</si>
  <si>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</si>
  <si>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</si>
  <si>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</si>
  <si>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</si>
  <si>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</si>
  <si>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</si>
  <si>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</si>
  <si>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</si>
  <si>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</si>
  <si>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</si>
  <si>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</si>
  <si>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</si>
  <si>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</si>
  <si>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</si>
  <si>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</si>
  <si>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</si>
  <si>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</si>
  <si>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</si>
  <si>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</si>
  <si>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</si>
  <si>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</si>
  <si>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</si>
  <si>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</si>
  <si>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</si>
  <si>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</si>
  <si>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</si>
  <si>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</si>
  <si>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</si>
  <si>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</si>
  <si>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</si>
  <si>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</si>
  <si>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</si>
  <si>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</si>
  <si>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</si>
  <si>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</si>
  <si>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</si>
  <si>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</si>
  <si>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</si>
  <si>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</si>
  <si>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</si>
  <si>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</si>
  <si>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</si>
  <si>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</si>
  <si>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</si>
  <si>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</si>
  <si>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</si>
  <si>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</si>
  <si>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</si>
  <si>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</si>
  <si>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</si>
  <si>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</si>
  <si>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</si>
  <si>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</si>
  <si>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</si>
  <si>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</si>
  <si>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</si>
  <si>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</si>
  <si>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</si>
  <si>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</si>
  <si>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</si>
  <si>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</si>
  <si>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</si>
  <si>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</si>
  <si>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</si>
  <si>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</si>
  <si>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</si>
  <si>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</si>
  <si>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</si>
  <si>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</si>
  <si>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</si>
  <si>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</si>
  <si>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</si>
  <si>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</si>
  <si>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</si>
  <si>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</si>
  <si>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</si>
  <si>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</si>
  <si>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</si>
  <si>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</si>
  <si>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</si>
  <si>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</si>
  <si>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</si>
  <si>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</si>
  <si>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</si>
  <si>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</si>
  <si>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</si>
  <si>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</si>
  <si>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</si>
  <si>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</si>
  <si>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</si>
  <si>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</si>
  <si>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</si>
  <si>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</si>
  <si>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</si>
  <si>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</si>
  <si>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</si>
  <si>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</si>
  <si>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</si>
  <si>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</si>
  <si>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</si>
  <si>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</si>
  <si>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</si>
  <si>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</si>
  <si>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</si>
  <si>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</si>
  <si>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</si>
  <si>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</si>
  <si>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</si>
  <si>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</si>
  <si>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</si>
  <si>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</si>
  <si>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</si>
  <si>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</si>
  <si>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</si>
  <si>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</si>
  <si>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</si>
  <si>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</si>
  <si>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</si>
  <si>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</si>
  <si>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</si>
  <si>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</si>
  <si>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</si>
  <si>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</si>
  <si>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</si>
  <si>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</si>
  <si>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</si>
  <si>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</si>
  <si>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</si>
  <si>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</si>
  <si>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</si>
  <si>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</si>
  <si>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</si>
  <si>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</si>
  <si>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</si>
  <si>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</si>
  <si>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</si>
  <si>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</si>
  <si>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</si>
  <si>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</si>
  <si>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</si>
  <si>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</si>
  <si>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</si>
  <si>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</si>
  <si>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</si>
  <si>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</si>
  <si>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</si>
  <si>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</si>
  <si>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</si>
  <si>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</si>
  <si>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</si>
  <si>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</si>
  <si>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</si>
  <si>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</si>
  <si>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</si>
  <si>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</si>
  <si>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</si>
  <si>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</si>
  <si>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</si>
  <si>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</si>
  <si>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</si>
  <si>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</si>
  <si>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</si>
  <si>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</si>
  <si>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</si>
  <si>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</si>
  <si>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</si>
  <si>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</si>
  <si>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</si>
  <si>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</si>
  <si>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</si>
  <si>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</si>
  <si>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</si>
  <si>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</si>
  <si>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</si>
  <si>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</si>
  <si>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</si>
  <si>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</si>
  <si>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</si>
  <si>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</si>
  <si>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</si>
  <si>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</si>
  <si>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</si>
  <si>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</si>
  <si>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</si>
  <si>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</si>
  <si>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</si>
  <si>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</si>
  <si>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</si>
  <si>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</si>
  <si>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</si>
  <si>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</si>
  <si>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</si>
  <si>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</si>
  <si>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</si>
  <si>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</si>
  <si>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</si>
  <si>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</si>
  <si>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</si>
  <si>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</si>
  <si>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</si>
  <si>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</si>
  <si>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</si>
  <si>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</si>
  <si>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</si>
  <si>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</si>
  <si>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</si>
  <si>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</si>
  <si>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</si>
  <si>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</si>
  <si>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</si>
  <si>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</si>
  <si>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</si>
  <si>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</si>
  <si>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</si>
  <si>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</si>
  <si>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</si>
  <si>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</si>
  <si>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</si>
  <si>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</si>
  <si>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</si>
  <si>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</si>
  <si>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</si>
  <si>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</si>
  <si>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</si>
  <si>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</si>
  <si>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</si>
  <si>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</si>
  <si>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</si>
  <si>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</si>
  <si>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</si>
  <si>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</si>
  <si>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</si>
  <si>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</si>
  <si>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</si>
  <si>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</si>
  <si>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</si>
  <si>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</si>
  <si>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</si>
  <si>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</si>
  <si>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</si>
  <si>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</si>
  <si>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</si>
  <si>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</si>
  <si>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</si>
  <si>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</si>
  <si>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</si>
  <si>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</si>
  <si>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</si>
  <si>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</si>
  <si>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</si>
  <si>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</si>
  <si>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</si>
  <si>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</si>
  <si>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</si>
  <si>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</si>
  <si>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</si>
  <si>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</si>
  <si>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</si>
  <si>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</si>
  <si>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</si>
  <si>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</si>
  <si>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</si>
  <si>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</si>
  <si>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</si>
  <si>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</si>
  <si>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</si>
  <si>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</si>
  <si>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</si>
  <si>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</si>
  <si>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</si>
  <si>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</si>
  <si>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</si>
  <si>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</si>
  <si>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</si>
  <si>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</si>
  <si>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</si>
  <si>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</si>
  <si>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</si>
  <si>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</si>
  <si>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</si>
  <si>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</si>
  <si>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</si>
  <si>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</si>
  <si>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</si>
  <si>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</si>
  <si>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</si>
  <si>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</si>
  <si>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</si>
  <si>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</si>
  <si>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</si>
  <si>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</si>
  <si>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</si>
  <si>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</si>
  <si>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</si>
  <si>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</si>
  <si>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</si>
  <si>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</si>
  <si>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</si>
  <si>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</si>
  <si>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</si>
  <si>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</si>
  <si>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</si>
  <si>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</si>
  <si>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</si>
  <si>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</si>
  <si>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</si>
  <si>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</si>
  <si>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</si>
  <si>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</si>
  <si>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</si>
  <si>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</si>
  <si>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</si>
  <si>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</si>
  <si>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</si>
  <si>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</si>
  <si>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</si>
  <si>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</si>
  <si>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</si>
  <si>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</si>
  <si>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</si>
  <si>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</si>
  <si>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</si>
  <si>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</si>
  <si>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</si>
  <si>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</si>
  <si>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</si>
  <si>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</si>
  <si>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</si>
  <si>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</si>
  <si>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</si>
  <si>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</si>
  <si>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</si>
  <si>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</si>
  <si>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</si>
  <si>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</si>
  <si>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</si>
  <si>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</si>
  <si>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</si>
  <si>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</si>
  <si>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</si>
  <si>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</si>
  <si>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</si>
  <si>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</si>
  <si>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</si>
  <si>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</si>
  <si>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</si>
  <si>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</si>
  <si>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</si>
  <si>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</si>
  <si>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</si>
  <si>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</si>
  <si>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</si>
  <si>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</si>
  <si>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</si>
  <si>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</si>
  <si>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</si>
  <si>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</si>
  <si>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</si>
  <si>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</si>
  <si>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</si>
  <si>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</si>
  <si>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</si>
  <si>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</si>
  <si>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</si>
  <si>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</si>
  <si>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</si>
  <si>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</si>
  <si>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</si>
  <si>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</si>
  <si>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</si>
  <si>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</si>
  <si>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</si>
  <si>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</si>
  <si>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</si>
  <si>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</si>
  <si>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</si>
  <si>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</si>
  <si>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</si>
  <si>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</si>
  <si>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</si>
  <si>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</si>
  <si>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</si>
  <si>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</si>
  <si>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</si>
  <si>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</si>
  <si>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</si>
  <si>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</si>
  <si>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</si>
  <si>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</si>
  <si>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</si>
  <si>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</si>
  <si>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</si>
  <si>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</si>
  <si>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</si>
  <si>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</si>
  <si>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</si>
  <si>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</si>
  <si>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</si>
  <si>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</si>
  <si>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</si>
  <si>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</si>
  <si>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</si>
  <si>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</si>
  <si>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</si>
  <si>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</si>
  <si>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</si>
  <si>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</si>
  <si>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</si>
  <si>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</si>
  <si>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</si>
  <si>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</si>
  <si>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</si>
  <si>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</si>
  <si>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</si>
  <si>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</si>
  <si>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</si>
  <si>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</si>
  <si>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</si>
  <si>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</si>
  <si>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</si>
  <si>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</si>
  <si>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</si>
  <si>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</si>
  <si>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</si>
  <si>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</si>
  <si>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</si>
  <si>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</si>
  <si>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</si>
  <si>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</si>
  <si>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</si>
  <si>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</si>
  <si>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</si>
  <si>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</si>
  <si>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</si>
  <si>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</si>
  <si>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</si>
  <si>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</si>
  <si>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</si>
  <si>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</si>
  <si>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</si>
  <si>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</si>
  <si>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</si>
  <si>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</si>
  <si>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</si>
  <si>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</si>
  <si>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</si>
  <si>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</si>
  <si>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</si>
  <si>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</si>
  <si>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</si>
  <si>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</si>
  <si>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</si>
  <si>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</si>
  <si>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</si>
  <si>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</si>
  <si>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</si>
  <si>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</si>
  <si>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</si>
  <si>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</si>
  <si>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</si>
  <si>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</si>
  <si>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</si>
  <si>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</si>
  <si>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</si>
  <si>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</si>
  <si>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</si>
  <si>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</si>
  <si>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</si>
  <si>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</si>
  <si>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</si>
  <si>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</si>
  <si>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</si>
  <si>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</si>
  <si>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</si>
  <si>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</si>
  <si>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</si>
  <si>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</si>
  <si>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</si>
  <si>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</si>
  <si>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</si>
  <si>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</si>
  <si>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</si>
  <si>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</si>
  <si>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</si>
  <si>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</si>
  <si>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</si>
  <si>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</si>
  <si>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</si>
  <si>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</si>
  <si>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</si>
  <si>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</si>
  <si>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</si>
  <si>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</si>
  <si>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</si>
  <si>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</si>
  <si>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</si>
  <si>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</si>
  <si>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</si>
  <si>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</si>
  <si>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</si>
  <si>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</si>
  <si>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</si>
  <si>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</si>
  <si>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</si>
  <si>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</si>
  <si>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</si>
  <si>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</si>
  <si>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</si>
  <si>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</si>
  <si>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</si>
  <si>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</si>
  <si>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</si>
  <si>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</si>
  <si>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</si>
  <si>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</si>
  <si>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</si>
  <si>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</si>
  <si>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</si>
  <si>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</si>
  <si>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</si>
  <si>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</si>
  <si>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</si>
  <si>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</si>
  <si>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</si>
  <si>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</si>
  <si>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</si>
  <si>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</si>
  <si>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</si>
  <si>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</si>
  <si>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</si>
  <si>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</si>
  <si>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</si>
  <si>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</si>
  <si>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</si>
  <si>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</si>
  <si>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</si>
  <si>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</si>
  <si>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</si>
  <si>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</si>
  <si>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</si>
  <si>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</si>
  <si>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</si>
  <si>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</si>
  <si>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</si>
  <si>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</si>
  <si>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</si>
  <si>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</si>
  <si>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</si>
  <si>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</si>
  <si>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</si>
  <si>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</si>
  <si>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</si>
  <si>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</si>
  <si>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</si>
  <si>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</si>
  <si>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</si>
  <si>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</si>
  <si>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</si>
  <si>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</si>
  <si>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</si>
  <si>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</si>
  <si>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</si>
  <si>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</si>
  <si>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</si>
  <si>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</si>
  <si>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</si>
  <si>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</si>
  <si>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</si>
  <si>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</si>
  <si>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</si>
  <si>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</si>
  <si>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</si>
  <si>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</si>
  <si>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</si>
  <si>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</si>
  <si>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</si>
  <si>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</si>
  <si>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</si>
  <si>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</si>
  <si>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</si>
  <si>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</si>
  <si>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</si>
  <si>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</si>
  <si>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</si>
  <si>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</si>
  <si>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</si>
  <si>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</si>
  <si>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</si>
  <si>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</si>
  <si>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</si>
  <si>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</si>
  <si>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</si>
  <si>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</si>
  <si>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</si>
  <si>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</si>
  <si>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</si>
  <si>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</si>
  <si>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</si>
  <si>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</si>
  <si>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</si>
  <si>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</si>
  <si>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</si>
  <si>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</si>
  <si>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</si>
  <si>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</si>
  <si>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</si>
  <si>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</si>
  <si>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</si>
  <si>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</si>
  <si>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</si>
  <si>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</si>
  <si>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</si>
  <si>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</si>
  <si>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</si>
  <si>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</si>
  <si>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</si>
  <si>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</si>
  <si>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</si>
  <si>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</si>
  <si>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</si>
  <si>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</si>
  <si>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</si>
  <si>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</si>
  <si>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</si>
  <si>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</si>
  <si>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</si>
  <si>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</si>
  <si>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</si>
  <si>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</si>
  <si>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</si>
  <si>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</si>
  <si>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</si>
  <si>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</si>
  <si>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</si>
  <si>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</si>
  <si>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</si>
  <si>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</si>
  <si>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</si>
  <si>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</si>
  <si>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</si>
  <si>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</si>
  <si>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</si>
  <si>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</si>
  <si>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</si>
  <si>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</si>
  <si>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</si>
  <si>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</si>
  <si>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</si>
  <si>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</si>
  <si>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</si>
  <si>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</si>
  <si>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</si>
  <si>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</si>
  <si>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</si>
  <si>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</si>
  <si>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</si>
  <si>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</si>
  <si>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</si>
  <si>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</si>
  <si>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</si>
  <si>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</si>
  <si>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</si>
  <si>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</si>
  <si>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</si>
  <si>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</si>
  <si>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</si>
  <si>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</si>
  <si>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</si>
  <si>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</si>
  <si>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</si>
  <si>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</si>
  <si>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</si>
  <si>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</si>
  <si>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</si>
  <si>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</si>
  <si>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</si>
  <si>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</si>
  <si>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</si>
  <si>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</si>
  <si>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</si>
  <si>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</si>
  <si>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</si>
  <si>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</si>
  <si>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</si>
  <si>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</si>
  <si>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</si>
  <si>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</si>
  <si>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</si>
  <si>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</si>
  <si>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</si>
  <si>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</si>
  <si>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</si>
  <si>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</si>
  <si>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</si>
  <si>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</si>
  <si>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</si>
  <si>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</si>
  <si>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</si>
  <si>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</si>
  <si>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</si>
  <si>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</si>
  <si>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</si>
  <si>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</si>
  <si>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</si>
  <si>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</si>
  <si>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</si>
  <si>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</si>
  <si>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</si>
  <si>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</si>
  <si>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</si>
  <si>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</si>
  <si>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</si>
  <si>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</si>
  <si>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</si>
  <si>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</si>
  <si>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</si>
  <si>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</si>
  <si>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</si>
  <si>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</si>
  <si>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</si>
  <si>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</si>
  <si>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</si>
  <si>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</si>
  <si>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</si>
  <si>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</si>
  <si>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</si>
  <si>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</si>
  <si>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</si>
  <si>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</si>
  <si>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</si>
  <si>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</si>
  <si>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</si>
  <si>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</si>
  <si>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</si>
  <si>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</si>
  <si>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</si>
  <si>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</si>
  <si>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</si>
  <si>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</si>
  <si>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</si>
  <si>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</si>
  <si>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</si>
  <si>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</si>
  <si>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</si>
  <si>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</si>
  <si>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</si>
  <si>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</si>
  <si>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</si>
  <si>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</si>
  <si>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</si>
  <si>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</si>
  <si>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</si>
  <si>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</si>
  <si>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</si>
  <si>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</si>
  <si>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</si>
  <si>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</si>
  <si>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</si>
  <si>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</si>
  <si>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</si>
  <si>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</si>
  <si>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</si>
  <si>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</si>
  <si>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</si>
  <si>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</si>
  <si>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</si>
  <si>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</si>
  <si>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</si>
  <si>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</si>
  <si>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</si>
  <si>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</si>
  <si>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</si>
  <si>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</si>
  <si>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</si>
  <si>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</si>
  <si>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</si>
  <si>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</si>
  <si>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</si>
  <si>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</si>
  <si>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</si>
  <si>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</si>
  <si>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</si>
  <si>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</si>
  <si>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</si>
  <si>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</si>
  <si>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</si>
  <si>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</si>
  <si>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</si>
  <si>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</si>
  <si>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</si>
  <si>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</si>
  <si>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</si>
  <si>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</si>
  <si>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</si>
  <si>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</si>
  <si>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</si>
  <si>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</si>
  <si>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</si>
  <si>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</si>
  <si>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</si>
  <si>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</si>
  <si>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</si>
  <si>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</si>
  <si>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</si>
  <si>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</si>
  <si>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</si>
  <si>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</si>
  <si>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</si>
  <si>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</si>
  <si>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</si>
  <si>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</si>
  <si>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</si>
  <si>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</si>
  <si>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</si>
  <si>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</si>
  <si>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</si>
  <si>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</si>
  <si>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</si>
  <si>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</si>
  <si>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</si>
  <si>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</si>
  <si>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</si>
  <si>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</si>
  <si>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</si>
  <si>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</si>
  <si>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</si>
  <si>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</si>
  <si>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</si>
  <si>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</si>
  <si>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</si>
  <si>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</si>
  <si>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</si>
  <si>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</si>
  <si>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</si>
  <si>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</si>
  <si>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</si>
  <si>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</si>
  <si>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</si>
  <si>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</si>
  <si>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</si>
  <si>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</si>
  <si>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</si>
  <si>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</si>
  <si>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</si>
  <si>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</si>
  <si>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</si>
  <si>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</si>
  <si>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</si>
  <si>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</si>
  <si>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</si>
  <si>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</si>
  <si>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</si>
  <si>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</si>
  <si>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</si>
  <si>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</si>
  <si>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</si>
  <si>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</si>
  <si>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</si>
  <si>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</si>
  <si>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</si>
  <si>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</si>
  <si>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</si>
  <si>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</si>
  <si>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</si>
  <si>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</si>
  <si>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</si>
  <si>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</si>
  <si>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</si>
  <si>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</si>
  <si>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</si>
  <si>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</si>
  <si>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</si>
  <si>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</si>
  <si>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</si>
  <si>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</si>
  <si>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</si>
  <si>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</si>
  <si>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</si>
  <si>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</si>
  <si>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</si>
  <si>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</si>
  <si>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</si>
  <si>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</si>
  <si>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</si>
  <si>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</si>
  <si>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</si>
  <si>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</si>
  <si>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</si>
  <si>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</si>
  <si>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</si>
  <si>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</si>
  <si>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</si>
  <si>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</si>
  <si>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</si>
  <si>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</si>
  <si>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</si>
  <si>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</si>
  <si>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</si>
  <si>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</si>
  <si>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</si>
  <si>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</si>
  <si>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</si>
  <si>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</si>
  <si>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</si>
  <si>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</si>
  <si>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</si>
  <si>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</si>
  <si>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</si>
  <si>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</si>
  <si>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</si>
  <si>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</si>
  <si>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</si>
  <si>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</si>
  <si>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</si>
  <si>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</si>
  <si>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</si>
  <si>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</si>
  <si>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</si>
  <si>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</si>
  <si>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</si>
  <si>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</si>
  <si>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</si>
  <si>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</si>
  <si>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</si>
  <si>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</si>
  <si>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</si>
  <si>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</si>
  <si>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</si>
  <si>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</si>
  <si>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</si>
  <si>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</si>
  <si>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</si>
  <si>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</si>
  <si>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</si>
  <si>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</si>
  <si>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</si>
  <si>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</si>
  <si>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</si>
  <si>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</si>
  <si>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</si>
  <si>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</si>
  <si>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</si>
  <si>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</si>
  <si>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</si>
  <si>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</si>
  <si>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</si>
  <si>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</si>
  <si>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</si>
  <si>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</si>
  <si>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</si>
  <si>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</si>
  <si>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</si>
  <si>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</si>
  <si>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</si>
  <si>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</si>
  <si>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</si>
  <si>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</si>
  <si>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</si>
  <si>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</si>
  <si>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</si>
  <si>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</si>
  <si>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</si>
  <si>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</si>
  <si>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</si>
  <si>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</si>
  <si>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</si>
  <si>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</si>
  <si>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</si>
  <si>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</si>
  <si>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</si>
  <si>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</si>
  <si>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</si>
  <si>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</si>
  <si>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</si>
  <si>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</si>
  <si>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</si>
  <si>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</si>
  <si>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</si>
  <si>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</si>
  <si>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</si>
  <si>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</si>
  <si>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</si>
  <si>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</si>
  <si>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</si>
  <si>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</si>
  <si>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</si>
  <si>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</si>
  <si>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</si>
  <si>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</si>
  <si>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</si>
  <si>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</si>
  <si>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</si>
  <si>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</si>
  <si>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</si>
  <si>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</si>
  <si>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</si>
  <si>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</si>
  <si>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</si>
  <si>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</si>
  <si>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</si>
  <si>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</si>
  <si>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</si>
  <si>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</si>
  <si>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</si>
  <si>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</si>
  <si>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</si>
  <si>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</si>
  <si>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</si>
  <si>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</si>
  <si>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</si>
  <si>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</si>
  <si>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</si>
  <si>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</si>
  <si>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</si>
  <si>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</si>
  <si>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</si>
  <si>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</si>
  <si>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</si>
  <si>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</si>
  <si>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</si>
  <si>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</si>
  <si>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</si>
  <si>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</si>
  <si>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</si>
  <si>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</si>
  <si>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</si>
  <si>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</si>
  <si>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</si>
  <si>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</si>
  <si>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</si>
  <si>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</si>
  <si>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</si>
  <si>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</si>
  <si>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</si>
  <si>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</si>
  <si>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</si>
  <si>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</si>
  <si>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</si>
  <si>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</si>
  <si>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</si>
  <si>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</si>
  <si>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</si>
  <si>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</si>
  <si>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</si>
  <si>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</si>
  <si>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</si>
  <si>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</si>
  <si>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</si>
  <si>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</si>
  <si>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</si>
  <si>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</si>
  <si>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</si>
  <si>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</si>
  <si>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</si>
  <si>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</si>
  <si>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</si>
  <si>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</si>
  <si>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</si>
  <si>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</si>
  <si>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</si>
  <si>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</si>
  <si>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</si>
  <si>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</si>
  <si>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</si>
  <si>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</si>
  <si>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</si>
  <si>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</si>
  <si>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</si>
  <si>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</si>
  <si>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</si>
  <si>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</si>
  <si>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</si>
  <si>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</si>
  <si>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</si>
  <si>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</si>
  <si>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</si>
  <si>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</si>
  <si>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</si>
  <si>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</si>
  <si>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</si>
  <si>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</si>
  <si>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</si>
  <si>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</si>
  <si>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</si>
  <si>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</si>
  <si>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</si>
  <si>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</si>
  <si>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</si>
  <si>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</si>
  <si>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</si>
  <si>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</si>
  <si>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</si>
  <si>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</si>
  <si>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</si>
  <si>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</si>
  <si>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</si>
  <si>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</si>
  <si>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</si>
  <si>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</si>
  <si>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</si>
  <si>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</si>
  <si>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</si>
  <si>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</si>
  <si>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</si>
  <si>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</si>
  <si>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</si>
  <si>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</si>
  <si>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</si>
  <si>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</si>
  <si>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</si>
  <si>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</si>
  <si>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</si>
  <si>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</si>
  <si>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</si>
  <si>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</si>
  <si>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</si>
  <si>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</si>
  <si>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</si>
  <si>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</si>
  <si>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</si>
  <si>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</si>
  <si>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</si>
  <si>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</si>
  <si>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</si>
  <si>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</si>
  <si>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</si>
  <si>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</si>
  <si>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</si>
  <si>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</si>
  <si>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</si>
  <si>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</si>
  <si>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</si>
  <si>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</si>
  <si>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</si>
  <si>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</si>
  <si>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</si>
  <si>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</si>
  <si>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</si>
  <si>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</si>
  <si>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</si>
  <si>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</si>
  <si>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</si>
  <si>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</si>
  <si>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</si>
  <si>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</si>
  <si>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</si>
  <si>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</si>
  <si>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</si>
  <si>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</si>
  <si>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</si>
  <si>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</si>
  <si>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</si>
  <si>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</si>
  <si>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</si>
  <si>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</si>
  <si>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</si>
  <si>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</si>
  <si>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</si>
  <si>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</si>
  <si>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</si>
  <si>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</si>
  <si>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</si>
  <si>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</si>
  <si>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</si>
  <si>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</si>
  <si>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</si>
  <si>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</si>
  <si>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</si>
  <si>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</si>
  <si>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</si>
  <si>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</si>
  <si>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</si>
  <si>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</si>
  <si>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</si>
  <si>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</si>
  <si>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</si>
  <si>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</si>
  <si>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</si>
  <si>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</si>
  <si>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</si>
  <si>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</si>
  <si>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</si>
  <si>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</si>
  <si>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</si>
  <si>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</si>
  <si>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</si>
  <si>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</si>
  <si>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</si>
  <si>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</si>
  <si>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</si>
  <si>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</si>
  <si>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</si>
  <si>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</si>
  <si>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</si>
  <si>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</si>
  <si>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</si>
  <si>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</si>
  <si>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</si>
  <si>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</si>
  <si>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</si>
  <si>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</si>
  <si>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</si>
  <si>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</si>
  <si>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</si>
  <si>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</si>
  <si>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</si>
  <si>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</si>
  <si>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</si>
  <si>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</si>
  <si>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</si>
  <si>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</si>
  <si>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</si>
  <si>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</si>
  <si>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</si>
  <si>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</si>
  <si>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</si>
  <si>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</si>
  <si>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</si>
  <si>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</si>
  <si>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</si>
  <si>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</si>
  <si>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</si>
  <si>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</si>
  <si>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</si>
  <si>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</si>
  <si>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</si>
  <si>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</si>
  <si>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</si>
  <si>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</si>
  <si>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</si>
  <si>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</si>
  <si>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</si>
  <si>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</si>
  <si>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</si>
  <si>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</si>
  <si>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</si>
  <si>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</si>
  <si>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</si>
  <si>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</si>
  <si>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</si>
  <si>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</si>
  <si>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</si>
  <si>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</si>
  <si>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</si>
  <si>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</si>
  <si>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</si>
  <si>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</si>
  <si>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</si>
  <si>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</si>
  <si>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</si>
  <si>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</si>
  <si>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</si>
  <si>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</si>
  <si>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</si>
  <si>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</si>
  <si>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</si>
  <si>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</si>
  <si>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</si>
  <si>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</si>
  <si>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</si>
  <si>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</si>
  <si>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</si>
  <si>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</si>
  <si>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</si>
  <si>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</si>
  <si>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</si>
  <si>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</si>
  <si>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</si>
  <si>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</si>
  <si>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</si>
  <si>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</si>
  <si>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</si>
  <si>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</si>
  <si>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</si>
  <si>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</si>
  <si>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</si>
  <si>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</si>
  <si>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</si>
  <si>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</si>
  <si>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</si>
  <si>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</si>
  <si>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</si>
  <si>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</si>
  <si>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</si>
  <si>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</si>
  <si>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</si>
  <si>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</si>
  <si>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</si>
  <si>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</si>
  <si>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</si>
  <si>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</si>
  <si>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</si>
  <si>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</si>
  <si>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</si>
  <si>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</si>
  <si>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</si>
  <si>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</si>
  <si>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</si>
  <si>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</si>
  <si>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</si>
  <si>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</si>
  <si>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</si>
  <si>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</si>
  <si>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</si>
  <si>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</si>
  <si>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</si>
  <si>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</si>
  <si>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</si>
  <si>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</si>
  <si>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</si>
  <si>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</si>
  <si>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</si>
  <si>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</si>
  <si>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</si>
  <si>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</si>
  <si>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</si>
  <si>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</si>
  <si>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</si>
  <si>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</si>
  <si>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</si>
  <si>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</si>
  <si>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</si>
  <si>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</si>
  <si>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</si>
  <si>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</si>
  <si>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</si>
  <si>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</si>
  <si>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</si>
  <si>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</si>
  <si>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</si>
  <si>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</si>
  <si>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</si>
  <si>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</si>
  <si>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</si>
  <si>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</si>
  <si>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</si>
  <si>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</si>
  <si>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</si>
  <si>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</si>
  <si>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</si>
  <si>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</si>
  <si>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</si>
  <si>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</si>
  <si>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</si>
  <si>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</si>
  <si>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</si>
  <si>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</si>
  <si>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</si>
  <si>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</si>
  <si>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</si>
  <si>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</si>
  <si>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</si>
  <si>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</si>
  <si>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</si>
  <si>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</si>
  <si>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</si>
  <si>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</si>
  <si>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</si>
  <si>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</si>
  <si>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</si>
  <si>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</si>
  <si>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</si>
  <si>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</si>
  <si>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</si>
  <si>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</si>
  <si>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</si>
  <si>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</si>
  <si>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</si>
  <si>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</si>
  <si>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</si>
  <si>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</si>
  <si>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</si>
  <si>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</si>
  <si>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</si>
  <si>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</si>
  <si>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</si>
  <si>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</si>
  <si>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</si>
  <si>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</si>
  <si>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</si>
  <si>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</si>
  <si>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</si>
  <si>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</si>
  <si>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</si>
  <si>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</si>
  <si>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</si>
  <si>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</si>
  <si>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</si>
  <si>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</si>
  <si>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</si>
  <si>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</si>
  <si>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</si>
  <si>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</si>
  <si>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</si>
  <si>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</si>
  <si>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</si>
  <si>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</si>
  <si>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</si>
  <si>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</si>
  <si>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</si>
  <si>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</si>
  <si>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</si>
  <si>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</si>
  <si>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</si>
  <si>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</si>
  <si>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</si>
  <si>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</si>
  <si>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</si>
  <si>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</si>
  <si>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</si>
  <si>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</si>
  <si>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</si>
  <si>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</si>
  <si>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</si>
  <si>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</si>
  <si>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</si>
  <si>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</si>
  <si>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</si>
  <si>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</si>
  <si>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</si>
  <si>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</si>
  <si>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</si>
  <si>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</si>
  <si>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</si>
  <si>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</si>
  <si>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</si>
  <si>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</si>
  <si>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</si>
  <si>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</si>
  <si>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</si>
  <si>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</si>
  <si>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</si>
  <si>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</si>
  <si>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</si>
  <si>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</si>
  <si>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</si>
  <si>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</si>
  <si>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</si>
  <si>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</si>
  <si>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</si>
  <si>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</si>
  <si>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</si>
  <si>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</si>
  <si>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</si>
  <si>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</si>
  <si>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</si>
  <si>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</si>
  <si>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</si>
  <si>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</si>
  <si>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</si>
  <si>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</si>
  <si>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</si>
  <si>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</si>
  <si>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</si>
  <si>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</si>
  <si>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</si>
  <si>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</si>
  <si>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</si>
  <si>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</si>
  <si>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</si>
  <si>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</si>
  <si>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</si>
  <si>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</si>
  <si>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</si>
  <si>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</si>
  <si>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</si>
  <si>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</si>
  <si>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</si>
  <si>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</si>
  <si>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</si>
  <si>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</si>
  <si>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</si>
  <si>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</si>
  <si>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</si>
  <si>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</si>
  <si>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</si>
  <si>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</si>
  <si>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</si>
  <si>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</si>
  <si>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</si>
  <si>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</si>
  <si>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</si>
  <si>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</si>
  <si>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</si>
  <si>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</si>
  <si>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</si>
  <si>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</si>
  <si>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</si>
  <si>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</si>
  <si>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</si>
  <si>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</si>
  <si>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</si>
  <si>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</si>
  <si>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</si>
  <si>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</si>
  <si>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</si>
  <si>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</si>
  <si>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</si>
  <si>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</si>
  <si>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</si>
  <si>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</si>
  <si>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</si>
  <si>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</si>
  <si>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</si>
  <si>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</si>
  <si>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</si>
  <si>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</si>
  <si>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</si>
  <si>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</si>
  <si>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</si>
  <si>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</si>
  <si>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</si>
  <si>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</si>
  <si>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</si>
  <si>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</si>
  <si>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</si>
  <si>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</si>
  <si>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</si>
  <si>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</si>
  <si>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</si>
  <si>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</si>
  <si>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</si>
  <si>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</si>
  <si>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</si>
  <si>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</si>
  <si>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</si>
  <si>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</si>
  <si>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</si>
  <si>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</si>
  <si>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</si>
  <si>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</si>
  <si>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</si>
  <si>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</si>
  <si>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</si>
  <si>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</si>
  <si>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</si>
  <si>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</si>
  <si>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</si>
  <si>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</si>
  <si>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</si>
  <si>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</si>
  <si>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</si>
  <si>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</si>
  <si>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</si>
  <si>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</si>
  <si>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</si>
  <si>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</si>
  <si>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</si>
  <si>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</si>
  <si>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</si>
  <si>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</si>
  <si>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</si>
  <si>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</si>
  <si>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</si>
  <si>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</si>
  <si>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</si>
  <si>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</si>
  <si>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</si>
  <si>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</si>
  <si>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</si>
  <si>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</si>
  <si>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</si>
  <si>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</si>
  <si>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</si>
  <si>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</si>
  <si>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</si>
  <si>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</si>
  <si>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</si>
  <si>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</si>
  <si>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</si>
  <si>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</si>
  <si>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</si>
  <si>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</si>
  <si>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</si>
  <si>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</si>
  <si>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</si>
  <si>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</si>
  <si>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</si>
  <si>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</si>
  <si>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</si>
  <si>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</si>
  <si>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</si>
  <si>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</si>
  <si>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</si>
  <si>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</si>
  <si>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</si>
  <si>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</si>
  <si>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</si>
  <si>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</si>
  <si>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</si>
  <si>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</si>
  <si>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</si>
  <si>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</si>
  <si>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</si>
  <si>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</si>
  <si>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</si>
  <si>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</si>
  <si>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</si>
  <si>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</si>
  <si>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</si>
  <si>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</si>
  <si>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</si>
  <si>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</si>
  <si>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</si>
  <si>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</si>
  <si>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</si>
  <si>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</si>
  <si>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</si>
  <si>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</si>
  <si>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</si>
  <si>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</si>
  <si>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</si>
  <si>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</si>
  <si>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</si>
  <si>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</si>
  <si>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</si>
  <si>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</si>
  <si>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</si>
  <si>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</si>
  <si>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</si>
  <si>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</si>
  <si>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</si>
  <si>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</si>
  <si>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</si>
  <si>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</si>
  <si>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</si>
  <si>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</si>
  <si>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</si>
  <si>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</si>
  <si>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</si>
  <si>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</si>
  <si>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</si>
  <si>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</si>
  <si>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</si>
  <si>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</si>
  <si>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</si>
  <si>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</si>
  <si>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</si>
  <si>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</si>
  <si>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</si>
  <si>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</si>
  <si>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</si>
  <si>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</si>
  <si>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</si>
  <si>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</si>
  <si>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</si>
  <si>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</si>
  <si>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</si>
  <si>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</si>
  <si>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</si>
  <si>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</si>
  <si>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</si>
  <si>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</si>
  <si>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</si>
  <si>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</si>
  <si>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</si>
  <si>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</si>
  <si>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</si>
  <si>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</si>
  <si>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</si>
  <si>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</si>
  <si>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</si>
  <si>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</si>
  <si>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</si>
  <si>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</si>
  <si>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</si>
  <si>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</si>
  <si>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</si>
  <si>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</si>
  <si>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</si>
  <si>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</si>
  <si>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</si>
  <si>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</si>
  <si>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</si>
  <si>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</si>
  <si>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</si>
  <si>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</si>
  <si>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</si>
  <si>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</si>
  <si>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</si>
  <si>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</si>
  <si>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</si>
  <si>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</si>
  <si>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</si>
  <si>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</si>
  <si>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</si>
  <si>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</si>
  <si>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</si>
  <si>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</si>
  <si>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</si>
  <si>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</si>
  <si>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</si>
  <si>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</si>
  <si>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</si>
  <si>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</si>
  <si>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</si>
  <si>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</si>
  <si>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</si>
  <si>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</si>
  <si>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</si>
  <si>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</si>
  <si>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</si>
  <si>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</si>
  <si>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</si>
  <si>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</si>
  <si>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</si>
  <si>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</si>
  <si>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</si>
  <si>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</si>
  <si>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</si>
  <si>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</si>
  <si>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</si>
  <si>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</si>
  <si>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</si>
  <si>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</si>
  <si>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</si>
  <si>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</si>
  <si>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</si>
  <si>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</si>
  <si>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</si>
  <si>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</si>
  <si>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</si>
  <si>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</si>
  <si>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</si>
  <si>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</si>
  <si>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</si>
  <si>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</si>
  <si>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</si>
  <si>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</si>
  <si>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</si>
  <si>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</si>
  <si>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</si>
  <si>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</si>
  <si>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</si>
  <si>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</si>
  <si>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</si>
  <si>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</si>
  <si>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</si>
  <si>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</si>
  <si>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</si>
  <si>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</si>
  <si>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</si>
  <si>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</si>
  <si>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</si>
  <si>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</si>
  <si>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</si>
  <si>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</si>
  <si>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</si>
  <si>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</si>
  <si>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</si>
  <si>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</si>
  <si>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</si>
  <si>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</si>
  <si>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</si>
  <si>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</si>
  <si>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</si>
  <si>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</si>
  <si>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</si>
  <si>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</si>
  <si>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</si>
  <si>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</si>
  <si>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</si>
  <si>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</si>
  <si>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</si>
  <si>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</si>
  <si>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</si>
  <si>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</si>
  <si>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</si>
  <si>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</si>
  <si>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</si>
  <si>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</si>
  <si>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</si>
  <si>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</si>
  <si>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</si>
  <si>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</si>
  <si>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</si>
  <si>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</si>
  <si>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</si>
  <si>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</si>
  <si>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</si>
  <si>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</si>
  <si>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</si>
  <si>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</si>
  <si>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</si>
  <si>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</si>
  <si>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</si>
  <si>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</si>
  <si>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</si>
  <si>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</si>
  <si>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</si>
  <si>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</si>
  <si>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</si>
  <si>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</si>
  <si>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</si>
  <si>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</si>
  <si>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</si>
  <si>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</si>
  <si>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</si>
  <si>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</si>
  <si>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</si>
  <si>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</si>
  <si>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</si>
  <si>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</si>
  <si>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</si>
  <si>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</si>
  <si>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</si>
  <si>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</si>
  <si>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</si>
  <si>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</si>
  <si>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</si>
  <si>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</si>
  <si>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</si>
  <si>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</si>
  <si>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</si>
  <si>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</si>
  <si>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</si>
  <si>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</si>
  <si>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</si>
  <si>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</si>
  <si>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</si>
  <si>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</si>
  <si>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</si>
  <si>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</si>
  <si>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</si>
  <si>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</si>
  <si>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</si>
  <si>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</si>
  <si>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</si>
  <si>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</si>
  <si>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</si>
  <si>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</si>
  <si>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</si>
  <si>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</si>
  <si>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</si>
  <si>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</si>
  <si>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</si>
  <si>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</si>
  <si>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</si>
  <si>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</si>
  <si>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</si>
  <si>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</si>
  <si>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</si>
  <si>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</si>
  <si>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</si>
  <si>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</si>
  <si>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</si>
  <si>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</si>
  <si>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</si>
  <si>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</si>
  <si>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</si>
  <si>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</si>
  <si>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</si>
  <si>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</si>
  <si>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</si>
  <si>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</si>
  <si>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</si>
  <si>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</si>
  <si>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</si>
  <si>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</si>
  <si>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</si>
  <si>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</si>
  <si>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</si>
  <si>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</si>
  <si>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</si>
  <si>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</si>
  <si>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</si>
  <si>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</si>
  <si>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</si>
  <si>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</si>
  <si>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</si>
  <si>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</si>
  <si>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</si>
  <si>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</si>
  <si>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</si>
  <si>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</si>
  <si>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</si>
  <si>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</si>
  <si>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</si>
  <si>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</si>
  <si>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</si>
  <si>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</si>
  <si>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</si>
  <si>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</si>
  <si>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</si>
  <si>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</si>
  <si>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</si>
  <si>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</si>
  <si>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</si>
  <si>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</si>
  <si>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</si>
  <si>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</si>
  <si>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</si>
  <si>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</si>
  <si>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</si>
  <si>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</si>
  <si>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</si>
  <si>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</si>
  <si>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</si>
  <si>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</si>
  <si>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</si>
  <si>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</si>
  <si>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</si>
  <si>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</si>
  <si>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</si>
  <si>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</si>
  <si>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</si>
  <si>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</si>
  <si>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</si>
  <si>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</si>
  <si>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</si>
  <si>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</si>
  <si>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</si>
  <si>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</si>
  <si>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</si>
  <si>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</si>
  <si>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</si>
  <si>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</si>
  <si>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</si>
  <si>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</si>
  <si>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</si>
  <si>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</si>
  <si>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</si>
  <si>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</si>
  <si>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</si>
  <si>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</si>
  <si>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</si>
  <si>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</si>
  <si>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</si>
  <si>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</si>
  <si>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</si>
  <si>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</si>
  <si>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</si>
  <si>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</si>
  <si>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</si>
  <si>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</si>
  <si>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</si>
  <si>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</si>
  <si>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</si>
  <si>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</si>
  <si>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</si>
  <si>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</si>
  <si>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</si>
  <si>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</si>
  <si>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</si>
  <si>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</si>
  <si>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</si>
  <si>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</si>
  <si>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</si>
  <si>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</si>
  <si>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</si>
  <si>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</si>
  <si>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</si>
  <si>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</si>
  <si>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</si>
  <si>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</si>
  <si>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</si>
  <si>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</si>
  <si>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</si>
  <si>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</si>
  <si>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</si>
  <si>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</si>
  <si>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</si>
  <si>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</si>
  <si>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</si>
  <si>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</si>
  <si>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</si>
  <si>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</si>
  <si>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</si>
  <si>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</si>
  <si>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</si>
  <si>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</si>
  <si>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</si>
  <si>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</si>
  <si>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</si>
  <si>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</si>
  <si>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</si>
  <si>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</si>
  <si>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</si>
  <si>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</si>
  <si>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</si>
  <si>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</si>
  <si>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</si>
  <si>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</si>
  <si>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</si>
  <si>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</si>
  <si>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</si>
  <si>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</si>
  <si>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</si>
  <si>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</si>
  <si>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</si>
  <si>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</si>
  <si>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</si>
  <si>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</si>
  <si>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</si>
  <si>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</si>
  <si>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</si>
  <si>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</si>
  <si>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</si>
  <si>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</si>
  <si>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</si>
  <si>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</si>
  <si>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</si>
  <si>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</si>
  <si>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</si>
  <si>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</si>
  <si>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</si>
  <si>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</si>
  <si>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</si>
  <si>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</si>
  <si>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</si>
  <si>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</si>
  <si>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</si>
  <si>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</si>
  <si>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</si>
  <si>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</si>
  <si>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</si>
  <si>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</si>
  <si>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</si>
  <si>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</si>
  <si>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</si>
  <si>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</si>
  <si>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</si>
  <si>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</si>
  <si>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</si>
  <si>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</si>
  <si>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</si>
  <si>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</si>
  <si>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</si>
  <si>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</si>
  <si>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</si>
  <si>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</si>
  <si>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</si>
  <si>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</si>
  <si>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</si>
  <si>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</si>
  <si>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</si>
  <si>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</si>
  <si>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</si>
  <si>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</si>
  <si>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</si>
  <si>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</si>
  <si>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</si>
  <si>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</si>
  <si>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</si>
  <si>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</si>
  <si>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</si>
  <si>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</si>
  <si>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</si>
  <si>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</si>
  <si>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</si>
  <si>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</si>
  <si>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</si>
  <si>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</si>
  <si>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</si>
  <si>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</si>
  <si>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</si>
  <si>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</si>
  <si>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</si>
  <si>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</si>
  <si>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</si>
  <si>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</si>
  <si>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</si>
  <si>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</si>
  <si>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</si>
  <si>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</si>
  <si>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</si>
  <si>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</si>
  <si>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</si>
  <si>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</si>
  <si>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</si>
  <si>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</si>
  <si>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</si>
  <si>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</si>
  <si>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</si>
  <si>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</si>
  <si>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</si>
  <si>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</si>
  <si>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</si>
  <si>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</si>
  <si>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</si>
  <si>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</si>
  <si>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</si>
  <si>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</si>
  <si>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</si>
  <si>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</si>
  <si>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</si>
  <si>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</si>
  <si>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</si>
  <si>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</si>
  <si>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</si>
  <si>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</si>
  <si>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</si>
  <si>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</si>
  <si>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</si>
  <si>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</si>
  <si>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</si>
  <si>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</si>
  <si>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</si>
  <si>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</si>
  <si>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</si>
  <si>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</si>
  <si>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</si>
  <si>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</si>
  <si>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</si>
  <si>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</si>
  <si>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</si>
  <si>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</si>
  <si>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</si>
  <si>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</si>
  <si>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</si>
  <si>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</si>
  <si>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</si>
  <si>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</si>
  <si>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</si>
  <si>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</si>
  <si>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</si>
  <si>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</si>
  <si>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</si>
  <si>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</si>
  <si>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</si>
  <si>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</si>
  <si>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</si>
  <si>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</si>
  <si>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</si>
  <si>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</si>
  <si>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</si>
  <si>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</si>
  <si>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</si>
  <si>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</si>
  <si>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</si>
  <si>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</si>
  <si>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</si>
  <si>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</si>
  <si>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</si>
  <si>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</si>
  <si>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</si>
  <si>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</si>
  <si>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</si>
  <si>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</si>
  <si>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</si>
  <si>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</si>
  <si>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</si>
  <si>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</si>
  <si>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</si>
  <si>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</si>
  <si>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</si>
  <si>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</si>
  <si>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</si>
  <si>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</si>
  <si>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</si>
  <si>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</si>
  <si>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</si>
  <si>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</si>
  <si>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</si>
  <si>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</si>
  <si>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</si>
  <si>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</si>
  <si>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</si>
  <si>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</si>
  <si>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</si>
  <si>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</si>
  <si>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</si>
  <si>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</si>
  <si>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</si>
  <si>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</si>
  <si>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</si>
  <si>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</si>
  <si>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</si>
  <si>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</si>
  <si>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</si>
  <si>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</si>
  <si>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</si>
  <si>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</si>
  <si>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</si>
  <si>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</si>
  <si>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</si>
  <si>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</si>
  <si>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</si>
  <si>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</si>
  <si>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</si>
  <si>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</si>
  <si>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</si>
  <si>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</si>
  <si>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</si>
  <si>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</si>
  <si>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</si>
  <si>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</si>
  <si>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</si>
  <si>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</si>
  <si>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</si>
  <si>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</si>
  <si>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</si>
  <si>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</si>
  <si>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</si>
  <si>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</si>
  <si>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</si>
  <si>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</si>
  <si>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</si>
  <si>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</si>
  <si>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</si>
  <si>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</si>
  <si>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</si>
  <si>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</si>
  <si>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</si>
  <si>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</si>
  <si>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</si>
  <si>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</si>
  <si>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</si>
  <si>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</si>
  <si>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</si>
  <si>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</si>
  <si>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</si>
  <si>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</si>
  <si>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</si>
  <si>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</si>
  <si>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</si>
  <si>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</si>
  <si>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</si>
  <si>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</si>
  <si>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</si>
  <si>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</si>
  <si>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</si>
  <si>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</si>
  <si>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</si>
  <si>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</si>
  <si>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</si>
  <si>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</si>
  <si>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</si>
  <si>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</si>
  <si>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</si>
  <si>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</si>
  <si>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</si>
  <si>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</si>
  <si>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</si>
  <si>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</si>
  <si>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</si>
  <si>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</si>
  <si>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</si>
  <si>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</si>
  <si>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</si>
  <si>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</si>
  <si>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</si>
  <si>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</si>
  <si>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</si>
  <si>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</si>
  <si>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</si>
  <si>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</si>
  <si>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</si>
  <si>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</si>
  <si>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</si>
  <si>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</si>
  <si>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</si>
  <si>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</si>
  <si>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</si>
  <si>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</si>
  <si>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</si>
  <si>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</si>
  <si>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</si>
  <si>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</si>
  <si>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</si>
  <si>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</si>
  <si>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</si>
  <si>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</si>
  <si>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</si>
  <si>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</si>
  <si>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</si>
  <si>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</si>
  <si>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</si>
  <si>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</si>
  <si>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</si>
  <si>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</si>
  <si>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</si>
  <si>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</si>
  <si>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</si>
  <si>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</si>
  <si>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</si>
  <si>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</si>
  <si>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</si>
  <si>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</si>
  <si>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</si>
  <si>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</si>
  <si>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</si>
  <si>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</si>
  <si>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</si>
  <si>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</si>
  <si>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</si>
  <si>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</si>
  <si>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</si>
  <si>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</si>
  <si>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</si>
  <si>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</si>
  <si>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</si>
  <si>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</si>
  <si>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</si>
  <si>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</si>
  <si>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</si>
  <si>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</si>
  <si>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</si>
  <si>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</si>
  <si>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</si>
  <si>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</si>
  <si>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</si>
  <si>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</si>
  <si>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</si>
  <si>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</si>
  <si>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</si>
  <si>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</si>
  <si>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</si>
  <si>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</si>
  <si>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</si>
  <si>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</si>
  <si>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</si>
  <si>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</si>
  <si>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</si>
  <si>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</si>
  <si>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</si>
  <si>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</si>
  <si>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</si>
  <si>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</si>
  <si>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</si>
  <si>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</si>
  <si>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</si>
  <si>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</si>
  <si>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</si>
  <si>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</si>
  <si>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</si>
  <si>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</si>
  <si>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</si>
  <si>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</si>
  <si>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</si>
  <si>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</si>
  <si>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</si>
  <si>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</si>
  <si>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</si>
  <si>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</si>
  <si>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</si>
  <si>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</si>
  <si>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</si>
  <si>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</si>
  <si>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</si>
  <si>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</si>
  <si>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</si>
  <si>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</si>
  <si>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</si>
  <si>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</si>
  <si>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</si>
  <si>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</si>
  <si>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</si>
  <si>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</si>
  <si>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</si>
  <si>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</si>
  <si>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</si>
  <si>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</si>
  <si>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</si>
  <si>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</si>
  <si>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</si>
  <si>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</si>
  <si>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</si>
  <si>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</si>
  <si>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</si>
  <si>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</si>
  <si>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</si>
  <si>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</si>
  <si>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</si>
  <si>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</si>
  <si>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</si>
  <si>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</si>
  <si>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</si>
  <si>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</si>
  <si>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</si>
  <si>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</si>
  <si>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</si>
  <si>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</si>
  <si>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</si>
  <si>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</si>
  <si>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</si>
  <si>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</si>
  <si>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</si>
  <si>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</si>
  <si>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</si>
  <si>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</si>
  <si>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</si>
  <si>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</si>
  <si>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</si>
  <si>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</si>
  <si>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</si>
  <si>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</si>
  <si>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</si>
  <si>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</si>
  <si>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</si>
  <si>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</si>
  <si>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</si>
  <si>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</si>
  <si>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</si>
  <si>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</si>
  <si>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</si>
  <si>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</si>
  <si>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</si>
  <si>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</si>
  <si>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</si>
  <si>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</si>
  <si>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</si>
  <si>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</si>
  <si>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</si>
  <si>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</si>
  <si>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</si>
  <si>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</si>
  <si>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</si>
  <si>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</si>
  <si>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</si>
  <si>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</si>
  <si>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</si>
  <si>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</si>
  <si>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</si>
  <si>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</si>
  <si>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</si>
  <si>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</si>
  <si>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</si>
  <si>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</si>
  <si>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</si>
  <si>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</si>
  <si>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</si>
  <si>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</si>
  <si>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</si>
  <si>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</si>
  <si>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</si>
  <si>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</si>
  <si>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</si>
  <si>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</si>
  <si>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</si>
  <si>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</si>
  <si>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</si>
  <si>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</si>
  <si>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</si>
  <si>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</si>
  <si>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</si>
  <si>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</si>
  <si>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</si>
  <si>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</si>
  <si>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</si>
  <si>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</si>
  <si>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</si>
  <si>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</si>
  <si>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</si>
  <si>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</si>
  <si>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</si>
  <si>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</si>
  <si>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</si>
  <si>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</si>
  <si>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</si>
  <si>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</si>
  <si>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</si>
  <si>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</si>
  <si>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</si>
  <si>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</si>
  <si>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</si>
  <si>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</si>
  <si>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</si>
  <si>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</si>
  <si>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</si>
  <si>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</si>
  <si>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</si>
  <si>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</si>
  <si>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</si>
  <si>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</si>
  <si>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</si>
  <si>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</si>
  <si>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</si>
  <si>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</si>
  <si>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</si>
  <si>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</si>
  <si>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</si>
  <si>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</si>
  <si>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</si>
  <si>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</si>
  <si>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</si>
  <si>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</si>
  <si>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</si>
  <si>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</si>
  <si>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</si>
  <si>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</si>
  <si>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</si>
  <si>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</si>
  <si>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</si>
  <si>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</si>
  <si>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</si>
  <si>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</si>
  <si>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</si>
  <si>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</si>
  <si>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</si>
  <si>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</si>
  <si>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</si>
  <si>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</si>
  <si>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</si>
  <si>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</si>
  <si>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</si>
  <si>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</si>
  <si>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</si>
  <si>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</si>
  <si>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</si>
  <si>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</si>
  <si>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</si>
  <si>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</si>
  <si>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</si>
  <si>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</si>
  <si>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</si>
  <si>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</si>
  <si>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</si>
  <si>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</si>
  <si>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</si>
  <si>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</si>
  <si>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</si>
  <si>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</si>
  <si>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</si>
  <si>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</si>
  <si>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</si>
  <si>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</si>
  <si>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</si>
  <si>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</si>
  <si>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</si>
  <si>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</si>
  <si>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</si>
  <si>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</si>
  <si>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</si>
  <si>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</si>
  <si>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</si>
  <si>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</si>
  <si>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</si>
  <si>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</si>
  <si>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</si>
  <si>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</si>
  <si>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</si>
  <si>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</si>
  <si>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</si>
  <si>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</si>
  <si>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</si>
  <si>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</si>
  <si>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</si>
  <si>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</si>
  <si>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</si>
  <si>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</si>
  <si>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</si>
  <si>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</si>
  <si>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</si>
  <si>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</si>
  <si>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</si>
  <si>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</si>
  <si>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</si>
  <si>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</si>
  <si>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</si>
  <si>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</si>
  <si>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</si>
  <si>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</si>
  <si>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</si>
  <si>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</si>
  <si>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</si>
  <si>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</si>
  <si>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</si>
  <si>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</si>
  <si>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</si>
  <si>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</si>
  <si>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</si>
  <si>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</si>
  <si>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</si>
  <si>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</si>
  <si>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</si>
  <si>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</si>
  <si>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</si>
  <si>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</si>
  <si>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</si>
  <si>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</si>
  <si>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</si>
  <si>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</si>
  <si>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</si>
  <si>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</si>
  <si>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</si>
  <si>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</si>
  <si>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</si>
  <si>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</si>
  <si>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</si>
  <si>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</si>
  <si>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</si>
  <si>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</si>
  <si>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</si>
  <si>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</si>
  <si>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</si>
  <si>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</si>
  <si>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</si>
  <si>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</si>
  <si>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</si>
  <si>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</si>
  <si>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</si>
  <si>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</si>
  <si>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</si>
  <si>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</si>
  <si>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</si>
  <si>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</si>
  <si>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</si>
  <si>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</si>
  <si>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</si>
  <si>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</si>
  <si>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</si>
  <si>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</si>
  <si>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</si>
  <si>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</si>
  <si>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</si>
  <si>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</si>
  <si>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</si>
  <si>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</si>
  <si>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</si>
  <si>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</si>
  <si>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</si>
  <si>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</si>
  <si>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</si>
  <si>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</si>
  <si>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</si>
  <si>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</si>
  <si>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</si>
  <si>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</si>
  <si>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</si>
  <si>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</si>
  <si>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</si>
  <si>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</si>
  <si>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</si>
  <si>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</si>
  <si>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</si>
  <si>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</si>
  <si>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</si>
  <si>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</si>
  <si>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</si>
  <si>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</si>
  <si>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</si>
  <si>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</si>
  <si>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</si>
  <si>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</si>
  <si>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</si>
  <si>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</si>
  <si>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</si>
  <si>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</si>
  <si>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</si>
  <si>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</si>
  <si>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</si>
  <si>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</si>
  <si>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</si>
  <si>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</si>
  <si>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</si>
  <si>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</si>
  <si>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</si>
  <si>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</si>
  <si>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</si>
  <si>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</si>
  <si>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</si>
  <si>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</si>
  <si>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</si>
  <si>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</si>
  <si>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</si>
  <si>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</si>
  <si>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</si>
  <si>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</si>
  <si>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</si>
  <si>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</si>
  <si>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</si>
  <si>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</si>
  <si>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</si>
  <si>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</si>
  <si>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</si>
  <si>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</si>
  <si>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</si>
  <si>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</si>
  <si>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</si>
  <si>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</si>
  <si>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</si>
  <si>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</si>
  <si>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</si>
  <si>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</si>
  <si>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</si>
  <si>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</si>
  <si>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</si>
  <si>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</si>
  <si>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</si>
  <si>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</si>
  <si>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</si>
  <si>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</si>
  <si>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</si>
  <si>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</si>
  <si>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</si>
  <si>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</si>
  <si>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</si>
  <si>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</si>
  <si>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</si>
  <si>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</si>
  <si>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</si>
  <si>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</si>
  <si>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</si>
  <si>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</si>
  <si>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</si>
  <si>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</si>
  <si>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</si>
  <si>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</si>
  <si>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</si>
  <si>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</si>
  <si>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</si>
  <si>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</si>
  <si>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</si>
  <si>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</si>
  <si>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</si>
  <si>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</si>
  <si>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</si>
  <si>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</si>
  <si>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</si>
  <si>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</si>
  <si>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</si>
  <si>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</si>
  <si>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</si>
  <si>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</si>
  <si>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</si>
  <si>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</si>
  <si>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</si>
  <si>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</si>
  <si>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</si>
  <si>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</si>
  <si>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</si>
  <si>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</si>
  <si>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</si>
  <si>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</si>
  <si>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</si>
  <si>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</si>
  <si>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</si>
  <si>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</si>
  <si>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</si>
  <si>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</si>
  <si>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</si>
  <si>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</si>
  <si>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</si>
  <si>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</si>
  <si>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</si>
  <si>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</si>
  <si>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</si>
  <si>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</si>
  <si>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</si>
  <si>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</si>
  <si>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</si>
  <si>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</si>
  <si>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</si>
  <si>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</si>
  <si>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</si>
  <si>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</si>
  <si>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</si>
  <si>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</si>
  <si>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</si>
  <si>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</si>
  <si>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</si>
  <si>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</si>
  <si>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</si>
  <si>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</si>
  <si>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</si>
  <si>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</si>
  <si>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</si>
  <si>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</si>
  <si>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</si>
  <si>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</si>
  <si>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</si>
  <si>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</si>
  <si>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</si>
  <si>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</si>
  <si>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</si>
  <si>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</si>
  <si>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</si>
  <si>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</si>
  <si>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</si>
  <si>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</si>
  <si>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</si>
  <si>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</si>
  <si>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</si>
  <si>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</si>
  <si>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</si>
  <si>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</si>
  <si>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</si>
  <si>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</si>
  <si>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</si>
  <si>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</si>
  <si>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</si>
  <si>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</si>
  <si>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</si>
  <si>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</si>
  <si>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</si>
  <si>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</si>
  <si>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</si>
  <si>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</si>
  <si>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</si>
  <si>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</si>
  <si>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</si>
  <si>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</si>
  <si>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</si>
  <si>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</si>
  <si>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</si>
  <si>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</si>
  <si>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</si>
  <si>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</si>
  <si>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</si>
  <si>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</si>
  <si>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</si>
  <si>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</si>
  <si>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</si>
  <si>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</si>
  <si>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</si>
  <si>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</si>
  <si>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</si>
  <si>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</si>
  <si>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</si>
  <si>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</si>
  <si>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</si>
  <si>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</si>
  <si>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</si>
  <si>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</si>
  <si>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</si>
  <si>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</si>
  <si>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</si>
  <si>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</si>
  <si>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</si>
  <si>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</si>
  <si>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</si>
  <si>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</si>
  <si>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</si>
  <si>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</si>
  <si>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</si>
  <si>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</si>
  <si>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</si>
  <si>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</si>
  <si>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</si>
  <si>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</si>
  <si>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</si>
  <si>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</si>
  <si>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</si>
  <si>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</si>
  <si>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</si>
  <si>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</si>
  <si>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</si>
  <si>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</si>
  <si>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</si>
  <si>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</si>
  <si>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</si>
  <si>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</si>
  <si>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</si>
  <si>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</si>
  <si>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</si>
  <si>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</si>
  <si>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</si>
  <si>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</si>
  <si>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</si>
  <si>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</si>
  <si>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</si>
  <si>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</si>
  <si>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</si>
  <si>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</si>
  <si>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</si>
  <si>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</si>
  <si>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</si>
  <si>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</si>
  <si>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</si>
  <si>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</si>
  <si>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</si>
  <si>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</si>
  <si>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</si>
  <si>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</si>
  <si>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</si>
  <si>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</si>
  <si>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</si>
  <si>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</si>
  <si>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</si>
  <si>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</si>
  <si>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</si>
  <si>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</si>
  <si>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</si>
  <si>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</si>
  <si>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</si>
  <si>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</si>
  <si>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</si>
  <si>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</si>
  <si>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</si>
  <si>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</si>
  <si>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</si>
  <si>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</si>
  <si>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</si>
  <si>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</si>
  <si>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</si>
  <si>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</si>
  <si>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</si>
  <si>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</si>
  <si>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</si>
  <si>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</si>
  <si>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</si>
  <si>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</si>
  <si>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</si>
  <si>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</si>
  <si>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</si>
  <si>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</si>
  <si>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</si>
  <si>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</si>
  <si>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</si>
  <si>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</si>
  <si>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</si>
  <si>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</si>
  <si>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</si>
  <si>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</si>
  <si>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</si>
  <si>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</si>
  <si>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</si>
  <si>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</si>
  <si>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</si>
  <si>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</si>
  <si>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</si>
  <si>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</si>
  <si>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</si>
  <si>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</si>
  <si>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</si>
  <si>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</si>
  <si>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</si>
  <si>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</si>
  <si>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</si>
  <si>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</si>
  <si>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</si>
  <si>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</si>
  <si>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</si>
  <si>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</si>
  <si>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</si>
  <si>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</si>
  <si>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</si>
  <si>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</si>
  <si>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</si>
  <si>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</si>
  <si>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</si>
  <si>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</si>
  <si>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</si>
  <si>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</si>
  <si>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</si>
  <si>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</si>
  <si>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</si>
  <si>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</si>
  <si>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</si>
  <si>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</si>
  <si>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</si>
  <si>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</si>
  <si>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</si>
  <si>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</si>
  <si>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</si>
  <si>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</si>
  <si>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</si>
  <si>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</si>
  <si>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</si>
  <si>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</si>
  <si>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</si>
  <si>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</si>
  <si>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</si>
  <si>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</si>
  <si>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</si>
  <si>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</si>
  <si>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</si>
  <si>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</si>
  <si>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</si>
  <si>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</si>
  <si>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</si>
  <si>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</si>
  <si>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</si>
  <si>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</si>
  <si>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</si>
  <si>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</si>
  <si>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</si>
  <si>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</si>
  <si>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</si>
  <si>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</si>
  <si>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</si>
  <si>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</si>
  <si>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</si>
  <si>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</si>
  <si>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</si>
  <si>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</si>
  <si>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</si>
  <si>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</si>
  <si>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</si>
  <si>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</si>
  <si>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</si>
  <si>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</si>
  <si>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</si>
  <si>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</si>
  <si>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</si>
  <si>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</si>
  <si>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</si>
  <si>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</si>
  <si>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</si>
  <si>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</si>
  <si>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</si>
  <si>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</si>
  <si>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</si>
  <si>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</si>
  <si>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</si>
  <si>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</si>
  <si>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</si>
  <si>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</si>
  <si>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</si>
  <si>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</si>
  <si>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</si>
  <si>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</si>
  <si>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</si>
  <si>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</si>
  <si>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</si>
  <si>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</si>
  <si>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</si>
  <si>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</si>
  <si>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</si>
  <si>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</si>
  <si>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</si>
  <si>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</si>
  <si>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</si>
  <si>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</si>
  <si>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</si>
  <si>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</si>
  <si>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</si>
  <si>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</si>
  <si>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</si>
  <si>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</si>
  <si>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</si>
  <si>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</si>
  <si>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</si>
  <si>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</si>
  <si>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</si>
  <si>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</si>
  <si>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</si>
  <si>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</si>
  <si>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</si>
  <si>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</si>
  <si>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</si>
  <si>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</si>
  <si>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</si>
  <si>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</si>
  <si>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</si>
  <si>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</si>
  <si>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</si>
  <si>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</si>
  <si>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</si>
  <si>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</si>
  <si>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</si>
  <si>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</si>
  <si>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</si>
  <si>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</si>
  <si>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</si>
  <si>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</si>
  <si>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</si>
  <si>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</si>
  <si>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</si>
  <si>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</si>
  <si>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</si>
  <si>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</si>
  <si>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</si>
  <si>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</si>
  <si>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</si>
  <si>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</si>
  <si>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</si>
  <si>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</si>
  <si>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</si>
  <si>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</si>
  <si>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</si>
  <si>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</si>
  <si>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</si>
  <si>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</si>
  <si>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</si>
  <si>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</si>
  <si>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</si>
  <si>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</si>
  <si>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</si>
  <si>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</si>
  <si>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</si>
  <si>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</si>
  <si>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</si>
  <si>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</si>
  <si>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</si>
  <si>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</si>
  <si>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</si>
  <si>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</si>
  <si>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</si>
  <si>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</si>
  <si>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</si>
  <si>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</si>
  <si>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</si>
  <si>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</si>
  <si>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</si>
  <si>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</si>
  <si>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</si>
  <si>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</si>
  <si>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</si>
  <si>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</si>
  <si>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</si>
  <si>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</si>
  <si>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</si>
  <si>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</si>
  <si>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</si>
  <si>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</si>
  <si>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</si>
  <si>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</si>
  <si>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</si>
  <si>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</si>
  <si>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</si>
  <si>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</si>
  <si>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</si>
  <si>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</si>
  <si>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</si>
  <si>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</si>
  <si>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</si>
  <si>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</si>
  <si>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</si>
  <si>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</si>
  <si>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</si>
  <si>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</si>
  <si>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</si>
  <si>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</si>
  <si>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</si>
  <si>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</si>
  <si>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</si>
  <si>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</si>
  <si>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</si>
  <si>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</si>
  <si>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</si>
  <si>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</si>
  <si>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</si>
  <si>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</si>
  <si>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</si>
  <si>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</si>
  <si>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</si>
  <si>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</si>
  <si>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</si>
  <si>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</si>
  <si>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</si>
  <si>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</si>
  <si>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</si>
  <si>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</si>
  <si>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</si>
  <si>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</si>
  <si>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</si>
  <si>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</si>
  <si>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</si>
  <si>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</si>
  <si>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</si>
  <si>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</si>
  <si>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</si>
  <si>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</si>
  <si>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</si>
  <si>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</si>
  <si>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</si>
  <si>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</si>
  <si>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</si>
  <si>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</si>
  <si>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</si>
  <si>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</si>
  <si>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</si>
  <si>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</si>
  <si>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</si>
  <si>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</si>
  <si>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</si>
  <si>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</si>
  <si>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</si>
  <si>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</si>
  <si>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</si>
  <si>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</si>
  <si>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</si>
  <si>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</si>
  <si>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</si>
  <si>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</si>
  <si>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</si>
  <si>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</si>
  <si>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</si>
  <si>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</si>
  <si>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</si>
  <si>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</si>
  <si>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</si>
  <si>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</si>
  <si>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</si>
  <si>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</si>
  <si>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</si>
  <si>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</si>
  <si>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</si>
  <si>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</si>
  <si>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</si>
  <si>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</si>
  <si>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</si>
  <si>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</si>
  <si>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</si>
  <si>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</si>
  <si>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</si>
  <si>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</si>
  <si>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</si>
  <si>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</si>
  <si>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</si>
  <si>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</si>
  <si>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</si>
  <si>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</si>
  <si>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</si>
  <si>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</si>
  <si>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</si>
  <si>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</si>
  <si>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</si>
  <si>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</si>
  <si>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</si>
  <si>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</si>
  <si>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</si>
  <si>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</si>
  <si>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</si>
  <si>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</si>
  <si>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</si>
  <si>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</si>
  <si>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</si>
  <si>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</si>
  <si>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</si>
  <si>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</si>
  <si>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</si>
  <si>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</si>
  <si>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</si>
  <si>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</si>
  <si>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</si>
  <si>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</si>
  <si>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</si>
  <si>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</si>
  <si>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</si>
  <si>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</si>
  <si>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</si>
  <si>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</si>
  <si>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</si>
  <si>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</si>
  <si>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</si>
  <si>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</si>
  <si>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</si>
  <si>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</si>
  <si>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</si>
  <si>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</si>
  <si>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</si>
  <si>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</si>
  <si>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</si>
  <si>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</si>
  <si>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</si>
  <si>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</si>
  <si>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</si>
  <si>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</si>
  <si>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</si>
  <si>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</si>
  <si>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</si>
  <si>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</si>
  <si>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</si>
  <si>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</si>
  <si>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</si>
  <si>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</si>
  <si>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</si>
  <si>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</si>
  <si>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</si>
  <si>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</si>
  <si>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</si>
  <si>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</si>
  <si>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</si>
  <si>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</si>
  <si>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</si>
  <si>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</si>
  <si>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</si>
  <si>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</si>
  <si>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</si>
  <si>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</si>
  <si>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</si>
  <si>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</si>
  <si>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</si>
  <si>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</si>
  <si>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</si>
  <si>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</si>
  <si>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</si>
  <si>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</si>
  <si>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</si>
  <si>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</si>
  <si>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</si>
  <si>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</si>
  <si>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</si>
  <si>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</si>
  <si>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</si>
  <si>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</si>
  <si>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</si>
  <si>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</si>
  <si>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</si>
  <si>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</si>
  <si>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</si>
  <si>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</si>
  <si>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</si>
  <si>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</si>
  <si>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</si>
  <si>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</si>
  <si>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</si>
  <si>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</si>
  <si>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</si>
  <si>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</si>
  <si>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</si>
  <si>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</si>
  <si>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</si>
  <si>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</si>
  <si>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</si>
  <si>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</si>
  <si>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</si>
  <si>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</si>
  <si>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</si>
  <si>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</si>
  <si>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</si>
  <si>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</si>
  <si>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</si>
  <si>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</si>
  <si>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</si>
  <si>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</si>
  <si>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</si>
  <si>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</si>
  <si>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</si>
  <si>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</si>
  <si>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</si>
  <si>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</si>
  <si>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</si>
  <si>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</si>
  <si>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</si>
  <si>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</si>
  <si>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</si>
  <si>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</si>
  <si>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</si>
  <si>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</si>
  <si>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</si>
  <si>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</si>
  <si>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</si>
  <si>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</si>
  <si>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</si>
  <si>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</si>
  <si>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</si>
  <si>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</si>
  <si>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</si>
  <si>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</si>
  <si>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</si>
  <si>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</si>
  <si>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</si>
  <si>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</si>
  <si>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</si>
  <si>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</si>
  <si>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</si>
  <si>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</si>
  <si>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</si>
  <si>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</si>
  <si>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</si>
  <si>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</si>
  <si>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</si>
  <si>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</si>
  <si>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</si>
  <si>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</si>
  <si>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</si>
  <si>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</si>
  <si>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</si>
  <si>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</si>
  <si>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</si>
  <si>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</si>
  <si>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</si>
  <si>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</si>
  <si>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</si>
  <si>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</si>
  <si>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</si>
  <si>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</si>
  <si>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</si>
  <si>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</si>
  <si>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</si>
  <si>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</si>
  <si>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</si>
  <si>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</si>
  <si>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</si>
  <si>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</si>
  <si>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</si>
  <si>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</si>
  <si>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</si>
  <si>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</si>
  <si>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</si>
  <si>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</si>
  <si>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</si>
  <si>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</si>
  <si>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</si>
  <si>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</si>
  <si>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</si>
  <si>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</si>
  <si>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</si>
  <si>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</si>
  <si>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</si>
  <si>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</si>
  <si>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</si>
  <si>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</si>
  <si>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</si>
  <si>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</si>
  <si>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</si>
  <si>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</si>
  <si>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</si>
  <si>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</si>
  <si>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</si>
  <si>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</si>
  <si>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</si>
  <si>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</si>
  <si>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</si>
  <si>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</si>
  <si>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</si>
  <si>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</si>
  <si>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</si>
  <si>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</si>
  <si>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</si>
  <si>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</si>
  <si>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</si>
  <si>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</si>
  <si>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</si>
  <si>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</si>
  <si>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</si>
  <si>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</si>
  <si>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</si>
  <si>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</si>
  <si>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</si>
  <si>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</si>
  <si>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</si>
  <si>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</si>
  <si>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</si>
  <si>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</si>
  <si>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</si>
  <si>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</si>
  <si>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</si>
  <si>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</si>
  <si>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</si>
  <si>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</si>
  <si>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</si>
  <si>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</si>
  <si>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</si>
  <si>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</si>
  <si>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</si>
  <si>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</si>
  <si>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</si>
  <si>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</si>
  <si>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</si>
  <si>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</si>
  <si>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</si>
  <si>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</si>
  <si>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</si>
  <si>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</si>
  <si>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</si>
  <si>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</si>
  <si>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</si>
  <si>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</si>
  <si>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</si>
  <si>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</si>
  <si>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</si>
  <si>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</si>
  <si>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</si>
  <si>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</si>
  <si>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</si>
  <si>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</si>
  <si>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</si>
  <si>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</si>
  <si>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</si>
  <si>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</si>
  <si>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</si>
  <si>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</si>
  <si>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</si>
  <si>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</si>
  <si>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</si>
  <si>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</si>
  <si>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</si>
  <si>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</si>
  <si>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</si>
  <si>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</si>
  <si>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</si>
  <si>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</si>
  <si>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</si>
  <si>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</si>
  <si>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</si>
  <si>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</si>
  <si>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</si>
  <si>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</si>
  <si>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</si>
  <si>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</si>
  <si>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</si>
  <si>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</si>
  <si>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</si>
  <si>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</si>
  <si>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</si>
  <si>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</si>
  <si>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</si>
  <si>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</si>
  <si>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</si>
  <si>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</si>
  <si>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</si>
  <si>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</si>
  <si>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</si>
  <si>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</si>
  <si>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</si>
  <si>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</si>
  <si>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</si>
  <si>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</si>
  <si>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</si>
  <si>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</si>
  <si>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</si>
  <si>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</si>
  <si>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</si>
  <si>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</si>
  <si>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</si>
  <si>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</si>
  <si>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</si>
  <si>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</si>
  <si>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</si>
  <si>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</si>
  <si>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</si>
  <si>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</si>
  <si>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</si>
  <si>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</si>
  <si>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</si>
  <si>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</si>
  <si>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</si>
  <si>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</si>
  <si>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</si>
  <si>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</si>
  <si>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</si>
  <si>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</si>
  <si>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</si>
  <si>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</si>
  <si>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</si>
  <si>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</si>
  <si>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</si>
  <si>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</si>
  <si>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</si>
  <si>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</si>
  <si>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</si>
  <si>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</si>
  <si>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</si>
  <si>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</si>
  <si>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</si>
  <si>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</si>
  <si>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</si>
  <si>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</si>
  <si>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</si>
  <si>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</si>
  <si>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</si>
  <si>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</si>
  <si>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</si>
  <si>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</si>
  <si>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</si>
  <si>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</si>
  <si>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</si>
  <si>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</si>
  <si>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</si>
  <si>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</si>
  <si>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</si>
  <si>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</si>
  <si>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</si>
  <si>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</si>
  <si>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</si>
  <si>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</si>
  <si>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</si>
  <si>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</si>
  <si>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</si>
  <si>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</si>
  <si>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</si>
  <si>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</si>
  <si>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</si>
  <si>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</si>
  <si>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</si>
  <si>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</si>
  <si>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</si>
  <si>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</si>
  <si>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</si>
  <si>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</si>
  <si>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</si>
  <si>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</si>
  <si>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</si>
  <si>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</si>
  <si>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</si>
  <si>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</si>
  <si>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</si>
  <si>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</si>
  <si>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</si>
  <si>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</si>
  <si>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</si>
  <si>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</si>
  <si>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</si>
  <si>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</si>
  <si>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</si>
  <si>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</si>
  <si>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</si>
  <si>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</si>
  <si>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</si>
  <si>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</si>
  <si>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</si>
  <si>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</si>
  <si>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</si>
  <si>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</si>
  <si>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</si>
  <si>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</si>
  <si>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</si>
  <si>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</si>
  <si>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</si>
  <si>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</si>
  <si>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</si>
  <si>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</si>
  <si>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</si>
  <si>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</si>
  <si>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</si>
  <si>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</si>
  <si>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</si>
  <si>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</si>
  <si>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</si>
  <si>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</si>
  <si>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</si>
  <si>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</si>
  <si>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</si>
  <si>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</si>
  <si>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</si>
  <si>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</si>
  <si>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</si>
  <si>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</si>
  <si>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</si>
  <si>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</si>
  <si>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</si>
  <si>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</si>
  <si>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</si>
  <si>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</si>
  <si>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</si>
  <si>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</si>
  <si>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</si>
  <si>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</si>
  <si>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</si>
  <si>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</si>
  <si>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</si>
  <si>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</si>
  <si>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</si>
  <si>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</si>
  <si>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</si>
  <si>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</si>
  <si>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</si>
  <si>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</si>
  <si>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</si>
  <si>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</si>
  <si>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</si>
  <si>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</si>
  <si>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</si>
  <si>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</si>
  <si>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</si>
  <si>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</si>
  <si>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</si>
  <si>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</si>
  <si>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</si>
  <si>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</si>
  <si>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</si>
  <si>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</si>
  <si>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</si>
  <si>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</si>
  <si>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</si>
  <si>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</si>
  <si>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</si>
  <si>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</si>
  <si>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</si>
  <si>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</si>
  <si>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</si>
  <si>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</si>
  <si>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</si>
  <si>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</si>
  <si>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</si>
  <si>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</si>
  <si>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</si>
  <si>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</si>
  <si>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</si>
  <si>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</si>
  <si>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</si>
  <si>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</si>
  <si>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</si>
  <si>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</si>
  <si>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</si>
  <si>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</si>
  <si>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</si>
  <si>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</si>
  <si>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</si>
  <si>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</si>
  <si>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</si>
  <si>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</si>
  <si>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</si>
  <si>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</si>
  <si>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</si>
  <si>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</si>
  <si>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</si>
  <si>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</si>
  <si>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</si>
  <si>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</si>
  <si>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</si>
  <si>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</si>
  <si>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</si>
  <si>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</si>
  <si>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</si>
  <si>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</si>
  <si>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</si>
  <si>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</si>
  <si>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</si>
  <si>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</si>
  <si>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</si>
  <si>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</si>
  <si>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</si>
  <si>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</si>
  <si>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</si>
  <si>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</si>
  <si>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</si>
  <si>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</si>
  <si>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</si>
  <si>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</si>
  <si>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</si>
  <si>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</si>
  <si>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</si>
  <si>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</si>
  <si>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</si>
  <si>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</si>
  <si>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</si>
  <si>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</si>
  <si>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</si>
  <si>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</si>
  <si>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</si>
  <si>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</si>
  <si>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</si>
  <si>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</si>
  <si>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</si>
  <si>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</si>
  <si>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</si>
  <si>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</si>
  <si>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</si>
  <si>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</si>
  <si>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</si>
  <si>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</si>
  <si>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</si>
  <si>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</si>
  <si>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</si>
  <si>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</si>
  <si>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</si>
  <si>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</si>
  <si>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</si>
  <si>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</si>
  <si>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</si>
  <si>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</si>
  <si>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</si>
  <si>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</si>
  <si>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</si>
  <si>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</si>
  <si>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</si>
  <si>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</si>
  <si>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</si>
  <si>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</si>
  <si>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</si>
  <si>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</si>
  <si>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</si>
  <si>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</si>
  <si>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</si>
  <si>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</si>
  <si>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</si>
  <si>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</si>
  <si>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</si>
  <si>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</si>
  <si>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</si>
  <si>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</si>
  <si>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</si>
  <si>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</si>
  <si>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</si>
  <si>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</si>
  <si>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</si>
  <si>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</si>
  <si>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</si>
  <si>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</si>
  <si>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</si>
  <si>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</si>
  <si>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</si>
  <si>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</si>
  <si>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</si>
  <si>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</si>
  <si>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</si>
  <si>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</si>
  <si>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</si>
  <si>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</si>
  <si>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</si>
  <si>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</si>
  <si>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</si>
  <si>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</si>
  <si>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</si>
  <si>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</si>
  <si>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</si>
  <si>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</si>
  <si>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</si>
  <si>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</si>
  <si>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</si>
  <si>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</si>
  <si>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</si>
  <si>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</si>
  <si>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</si>
  <si>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</si>
  <si>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</si>
  <si>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</si>
  <si>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</si>
  <si>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</si>
  <si>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</si>
  <si>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</si>
  <si>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</si>
  <si>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</si>
  <si>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</si>
  <si>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</si>
  <si>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</si>
  <si>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</si>
  <si>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</si>
  <si>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</si>
  <si>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</si>
  <si>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</si>
  <si>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</si>
  <si>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</si>
  <si>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</si>
  <si>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</si>
  <si>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</si>
  <si>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</si>
  <si>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</si>
  <si>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</si>
  <si>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</si>
  <si>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</si>
  <si>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</si>
  <si>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</si>
  <si>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</si>
  <si>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</si>
  <si>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</si>
  <si>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</si>
  <si>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</si>
  <si>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</si>
  <si>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</si>
  <si>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</si>
  <si>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</si>
  <si>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</si>
  <si>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</si>
  <si>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</si>
  <si>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</si>
  <si>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</si>
  <si>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</si>
  <si>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</si>
  <si>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</si>
  <si>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</si>
  <si>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</si>
  <si>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</si>
  <si>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</si>
  <si>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</si>
  <si>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</si>
  <si>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</si>
  <si>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</si>
  <si>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</si>
  <si>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</si>
  <si>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</si>
  <si>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</si>
  <si>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</si>
  <si>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</si>
  <si>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</si>
  <si>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</si>
  <si>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</si>
  <si>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</si>
  <si>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</si>
  <si>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</si>
  <si>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</si>
  <si>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</si>
  <si>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</si>
  <si>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</si>
  <si>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</si>
  <si>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</si>
  <si>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</si>
  <si>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</si>
  <si>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</si>
  <si>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</si>
  <si>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</si>
  <si>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</si>
  <si>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</si>
  <si>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</si>
  <si>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</si>
  <si>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</si>
  <si>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</si>
  <si>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</si>
  <si>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</si>
  <si>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</si>
  <si>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</si>
  <si>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</si>
  <si>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</si>
  <si>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</si>
  <si>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</si>
  <si>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</si>
  <si>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</si>
  <si>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</si>
  <si>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</si>
  <si>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</si>
  <si>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</si>
  <si>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</si>
  <si>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</si>
  <si>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</si>
  <si>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</si>
  <si>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</si>
  <si>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</si>
  <si>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</si>
  <si>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</si>
  <si>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</si>
  <si>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</si>
  <si>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</si>
  <si>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</si>
  <si>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</si>
  <si>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</si>
  <si>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</si>
  <si>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</si>
  <si>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</si>
  <si>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</si>
  <si>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</si>
  <si>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</si>
  <si>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</si>
  <si>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</si>
  <si>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</si>
  <si>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</si>
  <si>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</si>
  <si>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</si>
  <si>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</si>
  <si>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</si>
  <si>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</si>
  <si>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</si>
  <si>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</si>
  <si>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</si>
  <si>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</si>
  <si>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</si>
  <si>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</si>
  <si>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</si>
  <si>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</si>
  <si>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</si>
  <si>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</si>
  <si>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</si>
  <si>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</si>
  <si>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</si>
  <si>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</si>
  <si>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</si>
  <si>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</si>
  <si>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</si>
  <si>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</si>
  <si>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</si>
  <si>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</si>
  <si>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</si>
  <si>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</si>
  <si>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</si>
  <si>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</si>
  <si>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</si>
  <si>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</si>
  <si>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</si>
  <si>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</si>
  <si>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</si>
  <si>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</si>
  <si>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</si>
  <si>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</si>
  <si>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</si>
  <si>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</si>
  <si>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</si>
  <si>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</si>
  <si>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</si>
  <si>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</si>
  <si>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</si>
  <si>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</si>
  <si>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</si>
  <si>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</si>
  <si>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</si>
  <si>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</si>
  <si>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</si>
  <si>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</si>
  <si>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</si>
  <si>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</si>
  <si>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</si>
  <si>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</si>
  <si>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</si>
  <si>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</si>
  <si>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</si>
  <si>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</si>
  <si>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</si>
  <si>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</si>
  <si>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</si>
  <si>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</si>
  <si>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</si>
  <si>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</si>
  <si>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</si>
  <si>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</si>
  <si>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</si>
  <si>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</si>
  <si>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</si>
  <si>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</si>
  <si>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</si>
  <si>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</si>
  <si>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</si>
  <si>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</si>
  <si>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</si>
  <si>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</si>
  <si>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</si>
  <si>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</si>
  <si>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</si>
  <si>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</si>
  <si>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</si>
  <si>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</si>
  <si>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</si>
  <si>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</si>
  <si>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</si>
  <si>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</si>
  <si>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</si>
  <si>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</si>
  <si>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</si>
  <si>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</si>
  <si>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</si>
  <si>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</si>
  <si>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</si>
  <si>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</si>
  <si>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</si>
  <si>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</si>
  <si>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</si>
  <si>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</si>
  <si>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</si>
  <si>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</si>
  <si>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</si>
  <si>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</si>
  <si>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</si>
  <si>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</si>
  <si>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</si>
  <si>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</si>
  <si>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</si>
  <si>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</si>
  <si>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</si>
  <si>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</si>
  <si>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</si>
  <si>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</si>
  <si>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</si>
  <si>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</si>
  <si>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</si>
  <si>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</si>
  <si>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</si>
  <si>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</si>
  <si>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</si>
  <si>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</si>
  <si>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</si>
  <si>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</si>
  <si>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</si>
  <si>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</si>
  <si>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</si>
  <si>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</si>
  <si>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</si>
  <si>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</si>
  <si>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</si>
  <si>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</si>
  <si>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</si>
  <si>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</si>
  <si>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</si>
  <si>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</si>
  <si>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</si>
  <si>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</si>
  <si>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</si>
  <si>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</si>
  <si>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</si>
  <si>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</si>
  <si>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</si>
  <si>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</si>
  <si>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</si>
  <si>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</si>
  <si>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</si>
  <si>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</si>
  <si>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</si>
  <si>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</si>
  <si>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</si>
  <si>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</si>
  <si>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</si>
  <si>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</si>
  <si>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</si>
  <si>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</si>
  <si>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</si>
  <si>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</si>
  <si>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</si>
  <si>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</si>
  <si>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</si>
  <si>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</si>
  <si>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</si>
  <si>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</si>
  <si>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</si>
  <si>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</si>
  <si>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</si>
  <si>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</si>
  <si>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</si>
  <si>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</si>
  <si>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</si>
  <si>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</si>
  <si>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</si>
  <si>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</si>
  <si>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</si>
  <si>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</si>
  <si>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</si>
  <si>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</si>
  <si>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</si>
  <si>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</si>
  <si>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</si>
  <si>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</si>
  <si>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</si>
  <si>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</si>
  <si>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</si>
  <si>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</si>
  <si>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</si>
  <si>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</si>
  <si>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</si>
  <si>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</si>
  <si>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</si>
  <si>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</si>
  <si>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</si>
  <si>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</si>
  <si>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</si>
  <si>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</si>
  <si>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</si>
  <si>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</si>
  <si>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</si>
  <si>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</si>
  <si>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</si>
  <si>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</si>
  <si>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</si>
  <si>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</si>
  <si>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</si>
  <si>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</si>
  <si>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</si>
  <si>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</si>
  <si>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</si>
  <si>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</si>
  <si>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</si>
  <si>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</si>
  <si>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</si>
  <si>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</si>
  <si>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</si>
  <si>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</si>
  <si>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</si>
  <si>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</si>
  <si>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</si>
  <si>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</si>
  <si>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</si>
  <si>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</si>
  <si>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</si>
  <si>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</si>
  <si>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</si>
  <si>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</si>
  <si>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</si>
  <si>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</si>
  <si>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</si>
  <si>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</si>
  <si>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</si>
  <si>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</si>
  <si>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</si>
  <si>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</si>
  <si>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</si>
  <si>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</si>
  <si>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</si>
  <si>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</si>
  <si>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</si>
  <si>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</si>
  <si>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</si>
  <si>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</si>
  <si>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</si>
  <si>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</si>
  <si>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</si>
  <si>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</si>
  <si>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</si>
  <si>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</si>
  <si>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</si>
  <si>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</si>
  <si>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</si>
  <si>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</si>
  <si>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</si>
  <si>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</si>
  <si>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</si>
  <si>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</si>
  <si>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</si>
  <si>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</si>
  <si>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</si>
  <si>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</si>
  <si>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</si>
  <si>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</si>
  <si>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</si>
  <si>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</si>
  <si>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</si>
  <si>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</si>
  <si>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</si>
  <si>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</si>
  <si>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</si>
  <si>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</si>
  <si>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</si>
  <si>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</si>
  <si>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</si>
  <si>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</si>
  <si>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</si>
  <si>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</si>
  <si>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</si>
  <si>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</si>
  <si>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</si>
  <si>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</si>
  <si>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</si>
  <si>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</si>
  <si>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</si>
  <si>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</si>
  <si>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</si>
  <si>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</si>
  <si>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</si>
  <si>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</si>
  <si>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</si>
  <si>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</si>
  <si>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</si>
  <si>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</si>
  <si>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</si>
  <si>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</si>
  <si>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</si>
  <si>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</si>
  <si>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</si>
  <si>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</si>
  <si>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</si>
  <si>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</si>
  <si>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</si>
  <si>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</si>
  <si>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</si>
  <si>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</si>
  <si>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</si>
  <si>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</si>
  <si>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</si>
  <si>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</si>
  <si>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</si>
  <si>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</si>
  <si>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</si>
  <si>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</si>
  <si>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</si>
  <si>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</si>
  <si>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</si>
  <si>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</si>
  <si>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</si>
  <si>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</si>
  <si>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</si>
  <si>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</si>
  <si>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</si>
  <si>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</si>
  <si>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</si>
  <si>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</si>
  <si>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</si>
  <si>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</si>
  <si>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</si>
  <si>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</si>
  <si>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</si>
  <si>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</si>
  <si>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</si>
  <si>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</si>
  <si>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</si>
  <si>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</si>
  <si>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</si>
  <si>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</si>
  <si>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</si>
  <si>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</si>
  <si>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</si>
  <si>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</si>
  <si>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</si>
  <si>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</si>
  <si>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</si>
  <si>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</si>
  <si>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</si>
  <si>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</si>
  <si>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</si>
  <si>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</si>
  <si>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</si>
  <si>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</si>
  <si>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</si>
  <si>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</si>
  <si>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</si>
  <si>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</si>
  <si>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</si>
  <si>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</si>
  <si>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</si>
  <si>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</si>
  <si>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</si>
  <si>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</si>
  <si>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</si>
  <si>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</si>
  <si>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</si>
  <si>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</si>
  <si>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</si>
  <si>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</si>
  <si>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</si>
  <si>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</si>
  <si>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</si>
  <si>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</si>
  <si>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</si>
  <si>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</si>
  <si>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</si>
  <si>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</si>
  <si>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</si>
  <si>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</si>
  <si>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</si>
  <si>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</si>
  <si>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</si>
  <si>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</si>
  <si>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</si>
  <si>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</si>
  <si>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</si>
  <si>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</si>
  <si>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</si>
  <si>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</si>
  <si>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</si>
  <si>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</si>
  <si>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</si>
  <si>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</si>
  <si>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</si>
  <si>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</si>
  <si>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</si>
  <si>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</si>
  <si>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</si>
  <si>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</si>
  <si>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</si>
  <si>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</si>
  <si>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</si>
  <si>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</si>
  <si>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</si>
  <si>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</si>
  <si>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</si>
  <si>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</si>
  <si>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</si>
  <si>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</si>
  <si>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</si>
  <si>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</si>
  <si>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</si>
  <si>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</si>
  <si>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</si>
  <si>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</si>
  <si>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</si>
  <si>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</si>
  <si>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</si>
  <si>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</si>
  <si>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</si>
  <si>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</si>
  <si>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</si>
  <si>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</si>
  <si>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</si>
  <si>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</si>
  <si>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</si>
  <si>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</si>
  <si>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</si>
  <si>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</si>
  <si>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</si>
  <si>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</si>
  <si>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</si>
  <si>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</si>
  <si>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</si>
  <si>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</si>
  <si>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</si>
  <si>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</si>
  <si>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</si>
  <si>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</si>
  <si>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</si>
  <si>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</si>
  <si>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</si>
  <si>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</si>
  <si>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</si>
  <si>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</si>
  <si>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</si>
  <si>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</si>
  <si>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</si>
  <si>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</si>
  <si>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</si>
  <si>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</si>
  <si>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</si>
  <si>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</si>
  <si>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</si>
  <si>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</si>
  <si>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</si>
  <si>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</si>
  <si>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</si>
  <si>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</si>
  <si>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</si>
  <si>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</si>
  <si>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</si>
  <si>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</si>
  <si>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</si>
  <si>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</si>
  <si>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</si>
  <si>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</si>
  <si>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</si>
  <si>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</si>
  <si>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</si>
  <si>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</si>
  <si>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</si>
  <si>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</si>
  <si>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</si>
  <si>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</si>
  <si>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</si>
  <si>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</si>
  <si>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</si>
  <si>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</si>
  <si>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</si>
  <si>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</si>
  <si>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</si>
  <si>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</si>
  <si>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</si>
  <si>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</si>
  <si>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</si>
  <si>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</si>
  <si>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</si>
  <si>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</si>
  <si>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</si>
  <si>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</si>
  <si>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</si>
  <si>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</si>
  <si>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</si>
  <si>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</si>
  <si>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</si>
  <si>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</si>
  <si>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</si>
  <si>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</si>
  <si>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</si>
  <si>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</si>
  <si>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</si>
  <si>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</si>
  <si>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</si>
  <si>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</si>
  <si>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</si>
  <si>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</si>
  <si>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</si>
  <si>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</si>
  <si>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</si>
  <si>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</si>
  <si>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</si>
  <si>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</si>
  <si>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</si>
  <si>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</si>
  <si>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</si>
  <si>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</si>
  <si>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</si>
  <si>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</si>
  <si>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</si>
  <si>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</si>
  <si>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</si>
  <si>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</si>
  <si>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</si>
  <si>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</si>
  <si>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</si>
  <si>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</si>
  <si>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</si>
  <si>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</si>
  <si>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</si>
  <si>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</si>
  <si>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</si>
  <si>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</si>
  <si>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</si>
  <si>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</si>
  <si>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</si>
  <si>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</si>
  <si>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</si>
  <si>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</si>
  <si>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</si>
  <si>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</si>
  <si>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</si>
  <si>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</si>
  <si>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</si>
  <si>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</si>
  <si>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</si>
  <si>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</si>
  <si>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</si>
  <si>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</si>
  <si>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</si>
  <si>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</si>
  <si>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</si>
  <si>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</si>
  <si>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</si>
  <si>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</si>
  <si>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</si>
  <si>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</si>
  <si>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</si>
  <si>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</si>
  <si>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</si>
  <si>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</si>
  <si>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</si>
  <si>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</si>
  <si>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</si>
  <si>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</si>
  <si>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</si>
  <si>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</si>
  <si>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</si>
  <si>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</si>
  <si>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</si>
  <si>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</si>
  <si>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</si>
  <si>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</si>
  <si>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</si>
  <si>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</si>
  <si>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</si>
  <si>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</si>
  <si>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</si>
  <si>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</si>
  <si>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</si>
  <si>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</si>
  <si>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</si>
  <si>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</si>
  <si>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</si>
  <si>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</si>
  <si>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</si>
  <si>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</si>
  <si>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</si>
  <si>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</si>
  <si>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</si>
  <si>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</si>
  <si>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</si>
  <si>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</si>
  <si>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</si>
  <si>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</si>
  <si>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</si>
  <si>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</si>
  <si>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</si>
  <si>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</si>
  <si>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</si>
  <si>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</si>
  <si>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</si>
  <si>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</si>
  <si>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</si>
  <si>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</si>
  <si>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</si>
  <si>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</si>
  <si>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</si>
  <si>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</si>
  <si>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</si>
  <si>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</si>
  <si>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</si>
  <si>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</si>
  <si>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</si>
  <si>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</si>
  <si>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</si>
  <si>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</si>
  <si>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</si>
  <si>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</si>
  <si>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</si>
  <si>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</si>
  <si>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</si>
  <si>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</si>
  <si>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</si>
  <si>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</si>
  <si>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</si>
  <si>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</si>
  <si>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</si>
  <si>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</si>
  <si>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</si>
  <si>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</si>
  <si>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</si>
  <si>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</si>
  <si>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</si>
  <si>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</si>
  <si>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</si>
  <si>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</si>
  <si>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</si>
  <si>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</si>
  <si>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</si>
  <si>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</si>
  <si>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</si>
  <si>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</si>
  <si>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</si>
  <si>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</si>
  <si>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</si>
  <si>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</si>
  <si>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</si>
  <si>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</si>
  <si>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</si>
  <si>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</si>
  <si>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</si>
  <si>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</si>
  <si>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</si>
  <si>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</si>
  <si>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</si>
  <si>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</si>
  <si>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</si>
  <si>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</si>
  <si>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</si>
  <si>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</si>
  <si>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</si>
  <si>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</si>
  <si>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</si>
  <si>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</si>
  <si>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</si>
  <si>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</si>
  <si>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</si>
  <si>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</si>
  <si>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</si>
  <si>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</si>
  <si>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</si>
  <si>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</si>
  <si>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</si>
  <si>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</si>
  <si>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</si>
  <si>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</si>
  <si>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</si>
  <si>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</si>
  <si>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</si>
  <si>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</si>
  <si>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</si>
  <si>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</si>
  <si>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</si>
  <si>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</si>
  <si>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</si>
  <si>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</si>
  <si>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</si>
  <si>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</si>
  <si>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</si>
  <si>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</si>
  <si>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</si>
  <si>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</si>
  <si>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</si>
  <si>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</si>
  <si>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</si>
  <si>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</si>
  <si>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</si>
  <si>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</si>
  <si>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</si>
  <si>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</si>
  <si>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</si>
  <si>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</si>
  <si>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</si>
  <si>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</si>
  <si>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</si>
  <si>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</si>
  <si>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</si>
  <si>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</si>
  <si>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</si>
  <si>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</si>
  <si>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</si>
  <si>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</si>
  <si>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</si>
  <si>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</si>
  <si>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</si>
  <si>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</si>
  <si>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</si>
  <si>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</si>
  <si>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</si>
  <si>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</si>
  <si>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</si>
  <si>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</si>
  <si>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</si>
  <si>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</si>
  <si>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</si>
  <si>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</si>
  <si>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</si>
  <si>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</si>
  <si>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</si>
  <si>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</si>
  <si>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</si>
  <si>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</si>
  <si>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</si>
  <si>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</si>
  <si>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</si>
  <si>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</si>
  <si>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</si>
  <si>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</si>
  <si>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</si>
  <si>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</si>
  <si>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</si>
  <si>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</si>
  <si>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</si>
  <si>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</si>
  <si>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</si>
  <si>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</si>
  <si>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</si>
  <si>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</si>
  <si>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</si>
  <si>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</si>
  <si>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</si>
  <si>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</si>
  <si>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</si>
  <si>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</si>
  <si>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</si>
  <si>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</si>
  <si>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</si>
  <si>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</si>
  <si>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</si>
  <si>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</si>
  <si>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</si>
  <si>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</si>
  <si>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</si>
  <si>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</si>
  <si>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</si>
  <si>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</si>
  <si>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</si>
  <si>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</si>
  <si>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</si>
  <si>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</si>
  <si>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</si>
  <si>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</si>
  <si>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</si>
  <si>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</si>
  <si>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</si>
  <si>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</si>
  <si>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</si>
  <si>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</si>
  <si>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</si>
  <si>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</si>
  <si>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</si>
  <si>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</si>
  <si>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</si>
  <si>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</si>
  <si>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</si>
  <si>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</si>
  <si>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</si>
  <si>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</si>
  <si>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</si>
  <si>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</si>
  <si>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</si>
  <si>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</si>
  <si>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</si>
  <si>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</si>
  <si>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</si>
  <si>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</si>
  <si>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</si>
  <si>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</si>
  <si>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</si>
  <si>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</si>
  <si>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</si>
  <si>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</si>
  <si>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</si>
  <si>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</si>
  <si>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</si>
  <si>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</si>
  <si>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</si>
  <si>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</si>
  <si>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</si>
  <si>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</si>
  <si>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</si>
  <si>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</si>
  <si>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</si>
  <si>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</si>
  <si>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</si>
  <si>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</si>
  <si>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</si>
  <si>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</si>
  <si>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</si>
  <si>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</si>
  <si>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</si>
  <si>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</si>
  <si>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</si>
  <si>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</si>
  <si>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</si>
  <si>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</si>
  <si>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</si>
  <si>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</si>
  <si>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</si>
  <si>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</si>
  <si>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</si>
  <si>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</si>
  <si>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</si>
  <si>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</si>
  <si>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</si>
  <si>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</si>
  <si>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</si>
  <si>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</si>
  <si>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</si>
  <si>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</si>
  <si>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</si>
  <si>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</si>
  <si>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</si>
  <si>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</si>
  <si>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</si>
  <si>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</si>
  <si>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</si>
  <si>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</si>
  <si>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</si>
  <si>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</si>
  <si>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</si>
  <si>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</si>
  <si>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</si>
  <si>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</si>
  <si>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</si>
  <si>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</si>
  <si>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</si>
  <si>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</si>
  <si>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</si>
  <si>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</si>
  <si>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</si>
  <si>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</si>
  <si>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</si>
  <si>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</si>
  <si>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</si>
  <si>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</si>
  <si>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</si>
  <si>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</si>
  <si>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</si>
  <si>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</si>
  <si>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</si>
  <si>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</si>
  <si>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</si>
  <si>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</si>
  <si>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</si>
  <si>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</si>
  <si>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</si>
  <si>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</si>
  <si>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</si>
  <si>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</si>
  <si>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</si>
  <si>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</si>
  <si>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</si>
  <si>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</si>
  <si>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</si>
  <si>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</si>
  <si>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</si>
  <si>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</si>
  <si>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</si>
  <si>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</si>
  <si>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</si>
  <si>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</si>
  <si>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</si>
  <si>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</si>
  <si>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</si>
  <si>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</si>
  <si>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</si>
  <si>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</si>
  <si>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</si>
  <si>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</si>
  <si>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</si>
  <si>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</si>
  <si>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</si>
  <si>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</si>
  <si>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</si>
  <si>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</si>
  <si>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</si>
  <si>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</si>
  <si>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</si>
  <si>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</si>
  <si>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</si>
  <si>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</si>
  <si>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</si>
  <si>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</si>
  <si>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</si>
  <si>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</si>
  <si>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</si>
  <si>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</si>
  <si>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</si>
  <si>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</si>
  <si>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</si>
  <si>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</si>
  <si>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</si>
  <si>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</si>
  <si>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</si>
  <si>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</si>
  <si>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</si>
  <si>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</si>
  <si>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</si>
  <si>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</si>
  <si>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</si>
  <si>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</si>
  <si>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</si>
  <si>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</si>
  <si>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</si>
  <si>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</si>
  <si>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</si>
  <si>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</si>
  <si>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</si>
  <si>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</si>
  <si>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</si>
  <si>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</si>
  <si>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</si>
  <si>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</si>
  <si>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</si>
  <si>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</si>
  <si>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</si>
  <si>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</si>
  <si>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</si>
  <si>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</si>
  <si>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</si>
  <si>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</si>
  <si>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</si>
  <si>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</si>
  <si>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</si>
  <si>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</si>
  <si>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</si>
  <si>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</si>
  <si>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</si>
  <si>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</si>
  <si>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</si>
  <si>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</si>
  <si>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</si>
  <si>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</si>
  <si>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</si>
  <si>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</si>
  <si>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</si>
  <si>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</si>
  <si>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</si>
  <si>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</si>
  <si>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</si>
  <si>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</si>
  <si>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</si>
  <si>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</si>
  <si>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</si>
  <si>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</si>
  <si>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</si>
  <si>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</si>
  <si>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</si>
  <si>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</si>
  <si>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</si>
  <si>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</si>
  <si>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</si>
  <si>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</si>
  <si>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</si>
  <si>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</si>
  <si>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</si>
  <si>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</si>
  <si>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</si>
  <si>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</si>
  <si>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</si>
  <si>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</si>
  <si>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</si>
  <si>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</si>
  <si>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</si>
  <si>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</si>
  <si>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</si>
  <si>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</si>
  <si>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</si>
  <si>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</si>
  <si>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</si>
  <si>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</si>
  <si>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</si>
  <si>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</si>
  <si>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</si>
  <si>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</si>
  <si>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</si>
  <si>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</si>
  <si>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</si>
  <si>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</si>
  <si>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</si>
  <si>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</si>
  <si>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</si>
  <si>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</si>
  <si>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</si>
  <si>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</si>
  <si>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</si>
  <si>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</si>
  <si>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</si>
  <si>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</si>
  <si>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</si>
  <si>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</si>
  <si>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</si>
  <si>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</si>
  <si>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</si>
  <si>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</si>
  <si>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</si>
  <si>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</si>
  <si>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</si>
  <si>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</si>
  <si>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</si>
  <si>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</si>
  <si>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</si>
  <si>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</si>
  <si>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</si>
  <si>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</si>
  <si>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</si>
  <si>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</si>
  <si>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</si>
  <si>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</si>
  <si>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</si>
  <si>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</si>
  <si>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</si>
  <si>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</si>
  <si>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</si>
  <si>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</si>
  <si>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</si>
  <si>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</si>
  <si>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</si>
  <si>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</si>
  <si>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</si>
  <si>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</si>
  <si>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</si>
  <si>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</si>
  <si>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</si>
  <si>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</si>
  <si>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</si>
  <si>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</si>
  <si>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</si>
  <si>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</si>
  <si>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</si>
  <si>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</si>
  <si>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</si>
  <si>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</si>
  <si>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</si>
  <si>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</si>
  <si>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</si>
  <si>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</si>
  <si>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</si>
  <si>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</si>
  <si>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</si>
  <si>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</si>
  <si>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</si>
  <si>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</si>
  <si>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</si>
  <si>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</si>
  <si>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</si>
  <si>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</si>
  <si>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</si>
  <si>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</si>
  <si>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</si>
  <si>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</si>
  <si>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</si>
  <si>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</si>
  <si>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</si>
  <si>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</si>
  <si>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</si>
  <si>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</si>
  <si>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</si>
  <si>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</si>
  <si>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</si>
  <si>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</si>
  <si>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</si>
  <si>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</si>
  <si>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</si>
  <si>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</si>
  <si>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</si>
  <si>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</si>
  <si>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</si>
  <si>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</si>
  <si>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</si>
  <si>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</si>
  <si>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</si>
  <si>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</si>
  <si>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</si>
  <si>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</si>
  <si>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</si>
  <si>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</si>
  <si>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</si>
  <si>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</si>
  <si>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</si>
  <si>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</si>
  <si>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</si>
  <si>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</si>
  <si>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</si>
  <si>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</si>
  <si>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</si>
  <si>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</si>
  <si>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</si>
  <si>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</si>
  <si>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</si>
  <si>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</si>
  <si>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</si>
  <si>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</si>
  <si>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</si>
  <si>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</si>
  <si>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</si>
  <si>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</si>
  <si>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</si>
  <si>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</si>
  <si>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</si>
  <si>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</si>
  <si>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</si>
  <si>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</si>
  <si>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</si>
  <si>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</si>
  <si>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</si>
  <si>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</si>
  <si>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</si>
  <si>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</si>
  <si>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</si>
  <si>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</si>
  <si>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</si>
  <si>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</si>
  <si>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</si>
  <si>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</si>
  <si>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</si>
  <si>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</si>
  <si>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</si>
  <si>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</si>
  <si>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</si>
  <si>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</si>
  <si>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</si>
  <si>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</si>
  <si>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</si>
  <si>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</si>
  <si>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</si>
  <si>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</si>
  <si>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</si>
  <si>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</si>
  <si>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</si>
  <si>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</si>
  <si>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</si>
  <si>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</si>
  <si>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</si>
  <si>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</si>
  <si>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</si>
  <si>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</si>
  <si>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</si>
  <si>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</si>
  <si>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</si>
  <si>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</si>
  <si>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</si>
  <si>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</si>
  <si>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</si>
  <si>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</si>
  <si>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</si>
  <si>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</si>
  <si>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</si>
  <si>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</si>
  <si>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</si>
  <si>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</si>
  <si>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</si>
  <si>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</si>
  <si>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</si>
  <si>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</si>
  <si>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</si>
  <si>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</si>
  <si>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</si>
  <si>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</si>
  <si>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</si>
  <si>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</si>
  <si>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</si>
  <si>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</si>
  <si>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</si>
  <si>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</si>
  <si>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</si>
  <si>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</si>
  <si>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</si>
  <si>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</si>
  <si>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</si>
  <si>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</si>
  <si>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</si>
  <si>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</si>
  <si>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</si>
  <si>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</si>
  <si>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</si>
  <si>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</si>
  <si>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</si>
  <si>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</si>
  <si>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</si>
  <si>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</si>
  <si>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</si>
  <si>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</si>
  <si>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</si>
  <si>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</si>
  <si>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</si>
  <si>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</si>
  <si>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</si>
  <si>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</si>
  <si>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</si>
  <si>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</si>
  <si>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</si>
  <si>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</si>
  <si>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</si>
  <si>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</si>
  <si>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</si>
  <si>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</si>
  <si>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</si>
  <si>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</si>
  <si>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</si>
  <si>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</si>
  <si>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</si>
  <si>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</si>
  <si>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</si>
  <si>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</si>
  <si>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</si>
  <si>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</si>
  <si>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</si>
  <si>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</si>
  <si>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</si>
  <si>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</si>
  <si>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</si>
  <si>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</si>
  <si>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</si>
  <si>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</si>
  <si>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</si>
  <si>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</si>
  <si>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</si>
  <si>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</si>
  <si>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</si>
  <si>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</si>
  <si>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</si>
  <si>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</si>
  <si>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</si>
  <si>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</si>
  <si>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</si>
  <si>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</si>
  <si>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</si>
  <si>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</si>
  <si>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</si>
  <si>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</si>
  <si>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</si>
  <si>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</si>
  <si>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</si>
  <si>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</si>
  <si>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</si>
  <si>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</si>
  <si>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</si>
  <si>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</si>
  <si>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</si>
  <si>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</si>
  <si>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</si>
  <si>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</si>
  <si>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</si>
  <si>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</si>
  <si>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</si>
  <si>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</si>
  <si>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</si>
  <si>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</si>
  <si>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</si>
  <si>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</si>
  <si>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</si>
  <si>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</si>
  <si>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</si>
  <si>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</si>
  <si>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</si>
  <si>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</si>
  <si>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</si>
  <si>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</si>
  <si>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</si>
  <si>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</si>
  <si>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</si>
  <si>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</si>
  <si>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</si>
  <si>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</si>
  <si>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</si>
  <si>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</si>
  <si>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</si>
  <si>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</si>
  <si>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</si>
  <si>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</si>
  <si>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</si>
  <si>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</si>
  <si>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</si>
  <si>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</si>
  <si>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</si>
  <si>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</si>
  <si>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</si>
  <si>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</si>
  <si>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</si>
  <si>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</si>
  <si>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</si>
  <si>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</si>
  <si>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</si>
  <si>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</si>
  <si>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</si>
  <si>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</si>
  <si>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</si>
  <si>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</si>
  <si>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</si>
  <si>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</si>
  <si>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</si>
  <si>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</si>
  <si>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</si>
  <si>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</si>
  <si>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</si>
  <si>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</si>
  <si>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</si>
  <si>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</si>
  <si>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</si>
  <si>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</si>
  <si>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</si>
  <si>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</si>
  <si>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</si>
  <si>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</si>
  <si>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</si>
  <si>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</si>
  <si>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</si>
  <si>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</si>
  <si>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</si>
  <si>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</si>
  <si>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</si>
  <si>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</si>
  <si>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</si>
  <si>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</si>
  <si>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</si>
  <si>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</si>
  <si>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</si>
  <si>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</si>
  <si>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</si>
  <si>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</si>
  <si>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</si>
  <si>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</si>
  <si>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</si>
  <si>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</si>
  <si>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</si>
  <si>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</si>
  <si>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</si>
  <si>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</si>
  <si>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</si>
  <si>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</si>
  <si>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</si>
  <si>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</si>
  <si>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</si>
  <si>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</si>
  <si>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</si>
  <si>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</si>
  <si>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</si>
  <si>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</si>
  <si>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</si>
  <si>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</si>
  <si>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</si>
  <si>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</si>
  <si>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</si>
  <si>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</si>
  <si>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</si>
  <si>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</si>
  <si>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</si>
  <si>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</si>
  <si>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</si>
  <si>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</si>
  <si>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</si>
  <si>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</si>
  <si>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</si>
  <si>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</si>
  <si>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</si>
  <si>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</si>
  <si>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</si>
  <si>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</si>
  <si>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</si>
  <si>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</si>
  <si>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</si>
  <si>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</si>
  <si>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</si>
  <si>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</si>
  <si>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</si>
  <si>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</si>
  <si>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</si>
  <si>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</si>
  <si>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</si>
  <si>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</si>
  <si>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</si>
  <si>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</si>
  <si>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</si>
  <si>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</si>
  <si>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</si>
  <si>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</si>
  <si>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</si>
  <si>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</si>
  <si>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</si>
  <si>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</si>
  <si>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</si>
  <si>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</si>
  <si>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</si>
  <si>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</si>
  <si>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</si>
  <si>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</si>
  <si>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</si>
  <si>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</si>
  <si>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</si>
  <si>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</si>
  <si>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</si>
  <si>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</si>
  <si>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</si>
  <si>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</si>
  <si>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</si>
  <si>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</si>
  <si>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</si>
  <si>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</si>
  <si>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</si>
  <si>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</si>
  <si>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</si>
  <si>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</si>
  <si>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</si>
  <si>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</si>
  <si>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</si>
  <si>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</si>
  <si>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</si>
  <si>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</si>
  <si>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</si>
  <si>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</si>
  <si>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</si>
  <si>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</si>
  <si>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</si>
  <si>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</si>
  <si>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</si>
  <si>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</si>
  <si>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</si>
  <si>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</si>
  <si>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</si>
  <si>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</si>
  <si>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</si>
  <si>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</si>
  <si>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</si>
  <si>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</si>
  <si>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</si>
  <si>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</si>
  <si>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</si>
  <si>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</si>
  <si>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</si>
  <si>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</si>
  <si>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</si>
  <si>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</si>
  <si>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</si>
  <si>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</si>
  <si>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</si>
  <si>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</si>
  <si>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</si>
  <si>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</si>
  <si>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</si>
  <si>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</si>
  <si>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</si>
  <si>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</si>
  <si>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</si>
  <si>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</si>
  <si>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</si>
  <si>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</si>
  <si>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</si>
  <si>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</si>
  <si>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</si>
  <si>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</si>
  <si>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</si>
  <si>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</si>
  <si>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</si>
  <si>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</si>
  <si>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</si>
  <si>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</si>
  <si>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</si>
  <si>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</si>
  <si>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</si>
  <si>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</si>
  <si>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</si>
  <si>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</si>
  <si>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</si>
  <si>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</si>
  <si>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</si>
  <si>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</si>
  <si>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</si>
  <si>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</si>
  <si>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</si>
  <si>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</si>
  <si>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</si>
  <si>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</si>
  <si>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</si>
  <si>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</si>
  <si>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</si>
  <si>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</si>
  <si>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</si>
  <si>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</si>
  <si>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</si>
  <si>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</si>
  <si>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</si>
  <si>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</si>
  <si>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</si>
  <si>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</si>
  <si>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</si>
  <si>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</si>
  <si>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</si>
  <si>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</si>
  <si>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</si>
  <si>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</si>
  <si>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</si>
  <si>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</si>
  <si>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</si>
  <si>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</si>
  <si>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</si>
  <si>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</si>
  <si>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</si>
  <si>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</si>
  <si>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</si>
  <si>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</si>
  <si>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</si>
  <si>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</si>
  <si>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</si>
  <si>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</si>
  <si>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</si>
  <si>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</si>
  <si>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</si>
  <si>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</si>
  <si>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</si>
  <si>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</si>
  <si>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</si>
  <si>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</si>
  <si>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</si>
  <si>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</si>
  <si>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</si>
  <si>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</si>
  <si>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</si>
  <si>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</si>
  <si>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</si>
  <si>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</si>
  <si>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</si>
  <si>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</si>
  <si>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</si>
  <si>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</si>
  <si>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</si>
  <si>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</si>
  <si>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</si>
  <si>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</si>
  <si>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</si>
  <si>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</si>
  <si>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</si>
  <si>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</si>
  <si>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</si>
  <si>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</si>
  <si>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</si>
  <si>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</si>
  <si>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</si>
  <si>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</si>
  <si>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</si>
  <si>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</si>
  <si>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</si>
  <si>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</si>
  <si>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</si>
  <si>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</si>
  <si>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</si>
  <si>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</si>
  <si>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</si>
  <si>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</si>
  <si>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</si>
  <si>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</si>
  <si>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</si>
  <si>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</si>
  <si>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</si>
  <si>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</si>
  <si>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</si>
  <si>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</si>
  <si>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</si>
  <si>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</si>
  <si>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</si>
  <si>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</si>
  <si>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</si>
  <si>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</si>
  <si>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</si>
  <si>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</si>
  <si>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</si>
  <si>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</si>
  <si>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</si>
  <si>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</si>
  <si>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</si>
  <si>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</si>
  <si>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</si>
  <si>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</si>
  <si>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</si>
  <si>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</si>
  <si>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</si>
  <si>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</si>
  <si>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</si>
  <si>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</si>
  <si>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</si>
  <si>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</si>
  <si>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</si>
  <si>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</si>
  <si>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</si>
  <si>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</si>
  <si>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</si>
  <si>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</si>
  <si>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</si>
  <si>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</si>
  <si>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</si>
  <si>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</si>
  <si>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</si>
  <si>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</si>
  <si>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</si>
  <si>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</si>
  <si>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</si>
  <si>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</si>
  <si>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</si>
  <si>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</si>
  <si>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</si>
  <si>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</si>
  <si>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</si>
  <si>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</si>
  <si>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</si>
  <si>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</si>
  <si>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</si>
  <si>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</si>
  <si>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</si>
  <si>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</si>
  <si>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</si>
  <si>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</si>
  <si>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</si>
  <si>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</si>
  <si>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</si>
  <si>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</si>
  <si>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</si>
  <si>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</si>
  <si>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</si>
  <si>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</si>
  <si>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</si>
  <si>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</si>
  <si>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</si>
  <si>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</si>
  <si>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</si>
  <si>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</si>
  <si>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</si>
  <si>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</si>
  <si>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</si>
  <si>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</si>
  <si>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</si>
  <si>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</si>
  <si>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</si>
  <si>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</si>
  <si>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</si>
  <si>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</si>
  <si>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</si>
  <si>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</si>
  <si>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</si>
  <si>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</si>
  <si>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</si>
  <si>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</si>
  <si>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</si>
  <si>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</si>
  <si>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</si>
  <si>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</si>
  <si>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</si>
  <si>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</si>
  <si>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</si>
  <si>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</si>
  <si>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</si>
  <si>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</si>
  <si>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</si>
  <si>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</si>
  <si>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</si>
  <si>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</si>
  <si>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</si>
  <si>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</si>
  <si>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</si>
  <si>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</si>
  <si>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</si>
  <si>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</si>
  <si>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</si>
  <si>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</si>
  <si>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</si>
  <si>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</si>
  <si>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</si>
  <si>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</si>
  <si>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</si>
  <si>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</si>
  <si>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</si>
  <si>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</si>
  <si>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</si>
  <si>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</si>
  <si>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</si>
  <si>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</si>
  <si>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</si>
  <si>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</si>
  <si>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</si>
  <si>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</si>
  <si>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</si>
  <si>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</si>
  <si>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</si>
  <si>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</si>
  <si>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</si>
  <si>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</si>
  <si>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</si>
  <si>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</si>
  <si>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</si>
  <si>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</si>
  <si>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</si>
  <si>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</si>
  <si>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</si>
  <si>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</si>
  <si>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</si>
  <si>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</si>
  <si>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</si>
  <si>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</si>
  <si>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</si>
  <si>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</si>
  <si>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</si>
  <si>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</si>
  <si>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</si>
  <si>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</si>
  <si>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</si>
  <si>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</si>
  <si>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</si>
  <si>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</si>
  <si>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</si>
  <si>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</si>
  <si>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</si>
  <si>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</si>
  <si>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</si>
  <si>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</si>
  <si>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</si>
  <si>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</si>
  <si>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</si>
  <si>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</si>
  <si>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</si>
  <si>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</si>
  <si>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</si>
  <si>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</si>
  <si>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</si>
  <si>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</si>
  <si>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</si>
  <si>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</si>
  <si>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</si>
  <si>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</si>
  <si>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</si>
  <si>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</si>
  <si>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</si>
  <si>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</si>
  <si>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</si>
  <si>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</si>
  <si>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</si>
  <si>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</si>
  <si>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</si>
  <si>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</si>
  <si>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</si>
  <si>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</si>
  <si>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</si>
  <si>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</si>
  <si>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</si>
  <si>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</si>
  <si>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</si>
  <si>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</si>
  <si>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</si>
  <si>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</si>
  <si>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</si>
  <si>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</si>
  <si>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</si>
  <si>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</si>
  <si>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</si>
  <si>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</si>
  <si>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</si>
  <si>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</si>
  <si>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</si>
  <si>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</si>
  <si>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</si>
  <si>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</si>
  <si>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</si>
  <si>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</si>
  <si>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</si>
  <si>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</si>
  <si>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</si>
  <si>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</si>
  <si>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</si>
  <si>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</si>
  <si>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</si>
  <si>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</si>
  <si>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</si>
  <si>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</si>
  <si>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</si>
  <si>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</si>
  <si>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</si>
  <si>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</si>
  <si>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</si>
  <si>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</si>
  <si>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</si>
  <si>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</si>
  <si>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</si>
  <si>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</si>
  <si>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</si>
  <si>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</si>
  <si>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</si>
  <si>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</si>
  <si>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</si>
  <si>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</si>
  <si>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</si>
  <si>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</si>
  <si>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</si>
  <si>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</si>
  <si>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</si>
  <si>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</si>
  <si>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</si>
  <si>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</si>
  <si>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</si>
  <si>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</si>
  <si>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</si>
  <si>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</si>
  <si>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</si>
  <si>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</si>
  <si>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</si>
  <si>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</si>
  <si>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</si>
  <si>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</si>
  <si>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</si>
  <si>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</si>
  <si>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</si>
  <si>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</si>
  <si>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</si>
  <si>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</si>
  <si>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</si>
  <si>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</si>
  <si>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</si>
  <si>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</si>
  <si>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</si>
  <si>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</si>
  <si>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</si>
  <si>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</si>
  <si>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</si>
  <si>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</si>
  <si>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</si>
  <si>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</si>
  <si>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</si>
  <si>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</si>
  <si>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</si>
  <si>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</si>
  <si>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</si>
  <si>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</si>
  <si>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</si>
  <si>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</si>
  <si>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</si>
  <si>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</si>
  <si>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</si>
  <si>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</si>
  <si>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</si>
  <si>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</si>
  <si>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</si>
  <si>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</si>
  <si>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</si>
  <si>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</si>
  <si>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</si>
  <si>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</si>
  <si>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</si>
  <si>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</si>
  <si>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</si>
  <si>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</si>
  <si>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</si>
  <si>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</si>
  <si>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</si>
  <si>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</si>
  <si>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</si>
  <si>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</si>
  <si>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</si>
  <si>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</si>
  <si>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</si>
  <si>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</si>
  <si>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</si>
  <si>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</si>
  <si>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</si>
  <si>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</si>
  <si>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</si>
  <si>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</si>
  <si>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</si>
  <si>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</si>
  <si>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</si>
  <si>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</si>
  <si>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</si>
  <si>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</si>
  <si>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</si>
  <si>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</si>
  <si>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</si>
  <si>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</si>
  <si>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</si>
  <si>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</si>
  <si>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</si>
  <si>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</si>
  <si>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</si>
  <si>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</si>
  <si>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</si>
  <si>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</si>
  <si>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</si>
  <si>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</si>
  <si>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</si>
  <si>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</si>
  <si>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</si>
  <si>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</si>
  <si>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</si>
  <si>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</si>
  <si>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</si>
  <si>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</si>
  <si>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</si>
  <si>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</si>
  <si>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</si>
  <si>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</si>
  <si>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</si>
  <si>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</si>
  <si>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</si>
  <si>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</si>
  <si>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</si>
  <si>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</si>
  <si>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</si>
  <si>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</si>
  <si>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</si>
  <si>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</si>
  <si>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</si>
  <si>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</si>
  <si>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</si>
  <si>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</si>
  <si>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</si>
  <si>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</si>
  <si>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</si>
  <si>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</si>
  <si>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</si>
  <si>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</si>
  <si>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</si>
  <si>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</si>
  <si>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</si>
  <si>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</si>
  <si>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</si>
  <si>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</si>
  <si>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</si>
  <si>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</si>
  <si>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</si>
  <si>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</si>
  <si>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</si>
  <si>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</si>
  <si>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</si>
  <si>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</si>
  <si>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</si>
  <si>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</si>
  <si>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</si>
  <si>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</si>
  <si>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</si>
  <si>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</si>
  <si>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</si>
  <si>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</si>
  <si>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</si>
  <si>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</si>
  <si>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</si>
  <si>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</si>
  <si>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</si>
  <si>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</si>
  <si>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</si>
  <si>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</si>
  <si>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</si>
  <si>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</si>
  <si>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</si>
  <si>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</si>
  <si>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</si>
  <si>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</si>
  <si>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</si>
  <si>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</si>
  <si>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</si>
  <si>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</si>
  <si>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</si>
  <si>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</si>
  <si>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</si>
  <si>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</si>
  <si>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</si>
  <si>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</si>
  <si>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</si>
  <si>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</si>
  <si>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</si>
  <si>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</si>
  <si>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</si>
  <si>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</si>
  <si>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</si>
  <si>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</si>
  <si>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</si>
  <si>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</si>
  <si>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</si>
  <si>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</si>
  <si>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</si>
  <si>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</si>
  <si>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</si>
  <si>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</si>
  <si>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</si>
  <si>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</si>
  <si>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</si>
  <si>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</si>
  <si>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</si>
  <si>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</si>
  <si>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</si>
  <si>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</si>
  <si>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</si>
  <si>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</si>
  <si>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</si>
  <si>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</si>
  <si>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</si>
  <si>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</si>
  <si>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</si>
  <si>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</si>
  <si>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</si>
  <si>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</si>
  <si>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</si>
  <si>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</si>
  <si>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</si>
  <si>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</si>
  <si>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</si>
  <si>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</si>
  <si>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</si>
  <si>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</si>
  <si>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</si>
  <si>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</si>
  <si>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</si>
  <si>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</si>
  <si>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</si>
  <si>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</si>
  <si>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</si>
  <si>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</si>
  <si>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</si>
  <si>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</si>
  <si>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</si>
  <si>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</si>
  <si>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</si>
  <si>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</si>
  <si>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</si>
  <si>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</si>
  <si>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</si>
  <si>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</si>
  <si>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</si>
  <si>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</si>
  <si>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</si>
  <si>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</si>
  <si>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</si>
  <si>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</si>
  <si>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</si>
  <si>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</si>
  <si>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</si>
  <si>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</si>
  <si>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</si>
  <si>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</si>
  <si>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</si>
  <si>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</si>
  <si>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</si>
  <si>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</si>
  <si>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</si>
  <si>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</si>
  <si>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</si>
  <si>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</si>
  <si>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</si>
  <si>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</si>
  <si>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</si>
  <si>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</si>
  <si>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</si>
  <si>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</si>
  <si>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</si>
  <si>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</si>
  <si>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</si>
  <si>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</si>
  <si>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</si>
  <si>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</si>
  <si>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</si>
  <si>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</si>
  <si>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</si>
  <si>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</si>
  <si>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</si>
  <si>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</si>
  <si>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</si>
  <si>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</si>
  <si>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</si>
  <si>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</si>
  <si>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</si>
  <si>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</si>
  <si>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</si>
  <si>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</si>
  <si>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</si>
  <si>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</si>
  <si>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</si>
  <si>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</si>
  <si>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</si>
  <si>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</si>
  <si>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</si>
  <si>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</si>
  <si>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</si>
  <si>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</si>
  <si>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</si>
  <si>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</si>
  <si>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</si>
  <si>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</si>
  <si>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</si>
  <si>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</si>
  <si>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</si>
  <si>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</si>
  <si>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</si>
  <si>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</si>
  <si>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</si>
  <si>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</si>
  <si>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</si>
  <si>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</si>
  <si>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</si>
  <si>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</si>
  <si>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</si>
  <si>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</si>
  <si>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</si>
  <si>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</si>
  <si>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</si>
  <si>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</si>
  <si>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</si>
  <si>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</si>
  <si>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</si>
  <si>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</si>
  <si>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</si>
  <si>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</si>
  <si>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</si>
  <si>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</si>
  <si>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</si>
  <si>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</si>
  <si>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</si>
  <si>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</si>
  <si>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</si>
  <si>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</si>
  <si>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</si>
  <si>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</si>
  <si>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</si>
  <si>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</si>
  <si>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</si>
  <si>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</si>
  <si>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</si>
  <si>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</si>
  <si>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</si>
  <si>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</si>
  <si>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</si>
  <si>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</si>
  <si>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</si>
  <si>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</si>
  <si>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</si>
  <si>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</si>
  <si>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</si>
  <si>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</si>
  <si>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</si>
  <si>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</si>
  <si>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</si>
  <si>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</si>
  <si>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</si>
  <si>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</si>
  <si>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</si>
  <si>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</si>
  <si>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</si>
  <si>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</si>
  <si>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</si>
  <si>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</si>
  <si>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</si>
  <si>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</si>
  <si>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</si>
  <si>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</si>
  <si>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</si>
  <si>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</si>
  <si>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</si>
  <si>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</si>
  <si>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</si>
  <si>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</si>
  <si>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</si>
  <si>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</si>
  <si>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</si>
  <si>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</si>
  <si>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</si>
  <si>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</si>
  <si>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</si>
  <si>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</si>
  <si>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</si>
  <si>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</si>
  <si>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</si>
  <si>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</si>
  <si>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</si>
  <si>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</si>
  <si>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</si>
  <si>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</si>
  <si>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</si>
  <si>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</si>
  <si>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</si>
  <si>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</si>
  <si>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</si>
  <si>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</si>
  <si>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</si>
  <si>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</si>
  <si>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</si>
  <si>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</si>
  <si>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</si>
  <si>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</si>
  <si>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</si>
  <si>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</si>
  <si>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</si>
  <si>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</si>
  <si>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</si>
  <si>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</si>
  <si>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</si>
  <si>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</si>
  <si>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</si>
  <si>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</si>
  <si>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</si>
  <si>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</si>
  <si>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</si>
  <si>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</si>
  <si>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</si>
  <si>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</si>
  <si>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</si>
  <si>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</si>
  <si>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</si>
  <si>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</si>
  <si>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</si>
  <si>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</si>
  <si>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</si>
  <si>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</si>
  <si>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</si>
  <si>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</si>
  <si>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</si>
  <si>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</si>
  <si>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</si>
  <si>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</si>
  <si>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</si>
  <si>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</si>
  <si>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</si>
  <si>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</si>
  <si>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</si>
  <si>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</si>
  <si>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</si>
  <si>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</si>
  <si>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</si>
  <si>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</si>
  <si>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</si>
  <si>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</si>
  <si>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</si>
  <si>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</si>
  <si>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</si>
  <si>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</si>
  <si>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</si>
  <si>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</si>
  <si>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</si>
  <si>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</si>
  <si>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</si>
  <si>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</si>
  <si>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</si>
  <si>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</si>
  <si>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</si>
  <si>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</si>
  <si>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</si>
  <si>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</si>
  <si>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</si>
  <si>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</si>
  <si>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</si>
  <si>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</si>
  <si>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</si>
  <si>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</si>
  <si>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</si>
  <si>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</si>
  <si>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</si>
  <si>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</si>
  <si>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</si>
  <si>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</si>
  <si>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</si>
  <si>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</si>
  <si>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</si>
  <si>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</si>
  <si>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</si>
  <si>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</si>
  <si>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</si>
  <si>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</si>
  <si>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</si>
  <si>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</si>
  <si>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</si>
  <si>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</si>
  <si>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</si>
  <si>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</si>
  <si>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</si>
  <si>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</si>
  <si>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</si>
  <si>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</si>
  <si>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</si>
  <si>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</si>
  <si>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</si>
  <si>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</si>
  <si>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</si>
  <si>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</si>
  <si>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</si>
  <si>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</si>
  <si>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</si>
  <si>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</si>
  <si>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</si>
  <si>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</si>
  <si>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</si>
  <si>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</si>
  <si>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</si>
  <si>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</si>
  <si>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</si>
  <si>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</si>
  <si>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</si>
  <si>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</si>
  <si>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</si>
  <si>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</si>
  <si>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</si>
  <si>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</si>
  <si>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</si>
  <si>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</si>
  <si>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</si>
  <si>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</si>
  <si>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</si>
  <si>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</si>
  <si>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</si>
  <si>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</si>
  <si>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</si>
  <si>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</si>
  <si>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</si>
  <si>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</si>
  <si>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</si>
  <si>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</si>
  <si>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</si>
  <si>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</si>
  <si>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</si>
  <si>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</si>
  <si>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</si>
  <si>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</si>
  <si>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</si>
  <si>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</si>
  <si>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</si>
  <si>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</si>
  <si>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</si>
  <si>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</si>
  <si>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</si>
  <si>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</si>
  <si>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</si>
  <si>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</si>
  <si>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</si>
  <si>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</si>
  <si>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</si>
  <si>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</si>
  <si>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</si>
  <si>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</si>
  <si>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</si>
  <si>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</si>
  <si>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</si>
  <si>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</si>
  <si>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</si>
  <si>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</si>
  <si>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</si>
  <si>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</si>
  <si>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</si>
  <si>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</si>
  <si>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</si>
  <si>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</si>
  <si>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</si>
  <si>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</si>
  <si>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</si>
  <si>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</si>
  <si>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</si>
  <si>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</si>
  <si>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</si>
  <si>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</si>
  <si>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</si>
  <si>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</si>
  <si>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</si>
  <si>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</si>
  <si>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</si>
  <si>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</si>
  <si>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</si>
  <si>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</si>
  <si>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</si>
  <si>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</si>
  <si>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</si>
  <si>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</si>
  <si>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</si>
  <si>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</si>
  <si>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</si>
  <si>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</si>
  <si>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</si>
  <si>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</si>
  <si>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</si>
  <si>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</si>
  <si>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</si>
  <si>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</si>
  <si>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</si>
  <si>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</si>
  <si>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</si>
  <si>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</si>
  <si>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</si>
  <si>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</si>
  <si>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</si>
  <si>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</si>
  <si>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</si>
  <si>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</si>
  <si>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</si>
  <si>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</si>
  <si>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</si>
  <si>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</si>
  <si>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</si>
  <si>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</si>
  <si>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</si>
  <si>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</si>
  <si>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</si>
  <si>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</si>
  <si>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</si>
  <si>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</si>
  <si>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</si>
  <si>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</si>
  <si>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</si>
  <si>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</si>
  <si>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</si>
  <si>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</si>
  <si>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</si>
  <si>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</si>
  <si>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</si>
  <si>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</si>
  <si>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</si>
  <si>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</si>
  <si>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</si>
  <si>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</si>
  <si>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</si>
  <si>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</si>
  <si>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</si>
  <si>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</si>
  <si>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</si>
  <si>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</si>
  <si>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</si>
  <si>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</si>
  <si>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</si>
  <si>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</si>
  <si>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</si>
  <si>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</si>
  <si>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</si>
  <si>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</si>
  <si>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</si>
  <si>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</si>
  <si>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</si>
  <si>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</si>
  <si>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</si>
  <si>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</si>
  <si>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</si>
  <si>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</si>
  <si>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</si>
  <si>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</si>
  <si>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</si>
  <si>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</si>
  <si>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</si>
  <si>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</si>
  <si>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</si>
  <si>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</si>
  <si>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</si>
  <si>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</si>
  <si>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</si>
  <si>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</si>
  <si>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</si>
  <si>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</si>
  <si>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</si>
  <si>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</si>
  <si>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</si>
  <si>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</si>
  <si>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</si>
  <si>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</si>
  <si>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</si>
  <si>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</si>
  <si>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</si>
  <si>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</si>
  <si>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</si>
  <si>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</si>
  <si>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</si>
  <si>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</si>
  <si>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</si>
  <si>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</si>
  <si>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</si>
  <si>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</si>
  <si>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</si>
  <si>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</si>
  <si>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</si>
  <si>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</si>
  <si>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</si>
  <si>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</si>
  <si>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</si>
  <si>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</si>
  <si>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</si>
  <si>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</si>
  <si>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</si>
  <si>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</si>
  <si>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</si>
  <si>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</si>
  <si>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</si>
  <si>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</si>
  <si>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</si>
  <si>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</si>
  <si>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</si>
  <si>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</si>
  <si>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</si>
  <si>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</si>
  <si>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</si>
  <si>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</si>
  <si>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</si>
  <si>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</si>
  <si>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</si>
  <si>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</si>
  <si>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</si>
  <si>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</si>
  <si>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</si>
  <si>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</si>
  <si>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</si>
  <si>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</si>
  <si>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</si>
  <si>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</si>
  <si>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</si>
  <si>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</si>
  <si>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</si>
  <si>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</si>
  <si>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</si>
  <si>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</si>
  <si>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</si>
  <si>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</si>
  <si>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</si>
  <si>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</si>
  <si>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</si>
  <si>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</si>
  <si>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</si>
  <si>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</si>
  <si>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</si>
  <si>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</si>
  <si>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</si>
  <si>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</si>
  <si>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</si>
  <si>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</si>
  <si>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</si>
  <si>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</si>
  <si>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</si>
  <si>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</si>
  <si>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</si>
  <si>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</si>
  <si>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</si>
  <si>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</si>
  <si>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</si>
  <si>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</si>
  <si>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</si>
  <si>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</si>
  <si>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</si>
  <si>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</si>
  <si>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</si>
  <si>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</si>
  <si>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</si>
  <si>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</si>
  <si>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</si>
  <si>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</si>
  <si>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</si>
  <si>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</si>
  <si>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</si>
  <si>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</si>
  <si>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</si>
  <si>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</si>
  <si>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</si>
  <si>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</si>
  <si>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</si>
  <si>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</si>
  <si>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</si>
  <si>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</si>
  <si>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</si>
  <si>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</si>
  <si>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</si>
  <si>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</si>
  <si>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</si>
  <si>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</si>
  <si>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</si>
  <si>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</si>
  <si>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</si>
  <si>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</si>
  <si>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</si>
  <si>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</si>
  <si>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</si>
  <si>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</si>
  <si>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</si>
  <si>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</si>
  <si>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</si>
  <si>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</si>
  <si>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</si>
  <si>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</si>
  <si>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</si>
  <si>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</si>
  <si>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</si>
  <si>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</si>
  <si>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</si>
  <si>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</si>
  <si>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</si>
  <si>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</si>
  <si>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</si>
  <si>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</si>
  <si>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</si>
  <si>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</si>
  <si>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</si>
  <si>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</si>
  <si>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</si>
  <si>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</si>
  <si>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</si>
  <si>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</si>
  <si>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</si>
  <si>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</si>
  <si>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</si>
  <si>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</si>
  <si>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</si>
  <si>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</si>
  <si>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</si>
  <si>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</si>
  <si>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</si>
  <si>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</si>
  <si>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</si>
  <si>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</si>
  <si>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</si>
  <si>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</si>
  <si>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</si>
  <si>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</si>
  <si>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</si>
  <si>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</si>
  <si>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</si>
  <si>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</si>
  <si>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</si>
  <si>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</si>
  <si>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</si>
  <si>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</si>
  <si>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</si>
  <si>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</si>
  <si>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</si>
  <si>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</si>
  <si>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</si>
  <si>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</si>
  <si>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</si>
  <si>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</si>
  <si>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</si>
  <si>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</si>
  <si>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</si>
  <si>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</si>
  <si>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</si>
  <si>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</si>
  <si>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</si>
  <si>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</si>
  <si>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</si>
  <si>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</si>
  <si>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</si>
  <si>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</si>
  <si>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</si>
  <si>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</si>
  <si>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</si>
  <si>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</si>
  <si>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</si>
  <si>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</si>
  <si>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</si>
  <si>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</si>
  <si>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</si>
  <si>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</si>
  <si>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</si>
  <si>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</si>
  <si>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</si>
  <si>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</si>
  <si>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</si>
  <si>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</si>
  <si>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</si>
  <si>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</si>
  <si>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</si>
  <si>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</si>
  <si>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</si>
  <si>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</si>
  <si>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</si>
  <si>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</si>
  <si>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</si>
  <si>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</si>
  <si>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</si>
  <si>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</si>
  <si>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</si>
  <si>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</si>
  <si>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</si>
  <si>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</si>
  <si>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</si>
  <si>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</si>
  <si>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</si>
  <si>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</si>
  <si>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</si>
  <si>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</si>
  <si>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</si>
  <si>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</si>
  <si>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</si>
  <si>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</si>
  <si>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</si>
  <si>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</si>
  <si>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</si>
  <si>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</si>
  <si>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</si>
  <si>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</si>
  <si>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</si>
  <si>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</si>
  <si>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</si>
  <si>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</si>
  <si>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</si>
  <si>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</si>
  <si>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</si>
  <si>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</si>
  <si>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</si>
  <si>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</si>
  <si>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</si>
  <si>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</si>
  <si>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</si>
  <si>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</si>
  <si>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</si>
  <si>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</si>
  <si>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</si>
  <si>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</si>
  <si>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</si>
  <si>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</si>
  <si>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</si>
  <si>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</si>
  <si>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</si>
  <si>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</si>
  <si>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</si>
  <si>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</si>
  <si>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</si>
  <si>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</si>
  <si>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</si>
  <si>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</si>
  <si>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</si>
  <si>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</si>
  <si>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</si>
  <si>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</si>
  <si>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</si>
  <si>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</si>
  <si>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</si>
  <si>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</si>
  <si>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</si>
  <si>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</si>
  <si>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</si>
  <si>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</si>
  <si>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</si>
  <si>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</si>
  <si>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</si>
  <si>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</si>
  <si>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</si>
  <si>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</si>
  <si>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</si>
  <si>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</si>
  <si>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</si>
  <si>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</si>
  <si>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</si>
  <si>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</si>
  <si>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</si>
  <si>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</si>
  <si>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</si>
  <si>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</si>
  <si>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</si>
  <si>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</si>
  <si>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</si>
  <si>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</si>
  <si>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</si>
  <si>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</si>
  <si>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</si>
  <si>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</si>
  <si>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</si>
  <si>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</si>
  <si>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</si>
  <si>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</si>
  <si>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</si>
  <si>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</si>
  <si>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</si>
  <si>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</si>
  <si>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</si>
  <si>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</si>
  <si>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</si>
  <si>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</si>
  <si>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</si>
  <si>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</si>
  <si>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</si>
  <si>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</si>
  <si>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</si>
  <si>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</si>
  <si>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</si>
  <si>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</si>
  <si>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</si>
  <si>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</si>
  <si>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</si>
  <si>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</si>
  <si>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</si>
  <si>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</si>
  <si>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</si>
  <si>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</si>
  <si>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</si>
  <si>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</si>
  <si>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</si>
  <si>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</si>
  <si>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</si>
  <si>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</si>
  <si>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</si>
  <si>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</si>
  <si>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</si>
  <si>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</si>
  <si>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</si>
  <si>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</si>
  <si>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</si>
  <si>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</si>
  <si>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</si>
  <si>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</si>
  <si>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</si>
  <si>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</si>
  <si>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</si>
  <si>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</si>
  <si>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</si>
  <si>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</si>
  <si>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</si>
  <si>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</si>
  <si>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</si>
  <si>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</si>
  <si>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</si>
  <si>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</si>
  <si>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</si>
  <si>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</si>
  <si>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</si>
  <si>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</si>
  <si>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</si>
  <si>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</si>
  <si>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</si>
  <si>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</si>
  <si>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</si>
  <si>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</si>
  <si>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</si>
  <si>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</si>
  <si>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</si>
  <si>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</si>
  <si>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</si>
  <si>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</si>
  <si>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</si>
  <si>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</si>
  <si>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</si>
  <si>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</si>
  <si>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</si>
  <si>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</si>
  <si>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</si>
  <si>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</si>
  <si>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</si>
  <si>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</si>
  <si>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</si>
  <si>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</si>
  <si>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</si>
  <si>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</si>
  <si>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</si>
  <si>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</si>
  <si>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</si>
  <si>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</si>
  <si>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</si>
  <si>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</si>
  <si>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</si>
  <si>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</si>
  <si>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</si>
  <si>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</si>
  <si>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</si>
  <si>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</si>
  <si>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</si>
  <si>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</si>
  <si>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</si>
  <si>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</si>
  <si>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</si>
  <si>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</si>
  <si>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</si>
  <si>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</si>
  <si>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</si>
  <si>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</si>
  <si>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</si>
  <si>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</si>
  <si>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</si>
  <si>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</si>
  <si>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</si>
  <si>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</si>
  <si>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</si>
  <si>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</si>
  <si>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</si>
  <si>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</si>
  <si>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</si>
  <si>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</si>
  <si>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</si>
  <si>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</si>
  <si>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</si>
  <si>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</si>
  <si>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</si>
  <si>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</si>
  <si>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</si>
  <si>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</si>
  <si>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</si>
  <si>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</si>
  <si>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</si>
  <si>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</si>
  <si>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</si>
  <si>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</si>
  <si>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</si>
  <si>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</si>
  <si>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</si>
  <si>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</si>
  <si>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</si>
  <si>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</si>
  <si>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</si>
  <si>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</si>
  <si>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</si>
  <si>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</si>
  <si>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</si>
  <si>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</si>
  <si>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</si>
  <si>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</si>
  <si>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</si>
  <si>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</si>
  <si>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</si>
  <si>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</si>
  <si>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</si>
  <si>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</si>
  <si>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</si>
  <si>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</si>
  <si>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</si>
  <si>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</si>
  <si>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</si>
  <si>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</si>
  <si>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</si>
  <si>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</si>
  <si>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</si>
  <si>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</si>
  <si>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</si>
  <si>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</si>
  <si>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</si>
  <si>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</si>
  <si>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</si>
  <si>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</si>
  <si>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</si>
  <si>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</si>
  <si>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</si>
  <si>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</si>
  <si>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</si>
  <si>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</si>
  <si>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</si>
  <si>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</si>
  <si>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</si>
  <si>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</si>
  <si>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</si>
  <si>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</si>
  <si>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</si>
  <si>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</si>
  <si>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</si>
  <si>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</si>
  <si>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</si>
  <si>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</si>
  <si>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</si>
  <si>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</si>
  <si>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</si>
  <si>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</si>
  <si>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</si>
  <si>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</si>
  <si>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</si>
  <si>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</si>
  <si>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</si>
  <si>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</si>
  <si>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</si>
  <si>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</si>
  <si>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</si>
  <si>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</si>
  <si>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</si>
  <si>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</si>
  <si>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</si>
  <si>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</si>
  <si>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</si>
  <si>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</si>
  <si>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</si>
  <si>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</si>
  <si>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</si>
  <si>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</si>
  <si>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</si>
  <si>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</si>
  <si>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</si>
  <si>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</si>
  <si>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</si>
  <si>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</si>
  <si>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</si>
  <si>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</si>
  <si>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</si>
  <si>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</si>
  <si>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</si>
  <si>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</si>
  <si>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</si>
  <si>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</si>
  <si>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</si>
  <si>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</si>
  <si>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</si>
  <si>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</si>
  <si>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</si>
  <si>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</si>
  <si>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</si>
  <si>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</si>
  <si>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</si>
  <si>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</si>
  <si>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</si>
  <si>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</si>
  <si>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</si>
  <si>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</si>
  <si>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</si>
  <si>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</si>
  <si>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</si>
  <si>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</si>
  <si>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</si>
  <si>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</si>
  <si>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</si>
  <si>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</si>
  <si>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</si>
  <si>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</si>
  <si>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</si>
  <si>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</si>
  <si>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</si>
  <si>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</si>
  <si>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</si>
  <si>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</si>
  <si>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</si>
  <si>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</si>
  <si>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</si>
  <si>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</si>
  <si>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</si>
  <si>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</si>
  <si>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</si>
  <si>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</si>
  <si>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</si>
  <si>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</si>
  <si>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</si>
  <si>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</si>
  <si>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</si>
  <si>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</si>
  <si>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</si>
  <si>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</si>
  <si>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</si>
  <si>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</si>
  <si>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</si>
  <si>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</si>
  <si>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</si>
  <si>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</si>
  <si>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</si>
  <si>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</si>
  <si>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</si>
  <si>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</si>
  <si>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</si>
  <si>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</si>
  <si>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</si>
  <si>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</si>
  <si>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</si>
  <si>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</si>
  <si>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</si>
  <si>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</si>
  <si>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</si>
  <si>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</si>
  <si>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</si>
  <si>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</si>
  <si>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</si>
  <si>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</si>
  <si>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</si>
  <si>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</si>
  <si>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</si>
  <si>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</si>
  <si>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</si>
  <si>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</si>
  <si>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</si>
  <si>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</si>
  <si>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</si>
  <si>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</si>
  <si>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</si>
  <si>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</si>
  <si>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</si>
  <si>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</si>
  <si>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</si>
  <si>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</si>
  <si>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</si>
  <si>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</si>
  <si>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</si>
  <si>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</si>
  <si>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</si>
  <si>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</si>
  <si>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</si>
  <si>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</si>
  <si>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</si>
  <si>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</si>
  <si>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</si>
  <si>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</si>
  <si>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</si>
  <si>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</si>
  <si>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</si>
  <si>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</si>
  <si>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</si>
  <si>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</si>
  <si>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</si>
  <si>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</si>
  <si>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</si>
  <si>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</si>
  <si>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</si>
  <si>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</si>
  <si>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</si>
  <si>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</si>
  <si>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</si>
  <si>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</si>
  <si>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</si>
  <si>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</si>
  <si>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</si>
  <si>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</si>
  <si>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</si>
  <si>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</si>
  <si>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</si>
  <si>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</si>
  <si>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</si>
  <si>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</si>
  <si>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</si>
  <si>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</si>
  <si>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</si>
  <si>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</si>
  <si>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</si>
  <si>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</si>
  <si>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</si>
  <si>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</si>
  <si>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</si>
  <si>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</si>
  <si>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</si>
  <si>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</si>
  <si>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</si>
  <si>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</si>
  <si>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</si>
  <si>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</si>
  <si>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</si>
  <si>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</si>
  <si>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</si>
  <si>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</si>
  <si>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</si>
  <si>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</si>
  <si>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</si>
  <si>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</si>
  <si>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</si>
  <si>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</si>
  <si>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</si>
  <si>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</si>
  <si>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</si>
  <si>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</si>
  <si>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</si>
  <si>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</si>
  <si>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</si>
  <si>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</si>
  <si>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</si>
  <si>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</si>
  <si>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</si>
  <si>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</si>
  <si>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</si>
  <si>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</si>
  <si>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</si>
  <si>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</si>
  <si>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</si>
  <si>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</si>
  <si>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</si>
  <si>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</si>
  <si>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</si>
  <si>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</si>
  <si>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</si>
  <si>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</si>
  <si>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</si>
  <si>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</si>
  <si>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</si>
  <si>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</si>
  <si>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</si>
  <si>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</si>
  <si>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</si>
  <si>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</si>
  <si>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</si>
  <si>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</si>
  <si>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</si>
  <si>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</si>
  <si>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</si>
  <si>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</si>
  <si>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</si>
  <si>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</si>
  <si>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</si>
  <si>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</si>
  <si>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</si>
  <si>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</si>
  <si>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</si>
  <si>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</si>
  <si>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</si>
  <si>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</si>
  <si>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</si>
  <si>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</si>
  <si>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</si>
  <si>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</si>
  <si>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</si>
  <si>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</si>
  <si>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</si>
  <si>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</si>
  <si>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</si>
  <si>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</si>
  <si>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</si>
  <si>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</si>
  <si>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</si>
  <si>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</si>
  <si>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</si>
  <si>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</si>
  <si>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</si>
  <si>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</si>
  <si>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</si>
  <si>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</si>
  <si>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</si>
  <si>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</si>
  <si>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</si>
  <si>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</si>
  <si>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</si>
  <si>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</si>
  <si>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</si>
  <si>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</si>
  <si>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</si>
  <si>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</si>
  <si>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</si>
  <si>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</si>
  <si>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</si>
  <si>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</si>
  <si>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</si>
  <si>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</si>
  <si>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</si>
  <si>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</si>
  <si>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</si>
  <si>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</si>
  <si>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</si>
  <si>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</si>
  <si>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</si>
  <si>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</si>
  <si>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</si>
  <si>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</si>
  <si>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</si>
  <si>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</si>
  <si>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</si>
  <si>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</si>
  <si>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</si>
  <si>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</si>
  <si>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</si>
  <si>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</si>
  <si>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</si>
  <si>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</si>
  <si>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</si>
  <si>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</si>
  <si>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</si>
  <si>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</si>
  <si>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</si>
  <si>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</si>
  <si>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</si>
  <si>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</si>
  <si>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</si>
  <si>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</si>
  <si>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</si>
  <si>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</si>
  <si>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</si>
  <si>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</si>
  <si>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</si>
  <si>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</si>
  <si>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</si>
  <si>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</si>
  <si>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</si>
  <si>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</si>
  <si>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</si>
  <si>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</si>
  <si>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</si>
  <si>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</si>
  <si>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</si>
  <si>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</si>
  <si>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</si>
  <si>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</si>
  <si>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</si>
  <si>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</si>
  <si>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</si>
  <si>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</si>
  <si>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</si>
  <si>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</si>
  <si>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</si>
  <si>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</si>
  <si>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</si>
  <si>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</si>
  <si>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</si>
  <si>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</si>
  <si>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</si>
  <si>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</si>
  <si>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</si>
  <si>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</si>
  <si>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</si>
  <si>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</si>
  <si>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</si>
  <si>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</si>
  <si>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</si>
  <si>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</si>
  <si>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</si>
  <si>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</si>
  <si>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</si>
  <si>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</si>
  <si>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</si>
  <si>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</si>
  <si>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</si>
  <si>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</si>
  <si>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</si>
  <si>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</si>
  <si>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</si>
  <si>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</si>
  <si>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</si>
  <si>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</si>
  <si>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</si>
  <si>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</si>
  <si>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</si>
  <si>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</si>
  <si>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</si>
  <si>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</si>
  <si>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</si>
  <si>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</si>
  <si>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</si>
  <si>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</si>
  <si>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</si>
  <si>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</si>
  <si>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</si>
  <si>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</si>
  <si>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</si>
  <si>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</si>
  <si>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</si>
  <si>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</si>
  <si>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</si>
  <si>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</si>
  <si>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</si>
  <si>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</si>
  <si>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</si>
  <si>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</si>
  <si>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</si>
  <si>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</si>
  <si>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</si>
  <si>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</si>
  <si>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</si>
  <si>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</si>
  <si>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</si>
  <si>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</si>
  <si>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</si>
  <si>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</si>
  <si>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</si>
  <si>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</si>
  <si>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</si>
  <si>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</si>
  <si>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</si>
  <si>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</si>
  <si>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</si>
  <si>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</si>
  <si>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</si>
  <si>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</si>
  <si>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</si>
  <si>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</si>
  <si>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</si>
  <si>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</si>
  <si>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</si>
  <si>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</si>
  <si>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</si>
  <si>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</si>
  <si>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</si>
  <si>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</si>
  <si>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</si>
  <si>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</si>
  <si>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</si>
  <si>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</si>
  <si>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</si>
  <si>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</si>
  <si>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</si>
  <si>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</si>
  <si>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</si>
  <si>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</si>
  <si>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</si>
  <si>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</si>
  <si>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</si>
  <si>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</si>
  <si>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</si>
  <si>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</si>
  <si>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</si>
  <si>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</si>
  <si>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</si>
  <si>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</si>
  <si>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</si>
  <si>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</si>
  <si>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</si>
  <si>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</si>
  <si>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</si>
  <si>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</si>
  <si>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</si>
  <si>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</si>
  <si>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</si>
  <si>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</si>
  <si>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</si>
  <si>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</si>
  <si>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</si>
  <si>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</si>
  <si>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</si>
  <si>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</si>
  <si>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</si>
  <si>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</si>
  <si>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</si>
  <si>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</si>
  <si>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</si>
  <si>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</si>
  <si>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</si>
  <si>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</si>
  <si>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</si>
  <si>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</si>
  <si>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</si>
  <si>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</si>
  <si>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</si>
  <si>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</si>
  <si>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</si>
  <si>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</si>
  <si>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</si>
  <si>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</si>
  <si>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</si>
  <si>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</si>
  <si>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</si>
  <si>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</si>
  <si>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</si>
  <si>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</si>
  <si>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</si>
  <si>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</si>
  <si>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</si>
  <si>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</si>
  <si>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</si>
  <si>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</si>
  <si>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</si>
  <si>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</si>
  <si>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</si>
  <si>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</si>
  <si>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</si>
  <si>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</si>
  <si>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</si>
  <si>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</si>
  <si>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</si>
  <si>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</si>
  <si>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</si>
  <si>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</si>
  <si>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</si>
  <si>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</si>
  <si>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</si>
  <si>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</si>
  <si>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</si>
  <si>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</si>
  <si>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</si>
  <si>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</si>
  <si>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</si>
  <si>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</si>
  <si>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</si>
  <si>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</si>
  <si>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</si>
  <si>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</si>
  <si>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</si>
  <si>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</si>
  <si>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</si>
  <si>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</si>
  <si>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</si>
  <si>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</si>
  <si>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</si>
  <si>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</si>
  <si>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</si>
  <si>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</si>
  <si>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</si>
  <si>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</si>
  <si>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</si>
  <si>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</si>
  <si>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</si>
  <si>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</si>
  <si>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</si>
  <si>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</si>
  <si>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</si>
  <si>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</si>
  <si>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</si>
  <si>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</si>
  <si>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</si>
  <si>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</si>
  <si>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</si>
  <si>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</si>
  <si>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</si>
  <si>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</si>
  <si>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</si>
  <si>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</si>
  <si>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</si>
  <si>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</si>
  <si>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</si>
  <si>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</si>
  <si>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</si>
  <si>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</si>
  <si>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</si>
  <si>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</si>
  <si>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</si>
  <si>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</si>
  <si>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</si>
  <si>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</si>
  <si>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</si>
  <si>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</si>
  <si>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</si>
  <si>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</si>
  <si>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</si>
  <si>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</si>
  <si>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</si>
  <si>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</si>
  <si>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</si>
  <si>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</si>
  <si>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</si>
  <si>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</si>
  <si>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</si>
  <si>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</si>
  <si>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</si>
  <si>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</si>
  <si>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</si>
  <si>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</si>
  <si>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</si>
  <si>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</si>
  <si>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</si>
  <si>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</si>
  <si>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</si>
  <si>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</si>
  <si>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</si>
  <si>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</si>
  <si>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</si>
  <si>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</si>
  <si>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</si>
  <si>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</si>
  <si>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</si>
  <si>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</si>
  <si>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</si>
  <si>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</si>
  <si>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</si>
  <si>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</si>
  <si>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</si>
  <si>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</si>
  <si>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</si>
  <si>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</si>
  <si>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</si>
  <si>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</si>
  <si>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</si>
  <si>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</si>
  <si>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</si>
  <si>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</si>
  <si>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</si>
  <si>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</si>
  <si>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</si>
  <si>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</si>
  <si>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</si>
  <si>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</si>
  <si>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</si>
  <si>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</si>
  <si>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</si>
  <si>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</si>
  <si>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</si>
  <si>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</si>
  <si>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</si>
  <si>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</si>
  <si>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</si>
  <si>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</si>
  <si>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</si>
  <si>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</si>
  <si>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</si>
  <si>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</si>
  <si>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</si>
  <si>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</si>
  <si>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</si>
  <si>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</si>
  <si>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</si>
  <si>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</si>
  <si>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</si>
  <si>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</si>
  <si>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</si>
  <si>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</si>
  <si>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</si>
  <si>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</si>
  <si>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</si>
  <si>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</si>
  <si>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</si>
  <si>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</si>
  <si>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</si>
  <si>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</si>
  <si>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</si>
  <si>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</si>
  <si>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</si>
  <si>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</si>
  <si>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</si>
  <si>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</si>
  <si>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</si>
  <si>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</si>
  <si>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</si>
  <si>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</si>
  <si>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</si>
  <si>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</si>
  <si>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</si>
  <si>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</si>
  <si>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</si>
  <si>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</si>
  <si>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</si>
  <si>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</si>
  <si>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</si>
  <si>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</si>
  <si>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</si>
  <si>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</si>
  <si>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</si>
  <si>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</si>
  <si>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</si>
  <si>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</si>
  <si>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</si>
  <si>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</si>
  <si>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</si>
  <si>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</si>
  <si>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</si>
  <si>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</si>
  <si>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</si>
  <si>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</si>
  <si>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</si>
  <si>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</si>
  <si>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</si>
  <si>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</si>
  <si>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</si>
  <si>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</si>
  <si>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</si>
  <si>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</si>
  <si>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</si>
  <si>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</si>
  <si>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</si>
  <si>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</si>
  <si>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</si>
  <si>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</si>
  <si>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</si>
  <si>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</si>
  <si>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</si>
  <si>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</si>
  <si>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</si>
  <si>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</si>
  <si>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</si>
  <si>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</si>
  <si>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</si>
  <si>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</si>
  <si>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</si>
  <si>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</si>
  <si>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</si>
  <si>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</si>
  <si>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</si>
  <si>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</si>
  <si>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</si>
  <si>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</si>
  <si>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</si>
  <si>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</si>
  <si>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</si>
  <si>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</si>
  <si>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</si>
  <si>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</si>
  <si>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</si>
  <si>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</si>
  <si>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</si>
  <si>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</si>
  <si>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</si>
  <si>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</si>
  <si>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</si>
  <si>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</si>
  <si>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</si>
  <si>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</si>
  <si>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</si>
  <si>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</si>
  <si>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</si>
  <si>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</si>
  <si>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</si>
  <si>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</si>
  <si>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</si>
  <si>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</si>
  <si>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</si>
  <si>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</si>
  <si>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</si>
  <si>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</si>
  <si>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</si>
  <si>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</si>
  <si>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</si>
  <si>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</si>
  <si>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</si>
  <si>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</si>
  <si>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</si>
  <si>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</si>
  <si>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</si>
  <si>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</si>
  <si>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</si>
  <si>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</si>
  <si>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</si>
  <si>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</si>
  <si>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</si>
  <si>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</si>
  <si>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</si>
  <si>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</si>
  <si>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</si>
  <si>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</si>
  <si>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</si>
  <si>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</si>
  <si>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</si>
  <si>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</si>
  <si>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</si>
  <si>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</si>
  <si>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</si>
  <si>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</si>
  <si>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</si>
  <si>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</si>
  <si>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</si>
  <si>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</si>
  <si>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</si>
  <si>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</si>
  <si>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</si>
  <si>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</si>
  <si>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</si>
  <si>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</si>
  <si>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</si>
  <si>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</si>
  <si>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</si>
  <si>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</si>
  <si>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</si>
  <si>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</si>
  <si>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</si>
  <si>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</si>
  <si>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</si>
  <si>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</si>
  <si>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</si>
  <si>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</si>
  <si>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</si>
  <si>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</si>
  <si>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</si>
  <si>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</si>
  <si>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</si>
  <si>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</si>
  <si>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</si>
  <si>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</si>
  <si>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</si>
  <si>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</si>
  <si>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</si>
  <si>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</si>
  <si>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</si>
  <si>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</si>
  <si>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</si>
  <si>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</si>
  <si>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</si>
  <si>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</si>
  <si>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</si>
  <si>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</si>
  <si>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</si>
  <si>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</si>
  <si>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</si>
  <si>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</si>
  <si>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</si>
  <si>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</si>
  <si>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</si>
  <si>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</si>
  <si>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</si>
  <si>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</si>
  <si>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</si>
  <si>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</si>
  <si>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</si>
  <si>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</si>
  <si>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</si>
  <si>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</si>
  <si>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</si>
  <si>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</si>
  <si>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</si>
  <si>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</si>
  <si>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</si>
  <si>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</si>
  <si>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</si>
  <si>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</si>
  <si>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</si>
  <si>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</si>
  <si>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</si>
  <si>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</si>
  <si>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</si>
  <si>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</si>
  <si>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</si>
  <si>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</si>
  <si>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</si>
  <si>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</si>
  <si>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</si>
  <si>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</si>
  <si>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</si>
  <si>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</si>
  <si>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</si>
  <si>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</si>
  <si>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</si>
  <si>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</si>
  <si>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</si>
  <si>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</si>
  <si>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</si>
  <si>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</si>
  <si>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</si>
  <si>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</si>
  <si>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</si>
  <si>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</si>
  <si>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</si>
  <si>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</si>
  <si>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</si>
  <si>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</si>
  <si>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</si>
  <si>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</si>
  <si>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</si>
  <si>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</si>
  <si>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</si>
  <si>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</si>
  <si>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</si>
  <si>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</si>
  <si>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</si>
  <si>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</si>
  <si>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</si>
  <si>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</si>
  <si>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</si>
  <si>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</si>
  <si>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</si>
  <si>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</si>
  <si>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</si>
  <si>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</si>
  <si>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</si>
  <si>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</si>
  <si>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</si>
  <si>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</si>
  <si>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</si>
  <si>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</si>
  <si>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</si>
  <si>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</si>
  <si>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</si>
  <si>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</si>
  <si>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</si>
  <si>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</si>
  <si>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</si>
  <si>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</si>
  <si>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</si>
  <si>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</si>
  <si>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</si>
  <si>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</si>
  <si>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</si>
  <si>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</si>
  <si>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</si>
  <si>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</si>
  <si>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</si>
  <si>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</si>
  <si>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</si>
  <si>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</si>
  <si>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</si>
  <si>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</si>
  <si>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</si>
  <si>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</si>
  <si>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</si>
  <si>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</si>
  <si>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</si>
  <si>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</si>
  <si>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</si>
  <si>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</si>
  <si>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</si>
  <si>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</si>
  <si>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</si>
  <si>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</si>
  <si>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</si>
  <si>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</si>
  <si>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</si>
  <si>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</si>
  <si>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</si>
  <si>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</si>
  <si>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</si>
  <si>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</si>
  <si>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</si>
  <si>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</si>
  <si>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</si>
  <si>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</si>
  <si>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</si>
  <si>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</si>
  <si>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</si>
  <si>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</si>
  <si>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</si>
  <si>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</si>
  <si>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</si>
  <si>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</si>
  <si>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</si>
  <si>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</si>
  <si>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</si>
  <si>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</si>
  <si>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</si>
  <si>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</si>
  <si>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</si>
  <si>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</si>
  <si>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</si>
  <si>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</si>
  <si>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</si>
  <si>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</si>
  <si>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</si>
  <si>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</si>
  <si>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</si>
  <si>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</si>
  <si>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</si>
  <si>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</si>
  <si>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</si>
  <si>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</si>
  <si>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</si>
  <si>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</si>
  <si>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</si>
  <si>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</si>
  <si>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</si>
  <si>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</si>
  <si>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</si>
  <si>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</si>
  <si>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</si>
  <si>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</si>
  <si>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</si>
  <si>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</si>
  <si>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</si>
  <si>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</si>
  <si>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</si>
  <si>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</si>
  <si>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</si>
  <si>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</si>
  <si>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</si>
  <si>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</si>
  <si>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</si>
  <si>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</si>
  <si>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</si>
  <si>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</si>
  <si>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</si>
  <si>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</si>
  <si>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</si>
  <si>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</si>
  <si>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</si>
  <si>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</si>
  <si>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</si>
  <si>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</si>
  <si>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</si>
  <si>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</si>
  <si>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</si>
  <si>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</si>
  <si>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</si>
  <si>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</si>
  <si>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</si>
  <si>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</si>
  <si>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</si>
  <si>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</si>
  <si>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</si>
  <si>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</si>
  <si>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</si>
  <si>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</si>
  <si>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</si>
  <si>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</si>
  <si>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</si>
  <si>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</si>
  <si>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</si>
  <si>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</si>
  <si>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</si>
  <si>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</si>
  <si>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</si>
  <si>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</si>
  <si>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</si>
  <si>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</si>
  <si>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</si>
  <si>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</si>
  <si>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</si>
  <si>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</si>
  <si>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</si>
  <si>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</si>
  <si>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</si>
  <si>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</si>
  <si>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</si>
  <si>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</si>
  <si>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</si>
  <si>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</si>
  <si>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</si>
  <si>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</si>
  <si>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</si>
  <si>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</si>
  <si>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</si>
  <si>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</si>
  <si>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</si>
  <si>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</si>
  <si>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</si>
  <si>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</si>
  <si>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</si>
  <si>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</si>
  <si>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</si>
  <si>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</si>
  <si>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</si>
  <si>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</si>
  <si>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</si>
  <si>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</si>
  <si>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</si>
  <si>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</si>
  <si>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</si>
  <si>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</si>
  <si>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</si>
  <si>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</si>
  <si>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</si>
  <si>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</si>
  <si>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</si>
  <si>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</si>
  <si>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</si>
  <si>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</si>
  <si>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</si>
  <si>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</si>
  <si>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</si>
  <si>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</si>
  <si>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</si>
  <si>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</si>
  <si>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</si>
  <si>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</si>
  <si>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</si>
  <si>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</si>
  <si>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</si>
  <si>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</si>
  <si>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</si>
  <si>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</si>
  <si>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</si>
  <si>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</si>
  <si>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</si>
  <si>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</si>
  <si>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</si>
  <si>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</si>
  <si>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</si>
  <si>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</si>
  <si>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</si>
  <si>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</si>
  <si>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</si>
  <si>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</si>
  <si>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</si>
  <si>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</si>
  <si>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</si>
  <si>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</si>
  <si>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</si>
  <si>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</si>
  <si>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</si>
  <si>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</si>
  <si>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</si>
  <si>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</si>
  <si>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</si>
  <si>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</si>
  <si>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</si>
  <si>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</si>
  <si>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</si>
  <si>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</si>
  <si>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</si>
  <si>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</si>
  <si>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</si>
  <si>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</si>
  <si>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</si>
  <si>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</si>
  <si>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</si>
  <si>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</si>
  <si>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</si>
  <si>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</si>
  <si>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</si>
  <si>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</si>
  <si>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</si>
  <si>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</si>
  <si>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</si>
  <si>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</si>
  <si>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</si>
  <si>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</si>
  <si>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</si>
  <si>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</si>
  <si>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</si>
  <si>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</si>
  <si>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</si>
  <si>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</si>
  <si>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</si>
  <si>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</si>
  <si>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</si>
  <si>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</si>
  <si>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</si>
  <si>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</si>
  <si>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</si>
  <si>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</si>
  <si>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</si>
  <si>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</si>
  <si>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</si>
  <si>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</si>
  <si>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</si>
  <si>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</si>
  <si>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</si>
  <si>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</si>
  <si>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</si>
  <si>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</si>
  <si>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</si>
  <si>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</si>
  <si>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</si>
  <si>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</si>
  <si>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</si>
  <si>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</si>
  <si>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</si>
  <si>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</si>
  <si>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</si>
  <si>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</si>
  <si>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</si>
  <si>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</si>
  <si>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</si>
  <si>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</si>
  <si>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</si>
  <si>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</si>
  <si>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</si>
  <si>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</si>
  <si>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</si>
  <si>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</si>
  <si>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</si>
  <si>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Cancelled</t>
  </si>
  <si>
    <t>Sum of Percentage Successful</t>
  </si>
  <si>
    <t>Sum of Percentage Failed</t>
  </si>
  <si>
    <t>Sum of Percentage Cancled</t>
  </si>
  <si>
    <t>COUNTIFS(Kickstarter!$D:$D,"&lt;1000",Kickstarter!$F:$F,"successful",Kickstarter!$R:$R,"plays")</t>
  </si>
  <si>
    <t>CODE</t>
  </si>
  <si>
    <t>COUNTIFS(Kickstarter!$D:$D,"&lt;1000",Kickstarter!$F:$F,"failed",Kickstarter!$R:$R,"plays")</t>
  </si>
  <si>
    <t>COUNTIFS(Kickstarter!$D:$D,"&lt;1000",Kickstarter!$F:$F,"canceled",Kickstarter!$R:$R,"plays")</t>
  </si>
  <si>
    <t>SUM(B18:B20)</t>
  </si>
  <si>
    <t>(B18/B21)*100</t>
  </si>
  <si>
    <t>(B19/B21)*100</t>
  </si>
  <si>
    <t>(B20/B21)*100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</si>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</sst>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1" fillId="0" borderId="2" xfId="0" applyFont="1" applyBorder="1"/>
    <xf numFmtId="0" fontId="1" fillId="0" borderId="12" xfId="0" applyFont="1" applyBorder="1"/>
    <xf numFmtId="0" fontId="1" fillId="0" borderId="12" xfId="0" applyNumberFormat="1" applyFont="1" applyBorder="1"/>
    <xf numFmtId="0" fontId="1" fillId="0" borderId="13" xfId="0" applyNumberFormat="1" applyFont="1" applyBorder="1"/>
    <xf numFmtId="0" fontId="1" fillId="0" borderId="10" xfId="0" applyFont="1" applyBorder="1"/>
    <xf numFmtId="0" fontId="1" fillId="0" borderId="11" xfId="0" applyFont="1" applyBorder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43B06"/>
      <color rgb="FFF95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8-429A-A9BC-D33A893C8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8-429A-A9BC-D33A893C8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8-429A-A9BC-D33A893C8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08-429A-A9BC-D33A893C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514527"/>
        <c:axId val="81516191"/>
      </c:barChart>
      <c:catAx>
        <c:axId val="8151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6191"/>
        <c:crosses val="autoZero"/>
        <c:auto val="1"/>
        <c:lblAlgn val="ctr"/>
        <c:lblOffset val="100"/>
        <c:noMultiLvlLbl val="0"/>
      </c:catAx>
      <c:valAx>
        <c:axId val="8151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4-4F90-A72F-3DF4DC649B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4-4F90-A72F-3DF4DC649B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4-4F90-A72F-3DF4DC649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04735"/>
        <c:axId val="47999743"/>
      </c:barChart>
      <c:catAx>
        <c:axId val="4800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743"/>
        <c:crosses val="autoZero"/>
        <c:auto val="1"/>
        <c:lblAlgn val="ctr"/>
        <c:lblOffset val="100"/>
        <c:noMultiLvlLbl val="0"/>
      </c:catAx>
      <c:valAx>
        <c:axId val="47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1-4ECA-99C9-2C3B4E1CAA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1-4ECA-99C9-2C3B4E1CAA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1-4ECA-99C9-2C3B4E1CAA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1-4ECA-99C9-2C3B4E1C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44783"/>
        <c:axId val="244145615"/>
      </c:lineChart>
      <c:catAx>
        <c:axId val="24414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45615"/>
        <c:crosses val="autoZero"/>
        <c:auto val="1"/>
        <c:lblAlgn val="ctr"/>
        <c:lblOffset val="100"/>
        <c:noMultiLvlLbl val="0"/>
      </c:catAx>
      <c:valAx>
        <c:axId val="244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4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221055701370662"/>
          <c:y val="0.100766280964528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</a:ln>
          <a:effectLst>
            <a:glow rad="139700">
              <a:schemeClr val="accent3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3-4344-BE8E-02EBABD4D7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3-4344-BE8E-02EBABD4D7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43-4344-BE8E-02EBABD4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154783"/>
        <c:axId val="833155615"/>
      </c:lineChart>
      <c:catAx>
        <c:axId val="8331547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55615"/>
        <c:crosses val="autoZero"/>
        <c:auto val="1"/>
        <c:lblAlgn val="ctr"/>
        <c:lblOffset val="100"/>
        <c:noMultiLvlLbl val="0"/>
      </c:catAx>
      <c:valAx>
        <c:axId val="8331556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[Kickstarter_Challenge.xlsx]Pvt - Outcomes Based on Goals!PivotTable6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</a:ln>
          <a:effectLst>
            <a:glow rad="139700">
              <a:schemeClr val="accent3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- 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'Pvt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'Pvt - Outcomes Based on Goals'!$B$4:$B$16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54.166666666666664</c:v>
                </c:pt>
                <c:pt idx="3">
                  <c:v>50</c:v>
                </c:pt>
                <c:pt idx="4">
                  <c:v>45</c:v>
                </c:pt>
                <c:pt idx="5">
                  <c:v>20</c:v>
                </c:pt>
                <c:pt idx="6">
                  <c:v>27.27272727272727</c:v>
                </c:pt>
                <c:pt idx="7">
                  <c:v>66.666666666666657</c:v>
                </c:pt>
                <c:pt idx="8">
                  <c:v>66.666666666666657</c:v>
                </c:pt>
                <c:pt idx="9">
                  <c:v>0</c:v>
                </c:pt>
                <c:pt idx="10">
                  <c:v>55.029585798816569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E-4B0D-B46E-E16C1660E068}"/>
            </c:ext>
          </c:extLst>
        </c:ser>
        <c:ser>
          <c:idx val="1"/>
          <c:order val="1"/>
          <c:tx>
            <c:strRef>
              <c:f>'Pvt - 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'Pvt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'Pvt - Outcomes Based on Goals'!$C$4:$C$16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45.833333333333329</c:v>
                </c:pt>
                <c:pt idx="3">
                  <c:v>50</c:v>
                </c:pt>
                <c:pt idx="4">
                  <c:v>55.000000000000007</c:v>
                </c:pt>
                <c:pt idx="5">
                  <c:v>80</c:v>
                </c:pt>
                <c:pt idx="6">
                  <c:v>72.727272727272734</c:v>
                </c:pt>
                <c:pt idx="7">
                  <c:v>33.333333333333329</c:v>
                </c:pt>
                <c:pt idx="8">
                  <c:v>33.333333333333329</c:v>
                </c:pt>
                <c:pt idx="9">
                  <c:v>100</c:v>
                </c:pt>
                <c:pt idx="10">
                  <c:v>44.970414201183431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E-4B0D-B46E-E16C1660E068}"/>
            </c:ext>
          </c:extLst>
        </c:ser>
        <c:ser>
          <c:idx val="2"/>
          <c:order val="2"/>
          <c:tx>
            <c:strRef>
              <c:f>'Pvt - Outcomes Based on Goals'!$D$3</c:f>
              <c:strCache>
                <c:ptCount val="1"/>
                <c:pt idx="0">
                  <c:v>Sum of Percentage Cancled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'Pvt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'Pvt - Outcomes Based on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E-4B0D-B46E-E16C1660E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marker val="1"/>
        <c:smooth val="0"/>
        <c:axId val="832224319"/>
        <c:axId val="832224735"/>
      </c:lineChart>
      <c:catAx>
        <c:axId val="83222431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4735"/>
        <c:crosses val="autoZero"/>
        <c:auto val="1"/>
        <c:lblAlgn val="ctr"/>
        <c:lblOffset val="100"/>
        <c:noMultiLvlLbl val="0"/>
      </c:catAx>
      <c:valAx>
        <c:axId val="8322247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53856164473602"/>
          <c:y val="0.31527457868315767"/>
          <c:w val="0.31165398148269863"/>
          <c:h val="0.22891479271803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90486</xdr:rowOff>
    </xdr:from>
    <xdr:to>
      <xdr:col>10</xdr:col>
      <xdr:colOff>209550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48A22-45E7-36DD-2B6A-CF1EA7C0B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9525</xdr:colOff>
      <xdr:row>14</xdr:row>
      <xdr:rowOff>76200</xdr:rowOff>
    </xdr:from>
    <xdr:to>
      <xdr:col>25</xdr:col>
      <xdr:colOff>363705</xdr:colOff>
      <xdr:row>35</xdr:row>
      <xdr:rowOff>75023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4FF7EF-D807-50AD-86F5-1B369989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5" y="2743200"/>
          <a:ext cx="7059780" cy="3999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3</xdr:row>
      <xdr:rowOff>14286</xdr:rowOff>
    </xdr:from>
    <xdr:to>
      <xdr:col>18</xdr:col>
      <xdr:colOff>600074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66585-9A10-F482-C04B-F792E3939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304800</xdr:colOff>
      <xdr:row>3</xdr:row>
      <xdr:rowOff>28575</xdr:rowOff>
    </xdr:from>
    <xdr:to>
      <xdr:col>31</xdr:col>
      <xdr:colOff>274899</xdr:colOff>
      <xdr:row>29</xdr:row>
      <xdr:rowOff>178369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964183-A810-3328-1D1C-D01A5A63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0" y="600075"/>
          <a:ext cx="6675699" cy="5102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</xdr:row>
      <xdr:rowOff>4762</xdr:rowOff>
    </xdr:from>
    <xdr:to>
      <xdr:col>16</xdr:col>
      <xdr:colOff>590549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94D5C-8561-578D-3958-088881BFF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0</xdr:colOff>
      <xdr:row>3</xdr:row>
      <xdr:rowOff>0</xdr:rowOff>
    </xdr:from>
    <xdr:to>
      <xdr:col>27</xdr:col>
      <xdr:colOff>597882</xdr:colOff>
      <xdr:row>18</xdr:row>
      <xdr:rowOff>44448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C68887-99EE-46C7-5FA9-08BEB2F1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5350" y="571500"/>
          <a:ext cx="5474682" cy="29019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14286</xdr:rowOff>
    </xdr:from>
    <xdr:to>
      <xdr:col>15</xdr:col>
      <xdr:colOff>9525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7498C-982C-37EB-0EEC-C56691299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266699</xdr:colOff>
      <xdr:row>2</xdr:row>
      <xdr:rowOff>23812</xdr:rowOff>
    </xdr:from>
    <xdr:to>
      <xdr:col>12</xdr:col>
      <xdr:colOff>781049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B48BF-B30E-3F20-56A1-E9CC92167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569410995369" createdVersion="8" refreshedVersion="8" minRefreshableVersion="3" recordCount="4114" xr:uid="{A61D1407-F382-4C28-8E64-B4E869A946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629833217594" createdVersion="8" refreshedVersion="8" minRefreshableVersion="3" recordCount="4114" xr:uid="{3603AEC3-0114-48F0-B3ED-DC1EE8F467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832013078703" createdVersion="8" refreshedVersion="8" minRefreshableVersion="3" recordCount="4114" xr:uid="{84042980-2430-4E76-A281-65B48ED6FE4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922912268521" createdVersion="8" refreshedVersion="8" minRefreshableVersion="3" recordCount="12" xr:uid="{3A3283A9-73A7-47E9-8855-3386B988069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0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2.5"/>
      </sharedItems>
    </cacheField>
    <cacheField name="Percentage Failed" numFmtId="0">
      <sharedItems containsSemiMixedTypes="0" containsString="0" containsNumber="1" minValue="24.193548387096776" maxValue="100" count="11">
        <n v="24.193548387096776"/>
        <n v="27.340823970037455"/>
        <n v="44.970414201183431"/>
        <n v="45.833333333333329"/>
        <n v="50"/>
        <n v="55.000000000000007"/>
        <n v="80"/>
        <n v="72.727272727272734"/>
        <n v="33.333333333333329"/>
        <n v="100"/>
        <n v="87.5"/>
      </sharedItems>
    </cacheField>
    <cacheField name="Percentage Canc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x v="0"/>
    <x v="0"/>
    <x v="0"/>
  </r>
  <r>
    <x v="1"/>
    <n v="388"/>
    <n v="146"/>
    <n v="0"/>
    <x v="1"/>
    <x v="1"/>
    <x v="1"/>
    <x v="0"/>
  </r>
  <r>
    <x v="2"/>
    <n v="93"/>
    <n v="76"/>
    <n v="0"/>
    <x v="2"/>
    <x v="2"/>
    <x v="2"/>
    <x v="0"/>
  </r>
  <r>
    <x v="3"/>
    <n v="39"/>
    <n v="33"/>
    <n v="0"/>
    <x v="3"/>
    <x v="3"/>
    <x v="3"/>
    <x v="0"/>
  </r>
  <r>
    <x v="4"/>
    <n v="12"/>
    <n v="12"/>
    <n v="0"/>
    <x v="4"/>
    <x v="4"/>
    <x v="4"/>
    <x v="0"/>
  </r>
  <r>
    <x v="5"/>
    <n v="9"/>
    <n v="11"/>
    <n v="0"/>
    <x v="5"/>
    <x v="5"/>
    <x v="5"/>
    <x v="0"/>
  </r>
  <r>
    <x v="6"/>
    <n v="1"/>
    <n v="4"/>
    <n v="0"/>
    <x v="6"/>
    <x v="6"/>
    <x v="6"/>
    <x v="0"/>
  </r>
  <r>
    <x v="7"/>
    <n v="3"/>
    <n v="8"/>
    <n v="0"/>
    <x v="7"/>
    <x v="7"/>
    <x v="7"/>
    <x v="0"/>
  </r>
  <r>
    <x v="8"/>
    <n v="4"/>
    <n v="2"/>
    <n v="0"/>
    <x v="8"/>
    <x v="8"/>
    <x v="8"/>
    <x v="0"/>
  </r>
  <r>
    <x v="9"/>
    <n v="2"/>
    <n v="1"/>
    <n v="0"/>
    <x v="9"/>
    <x v="8"/>
    <x v="8"/>
    <x v="0"/>
  </r>
  <r>
    <x v="10"/>
    <n v="0"/>
    <n v="1"/>
    <n v="0"/>
    <x v="10"/>
    <x v="9"/>
    <x v="9"/>
    <x v="0"/>
  </r>
  <r>
    <x v="11"/>
    <n v="2"/>
    <n v="14"/>
    <n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AB514-7816-403A-B341-94BCA6469A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4EE4C-1EB6-4A83-85F6-919A5419422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0300A-A150-455D-9FE4-6AE2AB77876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08267-9FC5-468B-B058-0A4F9AA604B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81652-C6BF-41B8-BBE9-7E7784659E93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3" ySplit="1" topLeftCell="D3686" activePane="bottomRight" state="frozen"/>
      <selection pane="topRight" activeCell="D1" sqref="D1"/>
      <selection pane="bottomLeft" activeCell="A2" sqref="A2"/>
      <selection pane="bottomRight" activeCell="E3691" sqref="E3691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6.85546875" bestFit="1" customWidth="1"/>
    <col min="19" max="20" width="23.57031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5" t="s">
        <v>8365</v>
      </c>
      <c r="T1" s="15" t="s">
        <v>8366</v>
      </c>
      <c r="U1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FE41-7AEB-4938-88B7-7A7086354197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2CC42-4968-47B9-B619-85F70C5A087E}">
  <dimension ref="A1:E7"/>
  <sheetViews>
    <sheetView zoomScaleNormal="100"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3735-DD5D-4311-AD51-092DEFE1BCEC}">
  <dimension ref="A1:F18"/>
  <sheetViews>
    <sheetView workbookViewId="0">
      <selection activeCell="L23" sqref="L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3637-C26E-46C8-81F5-2ED79FFF36EA}">
  <dimension ref="A1:F6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VLOOKUP(B2, Kickstarter!B:P, 15, FALSE)</f>
        <v>#N/A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8F0E-D294-4916-8006-DFCF46C70EE6}">
  <dimension ref="A1:C14"/>
  <sheetViews>
    <sheetView workbookViewId="0">
      <selection activeCell="F13" sqref="F12:F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8385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8390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8391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5">
      <c r="A6" t="s">
        <v>8392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5">
      <c r="A7" t="s">
        <v>8393</v>
      </c>
      <c r="B7" s="6" t="e">
        <f>B5-B6</f>
        <v>#REF!</v>
      </c>
      <c r="C7" s="6" t="e">
        <f>C5-C6</f>
        <v>#REF!</v>
      </c>
    </row>
    <row r="9" spans="1:3" x14ac:dyDescent="0.25">
      <c r="A9" t="s">
        <v>8386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8387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8394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8395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5">
      <c r="A13" t="s">
        <v>8396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5">
      <c r="A14" t="s">
        <v>8397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602A-E0E0-4D41-8B7D-F9EB13C61D29}">
  <dimension ref="A1:E18"/>
  <sheetViews>
    <sheetView tabSelected="1" workbookViewId="0">
      <selection activeCell="A4" activeCellId="1" sqref="A1:B2 A4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25B5-8FE2-4DE8-9AC9-4E2EBC98F264}">
  <dimension ref="A1:H24"/>
  <sheetViews>
    <sheetView workbookViewId="0">
      <selection activeCell="B2" sqref="B2"/>
    </sheetView>
  </sheetViews>
  <sheetFormatPr defaultRowHeight="15" x14ac:dyDescent="0.25"/>
  <cols>
    <col min="1" max="1" width="19.710937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20.85546875" style="13" bestFit="1" customWidth="1"/>
  </cols>
  <sheetData>
    <row r="1" spans="1:8" ht="15.75" thickBot="1" x14ac:dyDescent="0.3">
      <c r="A1" s="30" t="s">
        <v>8381</v>
      </c>
      <c r="B1" s="31" t="s">
        <v>8399</v>
      </c>
      <c r="C1" s="31" t="s">
        <v>8400</v>
      </c>
      <c r="D1" s="31" t="s">
        <v>8429</v>
      </c>
      <c r="E1" s="31" t="s">
        <v>8401</v>
      </c>
      <c r="F1" s="32" t="s">
        <v>8402</v>
      </c>
      <c r="G1" s="32" t="s">
        <v>8403</v>
      </c>
      <c r="H1" s="33" t="s">
        <v>8404</v>
      </c>
    </row>
    <row r="2" spans="1:8" x14ac:dyDescent="0.25">
      <c r="A2" s="34" t="s">
        <v>8405</v>
      </c>
      <c r="B2" s="20">
        <f>COUNTIFS(Kickstarter!$D:$D,"&lt;1000",Kickstarter!$F:$F,"successful",Kickstarter!$R:$R,"plays")</f>
        <v>141</v>
      </c>
      <c r="C2" s="21">
        <f>COUNTIFS(Kickstarter!$D:$D,"&lt;1000",Kickstarter!$F:$F,"failed",Kickstarter!$R:$R,"plays")</f>
        <v>45</v>
      </c>
      <c r="D2" s="21">
        <f>COUNTIFS(Kickstarter!$D:$D,"&lt;1000",Kickstarter!$F:$F,"canceled",Kickstarter!$R:$R,"plays")</f>
        <v>0</v>
      </c>
      <c r="E2" s="21">
        <f>SUM(B2:D2)</f>
        <v>186</v>
      </c>
      <c r="F2" s="22">
        <f>(B2/E2)*100</f>
        <v>75.806451612903231</v>
      </c>
      <c r="G2" s="22">
        <f>(C2/E2)*100</f>
        <v>24.193548387096776</v>
      </c>
      <c r="H2" s="23">
        <f>(D2/E2)*100</f>
        <v>0</v>
      </c>
    </row>
    <row r="3" spans="1:8" x14ac:dyDescent="0.25">
      <c r="A3" s="34" t="s">
        <v>8406</v>
      </c>
      <c r="B3" s="24">
        <f>COUNTIFS(Kickstarter!$D:$D,"&gt;=1000", Kickstarter!$D:$D,"&lt;=4999", Kickstarter!$F:$F,"successful",Kickstarter!$R:$R,"plays")</f>
        <v>388</v>
      </c>
      <c r="C3" s="18">
        <f>COUNTIFS(Kickstarter!$D:$D,"&gt;=1000", Kickstarter!$D:$D,"&lt;=4999", Kickstarter!$F:$F,"failed",Kickstarter!$R:$R,"plays")</f>
        <v>146</v>
      </c>
      <c r="D3" s="18">
        <f>COUNTIFS(Kickstarter!$D:$D,"&gt;=1000", Kickstarter!$D:$D,"&lt;=4999", Kickstarter!$F:$F,"canceled",Kickstarter!$R:$R,"plays")</f>
        <v>0</v>
      </c>
      <c r="E3" s="18">
        <f t="shared" ref="E3:E13" si="0">SUM(B3:D3)</f>
        <v>534</v>
      </c>
      <c r="F3" s="19">
        <f t="shared" ref="F3:F13" si="1">(B3/E3)*100</f>
        <v>72.659176029962552</v>
      </c>
      <c r="G3" s="19">
        <f t="shared" ref="G3:G13" si="2">(C3/E3)*100</f>
        <v>27.340823970037455</v>
      </c>
      <c r="H3" s="25">
        <f t="shared" ref="H3:H13" si="3">(D3/E3)*100</f>
        <v>0</v>
      </c>
    </row>
    <row r="4" spans="1:8" x14ac:dyDescent="0.25">
      <c r="A4" s="34" t="s">
        <v>8407</v>
      </c>
      <c r="B4" s="24">
        <f>COUNTIFS(Kickstarter!$D:$D,"&gt;=5000", Kickstarter!$D:$D,"&lt;=9999", Kickstarter!$F:$F,"successful",Kickstarter!$R:$R,"plays")</f>
        <v>93</v>
      </c>
      <c r="C4" s="18">
        <f>COUNTIFS(Kickstarter!$D:$D,"&gt;=5000", Kickstarter!$D:$D,"&lt;=9999", Kickstarter!$F:$F,"failed",Kickstarter!$R:$R,"plays")</f>
        <v>76</v>
      </c>
      <c r="D4" s="18">
        <f>COUNTIFS(Kickstarter!$D:$D,"&gt;=5000", Kickstarter!$D:$D,"&lt;=9999", Kickstarter!$F:$F,"canceled",Kickstarter!$R:$R,"plays")</f>
        <v>0</v>
      </c>
      <c r="E4" s="18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25">
        <f t="shared" si="3"/>
        <v>0</v>
      </c>
    </row>
    <row r="5" spans="1:8" x14ac:dyDescent="0.25">
      <c r="A5" s="34" t="s">
        <v>8408</v>
      </c>
      <c r="B5" s="24">
        <f>COUNTIFS(Kickstarter!$D:$D,"&gt;=10000", Kickstarter!$D:$D,"&lt;=14999", Kickstarter!$F:$F,"successful",Kickstarter!$R:$R,"plays")</f>
        <v>39</v>
      </c>
      <c r="C5" s="18">
        <f>COUNTIFS(Kickstarter!$D:$D,"&gt;=10000", Kickstarter!$D:$D,"&lt;=14999", Kickstarter!$F:$F,"failed",Kickstarter!$R:$R,"plays")</f>
        <v>33</v>
      </c>
      <c r="D5" s="18">
        <f>COUNTIFS(Kickstarter!$D:$D,"&gt;=10000", Kickstarter!$D:$D,"&lt;=14999", Kickstarter!$F:$F,"canceled",Kickstarter!$R:$R,"plays")</f>
        <v>0</v>
      </c>
      <c r="E5" s="18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25">
        <f t="shared" si="3"/>
        <v>0</v>
      </c>
    </row>
    <row r="6" spans="1:8" x14ac:dyDescent="0.25">
      <c r="A6" s="34" t="s">
        <v>8409</v>
      </c>
      <c r="B6" s="24">
        <f>COUNTIFS(Kickstarter!$D:$D,"&gt;=15000", Kickstarter!$D:$D,"&lt;=19999", Kickstarter!$F:$F,"successful",Kickstarter!$R:$R,"plays")</f>
        <v>12</v>
      </c>
      <c r="C6" s="18">
        <f>COUNTIFS(Kickstarter!$D:$D,"&gt;=15000", Kickstarter!$D:$D,"&lt;=19999", Kickstarter!$F:$F,"failed",Kickstarter!$R:$R,"plays")</f>
        <v>12</v>
      </c>
      <c r="D6" s="18">
        <f>COUNTIFS(Kickstarter!$D:$D,"&gt;=15000", Kickstarter!$D:$D,"&lt;=19999", Kickstarter!$F:$F,"canceled",Kickstarter!$R:$R,"plays")</f>
        <v>0</v>
      </c>
      <c r="E6" s="18">
        <f t="shared" si="0"/>
        <v>24</v>
      </c>
      <c r="F6" s="19">
        <f t="shared" si="1"/>
        <v>50</v>
      </c>
      <c r="G6" s="19">
        <f t="shared" si="2"/>
        <v>50</v>
      </c>
      <c r="H6" s="25">
        <f t="shared" si="3"/>
        <v>0</v>
      </c>
    </row>
    <row r="7" spans="1:8" x14ac:dyDescent="0.25">
      <c r="A7" s="34" t="s">
        <v>8410</v>
      </c>
      <c r="B7" s="24">
        <f>COUNTIFS(Kickstarter!$D:$D,"&gt;=20000", Kickstarter!$D:$D,"&lt;=24999", Kickstarter!$F:$F,"successful",Kickstarter!$R:$R,"plays")</f>
        <v>9</v>
      </c>
      <c r="C7" s="18">
        <f>COUNTIFS(Kickstarter!$D:$D,"&gt;=20000", Kickstarter!$D:$D,"&lt;=24999", Kickstarter!$F:$F,"failed",Kickstarter!$R:$R,"plays")</f>
        <v>11</v>
      </c>
      <c r="D7" s="18">
        <f>COUNTIFS(Kickstarter!$D:$D,"&gt;=20000", Kickstarter!$D:$D,"&lt;=24999", Kickstarter!$F:$F,"canceled",Kickstarter!$R:$R,"plays")</f>
        <v>0</v>
      </c>
      <c r="E7" s="18">
        <f t="shared" si="0"/>
        <v>20</v>
      </c>
      <c r="F7" s="19">
        <f t="shared" si="1"/>
        <v>45</v>
      </c>
      <c r="G7" s="19">
        <f t="shared" si="2"/>
        <v>55.000000000000007</v>
      </c>
      <c r="H7" s="25">
        <f t="shared" si="3"/>
        <v>0</v>
      </c>
    </row>
    <row r="8" spans="1:8" x14ac:dyDescent="0.25">
      <c r="A8" s="34" t="s">
        <v>8411</v>
      </c>
      <c r="B8" s="24">
        <f>COUNTIFS(Kickstarter!$D:$D,"&gt;=25000", Kickstarter!$D:$D,"&lt;=29999", Kickstarter!$F:$F,"successful",Kickstarter!$R:$R,"plays")</f>
        <v>1</v>
      </c>
      <c r="C8" s="18">
        <f>COUNTIFS(Kickstarter!$D:$D,"&gt;=25000", Kickstarter!$D:$D,"&lt;=29999", Kickstarter!$F:$F,"failed",Kickstarter!$R:$R,"plays")</f>
        <v>4</v>
      </c>
      <c r="D8" s="18">
        <f>COUNTIFS(Kickstarter!$D:$D,"&gt;=25000", Kickstarter!$D:$D,"&lt;=29999", Kickstarter!$F:$F,"canceled",Kickstarter!$R:$R,"plays")</f>
        <v>0</v>
      </c>
      <c r="E8" s="18">
        <f t="shared" si="0"/>
        <v>5</v>
      </c>
      <c r="F8" s="19">
        <f t="shared" si="1"/>
        <v>20</v>
      </c>
      <c r="G8" s="19">
        <f t="shared" si="2"/>
        <v>80</v>
      </c>
      <c r="H8" s="25">
        <f t="shared" si="3"/>
        <v>0</v>
      </c>
    </row>
    <row r="9" spans="1:8" x14ac:dyDescent="0.25">
      <c r="A9" s="34" t="s">
        <v>8412</v>
      </c>
      <c r="B9" s="24">
        <f>COUNTIFS(Kickstarter!$D:$D,"&gt;=30000", Kickstarter!$D:$D,"&lt;=34999", Kickstarter!$F:$F,"successful",Kickstarter!$R:$R,"plays")</f>
        <v>3</v>
      </c>
      <c r="C9" s="18">
        <f>COUNTIFS(Kickstarter!$D:$D,"&gt;=30000", Kickstarter!$D:$D,"&lt;=34999", Kickstarter!$F:$F,"failed",Kickstarter!$R:$R,"plays")</f>
        <v>8</v>
      </c>
      <c r="D9" s="18">
        <f>COUNTIFS(Kickstarter!$D:$D,"&gt;=30000", Kickstarter!$D:$D,"&lt;=34999", Kickstarter!$F:$F,"canceled",Kickstarter!$R:$R,"plays")</f>
        <v>0</v>
      </c>
      <c r="E9" s="18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25">
        <f t="shared" si="3"/>
        <v>0</v>
      </c>
    </row>
    <row r="10" spans="1:8" x14ac:dyDescent="0.25">
      <c r="A10" s="34" t="s">
        <v>8413</v>
      </c>
      <c r="B10" s="24">
        <f>COUNTIFS(Kickstarter!$D:$D,"&gt;=35000", Kickstarter!$D:$D,"&lt;=39999", Kickstarter!$F:$F,"successful",Kickstarter!$R:$R,"plays")</f>
        <v>4</v>
      </c>
      <c r="C10" s="18">
        <f>COUNTIFS(Kickstarter!$D:$D,"&gt;=35000", Kickstarter!$D:$D,"&lt;=39999", Kickstarter!$F:$F,"failed",Kickstarter!$R:$R,"plays")</f>
        <v>2</v>
      </c>
      <c r="D10" s="18">
        <f>COUNTIFS(Kickstarter!$D:$D,"&gt;=35000", Kickstarter!$D:$D,"&lt;=39999", Kickstarter!$F:$F,"canceled",Kickstarter!$R:$R,"plays")</f>
        <v>0</v>
      </c>
      <c r="E10" s="18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25">
        <f t="shared" si="3"/>
        <v>0</v>
      </c>
    </row>
    <row r="11" spans="1:8" x14ac:dyDescent="0.25">
      <c r="A11" s="34" t="s">
        <v>8414</v>
      </c>
      <c r="B11" s="24">
        <f>COUNTIFS(Kickstarter!$D:$D,"&gt;=40000", Kickstarter!$D:$D,"&lt;=44999", Kickstarter!$F:$F,"successful",Kickstarter!$R:$R,"plays")</f>
        <v>2</v>
      </c>
      <c r="C11" s="18">
        <f>COUNTIFS(Kickstarter!$D:$D,"&gt;=40000", Kickstarter!$D:$D,"&lt;=44999", Kickstarter!$F:$F,"failed",Kickstarter!$R:$R,"plays")</f>
        <v>1</v>
      </c>
      <c r="D11" s="18">
        <f>COUNTIFS(Kickstarter!$D:$D,"&gt;=40000", Kickstarter!$D:$D,"&lt;=44999", Kickstarter!$F:$F,"canceled",Kickstarter!$R:$R,"plays")</f>
        <v>0</v>
      </c>
      <c r="E11" s="18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25">
        <f t="shared" si="3"/>
        <v>0</v>
      </c>
    </row>
    <row r="12" spans="1:8" x14ac:dyDescent="0.25">
      <c r="A12" s="34" t="s">
        <v>8415</v>
      </c>
      <c r="B12" s="24">
        <f>COUNTIFS(Kickstarter!$D:$D,"&gt;=45000", Kickstarter!$D:$D,"&lt;=49999", Kickstarter!$F:$F,"successful",Kickstarter!$R:$R,"plays")</f>
        <v>0</v>
      </c>
      <c r="C12" s="18">
        <f>COUNTIFS(Kickstarter!$D:$D,"&gt;=45000", Kickstarter!$D:$D,"&lt;=49999", Kickstarter!$F:$F,"failed",Kickstarter!$R:$R,"plays")</f>
        <v>1</v>
      </c>
      <c r="D12" s="18">
        <f>COUNTIFS(Kickstarter!$D:$D,"&gt;=45000", Kickstarter!$D:$D,"&lt;=49999", Kickstarter!$F:$F,"canceled",Kickstarter!$R:$R,"plays")</f>
        <v>0</v>
      </c>
      <c r="E12" s="18">
        <f t="shared" si="0"/>
        <v>1</v>
      </c>
      <c r="F12" s="19">
        <f t="shared" si="1"/>
        <v>0</v>
      </c>
      <c r="G12" s="19">
        <f t="shared" si="2"/>
        <v>100</v>
      </c>
      <c r="H12" s="25">
        <f t="shared" si="3"/>
        <v>0</v>
      </c>
    </row>
    <row r="13" spans="1:8" ht="15.75" thickBot="1" x14ac:dyDescent="0.3">
      <c r="A13" s="35" t="s">
        <v>8416</v>
      </c>
      <c r="B13" s="26">
        <f>COUNTIFS(Kickstarter!$D:$D,"&gt;=50000", Kickstarter!$F:$F,"successful",Kickstarter!$R:$R,"plays")</f>
        <v>2</v>
      </c>
      <c r="C13" s="27">
        <f>COUNTIFS(Kickstarter!$D:$D,"&gt;=50000", Kickstarter!$F:$F,"failed",Kickstarter!$R:$R,"plays")</f>
        <v>14</v>
      </c>
      <c r="D13" s="27">
        <f>COUNTIFS(Kickstarter!$D:$D,"&gt;=50000", Kickstarter!$F:$F,"canceled",Kickstarter!$R:$R,"plays")</f>
        <v>0</v>
      </c>
      <c r="E13" s="27">
        <f t="shared" si="0"/>
        <v>16</v>
      </c>
      <c r="F13" s="28">
        <f t="shared" si="1"/>
        <v>12.5</v>
      </c>
      <c r="G13" s="28">
        <f t="shared" si="2"/>
        <v>87.5</v>
      </c>
      <c r="H13" s="29">
        <f t="shared" si="3"/>
        <v>0</v>
      </c>
    </row>
    <row r="17" spans="1:2" x14ac:dyDescent="0.25">
      <c r="A17" s="17" t="s">
        <v>8422</v>
      </c>
    </row>
    <row r="18" spans="1:2" x14ac:dyDescent="0.25">
      <c r="A18" t="s">
        <v>8399</v>
      </c>
      <c r="B18" t="s">
        <v>8421</v>
      </c>
    </row>
    <row r="19" spans="1:2" x14ac:dyDescent="0.25">
      <c r="A19" t="s">
        <v>8400</v>
      </c>
      <c r="B19" t="s">
        <v>8423</v>
      </c>
    </row>
    <row r="20" spans="1:2" x14ac:dyDescent="0.25">
      <c r="A20" t="s">
        <v>8417</v>
      </c>
      <c r="B20" t="s">
        <v>8424</v>
      </c>
    </row>
    <row r="21" spans="1:2" x14ac:dyDescent="0.25">
      <c r="A21" t="s">
        <v>8401</v>
      </c>
      <c r="B21" t="s">
        <v>8425</v>
      </c>
    </row>
    <row r="22" spans="1:2" x14ac:dyDescent="0.25">
      <c r="A22" s="13" t="s">
        <v>8402</v>
      </c>
      <c r="B22" s="13" t="s">
        <v>8426</v>
      </c>
    </row>
    <row r="23" spans="1:2" x14ac:dyDescent="0.25">
      <c r="A23" s="13" t="s">
        <v>8403</v>
      </c>
      <c r="B23" s="13" t="s">
        <v>8427</v>
      </c>
    </row>
    <row r="24" spans="1:2" x14ac:dyDescent="0.25">
      <c r="A24" s="13" t="s">
        <v>8404</v>
      </c>
      <c r="B24" s="13" t="s">
        <v>8428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8E4E-6EBA-4D7B-8288-CB2F218EBC61}">
  <dimension ref="A3:D16"/>
  <sheetViews>
    <sheetView workbookViewId="0">
      <selection activeCell="A3" sqref="A3:D16"/>
    </sheetView>
  </sheetViews>
  <sheetFormatPr defaultRowHeight="15" x14ac:dyDescent="0.25"/>
  <cols>
    <col min="1" max="1" width="14" bestFit="1" customWidth="1"/>
    <col min="2" max="2" width="27.7109375" bestFit="1" customWidth="1"/>
    <col min="3" max="3" width="23.85546875" bestFit="1" customWidth="1"/>
    <col min="4" max="4" width="25.5703125" bestFit="1" customWidth="1"/>
    <col min="5" max="5" width="19.85546875" bestFit="1" customWidth="1"/>
    <col min="6" max="6" width="12" bestFit="1" customWidth="1"/>
    <col min="7" max="7" width="5" bestFit="1" customWidth="1"/>
    <col min="8" max="9" width="3" bestFit="1" customWidth="1"/>
    <col min="10" max="10" width="12" bestFit="1" customWidth="1"/>
    <col min="11" max="11" width="11" bestFit="1" customWidth="1"/>
    <col min="12" max="13" width="12" bestFit="1" customWidth="1"/>
    <col min="14" max="14" width="23.85546875" bestFit="1" customWidth="1"/>
    <col min="15" max="15" width="12" bestFit="1" customWidth="1"/>
    <col min="16" max="16" width="3" bestFit="1" customWidth="1"/>
    <col min="17" max="18" width="12" bestFit="1" customWidth="1"/>
    <col min="19" max="19" width="5" bestFit="1" customWidth="1"/>
    <col min="20" max="21" width="3" bestFit="1" customWidth="1"/>
    <col min="22" max="22" width="12" bestFit="1" customWidth="1"/>
    <col min="23" max="23" width="11" bestFit="1" customWidth="1"/>
    <col min="24" max="25" width="12" bestFit="1" customWidth="1"/>
    <col min="26" max="26" width="25.5703125" bestFit="1" customWidth="1"/>
    <col min="27" max="29" width="2" bestFit="1" customWidth="1"/>
    <col min="30" max="34" width="3" bestFit="1" customWidth="1"/>
    <col min="35" max="37" width="4" bestFit="1" customWidth="1"/>
    <col min="38" max="38" width="32.7109375" bestFit="1" customWidth="1"/>
    <col min="39" max="39" width="28.85546875" bestFit="1" customWidth="1"/>
    <col min="40" max="40" width="30.5703125" bestFit="1" customWidth="1"/>
  </cols>
  <sheetData>
    <row r="3" spans="1:4" x14ac:dyDescent="0.25">
      <c r="A3" s="11" t="s">
        <v>8362</v>
      </c>
      <c r="B3" t="s">
        <v>8418</v>
      </c>
      <c r="C3" t="s">
        <v>8419</v>
      </c>
      <c r="D3" t="s">
        <v>8420</v>
      </c>
    </row>
    <row r="4" spans="1:4" x14ac:dyDescent="0.25">
      <c r="A4" s="12" t="s">
        <v>8405</v>
      </c>
      <c r="B4" s="13">
        <v>75.806451612903231</v>
      </c>
      <c r="C4" s="13">
        <v>24.193548387096776</v>
      </c>
      <c r="D4" s="13">
        <v>0</v>
      </c>
    </row>
    <row r="5" spans="1:4" x14ac:dyDescent="0.25">
      <c r="A5" s="12" t="s">
        <v>8406</v>
      </c>
      <c r="B5" s="13">
        <v>72.659176029962552</v>
      </c>
      <c r="C5" s="13">
        <v>27.340823970037455</v>
      </c>
      <c r="D5" s="13">
        <v>0</v>
      </c>
    </row>
    <row r="6" spans="1:4" x14ac:dyDescent="0.25">
      <c r="A6" s="12" t="s">
        <v>8408</v>
      </c>
      <c r="B6" s="13">
        <v>54.166666666666664</v>
      </c>
      <c r="C6" s="13">
        <v>45.833333333333329</v>
      </c>
      <c r="D6" s="13">
        <v>0</v>
      </c>
    </row>
    <row r="7" spans="1:4" x14ac:dyDescent="0.25">
      <c r="A7" s="12" t="s">
        <v>8409</v>
      </c>
      <c r="B7" s="13">
        <v>50</v>
      </c>
      <c r="C7" s="13">
        <v>50</v>
      </c>
      <c r="D7" s="13">
        <v>0</v>
      </c>
    </row>
    <row r="8" spans="1:4" x14ac:dyDescent="0.25">
      <c r="A8" s="12" t="s">
        <v>8410</v>
      </c>
      <c r="B8" s="13">
        <v>45</v>
      </c>
      <c r="C8" s="13">
        <v>55.000000000000007</v>
      </c>
      <c r="D8" s="13">
        <v>0</v>
      </c>
    </row>
    <row r="9" spans="1:4" x14ac:dyDescent="0.25">
      <c r="A9" s="12" t="s">
        <v>8411</v>
      </c>
      <c r="B9" s="13">
        <v>20</v>
      </c>
      <c r="C9" s="13">
        <v>80</v>
      </c>
      <c r="D9" s="13">
        <v>0</v>
      </c>
    </row>
    <row r="10" spans="1:4" x14ac:dyDescent="0.25">
      <c r="A10" s="12" t="s">
        <v>8412</v>
      </c>
      <c r="B10" s="13">
        <v>27.27272727272727</v>
      </c>
      <c r="C10" s="13">
        <v>72.727272727272734</v>
      </c>
      <c r="D10" s="13">
        <v>0</v>
      </c>
    </row>
    <row r="11" spans="1:4" x14ac:dyDescent="0.25">
      <c r="A11" s="12" t="s">
        <v>8413</v>
      </c>
      <c r="B11" s="13">
        <v>66.666666666666657</v>
      </c>
      <c r="C11" s="13">
        <v>33.333333333333329</v>
      </c>
      <c r="D11" s="13">
        <v>0</v>
      </c>
    </row>
    <row r="12" spans="1:4" x14ac:dyDescent="0.25">
      <c r="A12" s="12" t="s">
        <v>8414</v>
      </c>
      <c r="B12" s="13">
        <v>66.666666666666657</v>
      </c>
      <c r="C12" s="13">
        <v>33.333333333333329</v>
      </c>
      <c r="D12" s="13">
        <v>0</v>
      </c>
    </row>
    <row r="13" spans="1:4" x14ac:dyDescent="0.25">
      <c r="A13" s="12" t="s">
        <v>8415</v>
      </c>
      <c r="B13" s="13">
        <v>0</v>
      </c>
      <c r="C13" s="13">
        <v>100</v>
      </c>
      <c r="D13" s="13">
        <v>0</v>
      </c>
    </row>
    <row r="14" spans="1:4" x14ac:dyDescent="0.25">
      <c r="A14" s="12" t="s">
        <v>8407</v>
      </c>
      <c r="B14" s="13">
        <v>55.029585798816569</v>
      </c>
      <c r="C14" s="13">
        <v>44.970414201183431</v>
      </c>
      <c r="D14" s="13">
        <v>0</v>
      </c>
    </row>
    <row r="15" spans="1:4" x14ac:dyDescent="0.25">
      <c r="A15" s="12" t="s">
        <v>8416</v>
      </c>
      <c r="B15" s="13">
        <v>12.5</v>
      </c>
      <c r="C15" s="13">
        <v>87.5</v>
      </c>
      <c r="D15" s="13">
        <v>0</v>
      </c>
    </row>
    <row r="16" spans="1:4" x14ac:dyDescent="0.25">
      <c r="A16" s="12" t="s">
        <v>8361</v>
      </c>
      <c r="B16" s="13">
        <v>545.76794071440952</v>
      </c>
      <c r="C16" s="13">
        <v>654.23205928559037</v>
      </c>
      <c r="D16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Pvt 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</cp:lastModifiedBy>
  <dcterms:created xsi:type="dcterms:W3CDTF">2017-04-20T15:17:24Z</dcterms:created>
  <dcterms:modified xsi:type="dcterms:W3CDTF">2022-06-02T06:27:56Z</dcterms:modified>
</cp:coreProperties>
</file>