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uário\Desktop\santander-excel-com-inteligencia-artificial\"/>
    </mc:Choice>
  </mc:AlternateContent>
  <xr:revisionPtr revIDLastSave="0" documentId="13_ncr:1_{77CD2C81-6F1F-4C7E-96CE-095BCDFFF8B9}" xr6:coauthVersionLast="47" xr6:coauthVersionMax="47" xr10:uidLastSave="{00000000-0000-0000-0000-000000000000}"/>
  <bookViews>
    <workbookView xWindow="23880" yWindow="-120" windowWidth="24240" windowHeight="13140" xr2:uid="{00000000-000D-0000-FFFF-FFFF00000000}"/>
  </bookViews>
  <sheets>
    <sheet name="Simulador" sheetId="2" r:id="rId1"/>
    <sheet name="Lista de Perfis" sheetId="3" r:id="rId2"/>
  </sheets>
  <definedNames>
    <definedName name="aporte">Simulador!$D$15</definedName>
    <definedName name="patrimonio">Simulador!$D$18</definedName>
    <definedName name="periodo">Simulador!$D$16</definedName>
    <definedName name="rendimento_carteira">Simulador!$D$11</definedName>
    <definedName name="salario">Simulador!$D$10</definedName>
    <definedName name="sugestao_investimento">Simulador!$D$12</definedName>
    <definedName name="taxa_mensal">Simulador!$D$17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C35" i="2"/>
  <c r="C36" i="2"/>
  <c r="C37" i="2"/>
  <c r="C38" i="2"/>
  <c r="C33" i="2"/>
  <c r="A9" i="3"/>
  <c r="A10" i="3"/>
  <c r="A11" i="3"/>
  <c r="A12" i="3"/>
  <c r="A13" i="3"/>
  <c r="A14" i="3"/>
  <c r="A15" i="3"/>
  <c r="A16" i="3"/>
  <c r="A17" i="3"/>
  <c r="A18" i="3"/>
  <c r="A19" i="3"/>
  <c r="A20" i="3"/>
  <c r="A4" i="3"/>
  <c r="A5" i="3"/>
  <c r="A6" i="3"/>
  <c r="A7" i="3"/>
  <c r="A8" i="3"/>
  <c r="A3" i="3"/>
  <c r="C30" i="2"/>
  <c r="C22" i="2"/>
  <c r="D22" i="2" s="1"/>
  <c r="C23" i="2"/>
  <c r="D23" i="2" s="1"/>
  <c r="C24" i="2"/>
  <c r="D24" i="2" s="1"/>
  <c r="C25" i="2"/>
  <c r="D25" i="2" s="1"/>
  <c r="C26" i="2"/>
  <c r="D26" i="2" s="1"/>
  <c r="D18" i="2"/>
  <c r="D19" i="2" s="1"/>
  <c r="D12" i="2"/>
  <c r="D33" i="2" l="1"/>
  <c r="D35" i="2"/>
  <c r="D34" i="2"/>
  <c r="D38" i="2"/>
  <c r="D37" i="2"/>
  <c r="D36" i="2"/>
  <c r="D39" i="2" l="1"/>
</calcChain>
</file>

<file path=xl/sharedStrings.xml><?xml version="1.0" encoding="utf-8"?>
<sst xmlns="http://schemas.openxmlformats.org/spreadsheetml/2006/main" count="69" uniqueCount="33">
  <si>
    <t>Quanto invstir por mês?</t>
  </si>
  <si>
    <t>Por quantos anos?</t>
  </si>
  <si>
    <t>Taxa de rendimento mensal?</t>
  </si>
  <si>
    <t>Qual o patrimônio acumulado?</t>
  </si>
  <si>
    <t>Dividendos mensais?</t>
  </si>
  <si>
    <t>INVESTIMENTO MENSAL</t>
  </si>
  <si>
    <t>Quanto teria em 2 anos?</t>
  </si>
  <si>
    <t>Quanto teria em 5 anos?</t>
  </si>
  <si>
    <t>Quanto teria em 10 anos?</t>
  </si>
  <si>
    <t>Quanto teria em 20 anos?</t>
  </si>
  <si>
    <t>Quanto teria em 30 anos?</t>
  </si>
  <si>
    <t>Dividendo</t>
  </si>
  <si>
    <t>Cenários</t>
  </si>
  <si>
    <t>Rendimento Carteira</t>
  </si>
  <si>
    <t>Salário</t>
  </si>
  <si>
    <t>CONFIGURAÇÕES</t>
  </si>
  <si>
    <t>Valor a ser investido por mês</t>
  </si>
  <si>
    <t>PERFIL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</si>
  <si>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</si>
  <si>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</si>
  <si>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</si>
  <si>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</si>
  <si>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</si>
  <si>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</si>
  <si>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</si>
  <si>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</t>
  </si>
  <si>
    <t>CONSERVADOR</t>
  </si>
  <si>
    <t>TIPOS DE FII</t>
  </si>
  <si>
    <t>%</t>
  </si>
  <si>
    <t>CHAVE COMPOSTA</t>
  </si>
  <si>
    <t>MODERADO</t>
  </si>
  <si>
    <t>AGRESSIVO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</si>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</sst>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5" borderId="0" applyNumberFormat="0" applyBorder="0" applyAlignment="0" applyProtection="0"/>
  </cellStyleXfs>
  <cellXfs count="58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1" fillId="0" borderId="6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0" fontId="2" fillId="2" borderId="9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/>
    <xf numFmtId="0" fontId="2" fillId="2" borderId="19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8" fontId="0" fillId="7" borderId="11" xfId="0" applyNumberFormat="1" applyFill="1" applyBorder="1"/>
    <xf numFmtId="8" fontId="0" fillId="7" borderId="12" xfId="0" applyNumberFormat="1" applyFill="1" applyBorder="1"/>
    <xf numFmtId="8" fontId="0" fillId="7" borderId="14" xfId="0" applyNumberFormat="1" applyFill="1" applyBorder="1"/>
    <xf numFmtId="8" fontId="0" fillId="7" borderId="15" xfId="0" applyNumberFormat="1" applyFill="1" applyBorder="1"/>
    <xf numFmtId="8" fontId="0" fillId="7" borderId="17" xfId="0" applyNumberFormat="1" applyFill="1" applyBorder="1"/>
    <xf numFmtId="8" fontId="0" fillId="7" borderId="18" xfId="0" applyNumberFormat="1" applyFill="1" applyBorder="1"/>
    <xf numFmtId="8" fontId="1" fillId="7" borderId="6" xfId="0" applyNumberFormat="1" applyFont="1" applyFill="1" applyBorder="1" applyAlignment="1">
      <alignment horizontal="center"/>
    </xf>
    <xf numFmtId="8" fontId="1" fillId="7" borderId="8" xfId="0" applyNumberFormat="1" applyFont="1" applyFill="1" applyBorder="1" applyAlignment="1">
      <alignment horizontal="center"/>
    </xf>
    <xf numFmtId="0" fontId="0" fillId="7" borderId="10" xfId="0" applyFill="1" applyBorder="1" applyAlignment="1">
      <alignment horizontal="left" indent="2"/>
    </xf>
    <xf numFmtId="0" fontId="0" fillId="7" borderId="13" xfId="0" applyFill="1" applyBorder="1" applyAlignment="1">
      <alignment horizontal="left" indent="2"/>
    </xf>
    <xf numFmtId="0" fontId="0" fillId="7" borderId="16" xfId="0" applyFill="1" applyBorder="1" applyAlignment="1">
      <alignment horizontal="left" indent="2"/>
    </xf>
    <xf numFmtId="164" fontId="0" fillId="4" borderId="22" xfId="0" applyNumberFormat="1" applyFill="1" applyBorder="1" applyAlignment="1">
      <alignment horizontal="center"/>
    </xf>
    <xf numFmtId="10" fontId="0" fillId="4" borderId="6" xfId="0" applyNumberFormat="1" applyFill="1" applyBorder="1" applyAlignment="1">
      <alignment horizontal="center"/>
    </xf>
    <xf numFmtId="164" fontId="0" fillId="7" borderId="8" xfId="0" applyNumberFormat="1" applyFill="1" applyBorder="1" applyAlignment="1">
      <alignment horizontal="center"/>
    </xf>
    <xf numFmtId="0" fontId="0" fillId="0" borderId="0" xfId="0" applyAlignment="1">
      <alignment horizontal="left" indent="2"/>
    </xf>
    <xf numFmtId="8" fontId="0" fillId="0" borderId="0" xfId="0" applyNumberFormat="1"/>
    <xf numFmtId="0" fontId="7" fillId="5" borderId="0" xfId="2" applyFont="1" applyBorder="1" applyAlignment="1">
      <alignment horizontal="left"/>
    </xf>
    <xf numFmtId="0" fontId="7" fillId="5" borderId="0" xfId="2" applyFont="1" applyAlignment="1">
      <alignment horizontal="center"/>
    </xf>
    <xf numFmtId="0" fontId="7" fillId="5" borderId="0" xfId="2" applyFont="1"/>
    <xf numFmtId="9" fontId="0" fillId="0" borderId="0" xfId="1" applyFont="1" applyAlignment="1">
      <alignment horizontal="center"/>
    </xf>
    <xf numFmtId="0" fontId="1" fillId="6" borderId="0" xfId="0" applyFont="1" applyFill="1"/>
    <xf numFmtId="164" fontId="1" fillId="6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/>
    <xf numFmtId="164" fontId="1" fillId="8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/>
    <xf numFmtId="9" fontId="0" fillId="0" borderId="0" xfId="0" applyNumberFormat="1" applyAlignment="1">
      <alignment horizontal="center"/>
    </xf>
    <xf numFmtId="9" fontId="0" fillId="0" borderId="25" xfId="1" applyFont="1" applyBorder="1" applyAlignment="1">
      <alignment horizontal="center"/>
    </xf>
    <xf numFmtId="9" fontId="0" fillId="0" borderId="25" xfId="0" applyNumberForma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8" fillId="0" borderId="0" xfId="0" applyFont="1"/>
    <xf numFmtId="0" fontId="0" fillId="7" borderId="5" xfId="0" applyFill="1" applyBorder="1" applyAlignment="1">
      <alignment horizontal="left" indent="2"/>
    </xf>
    <xf numFmtId="0" fontId="0" fillId="7" borderId="23" xfId="0" applyFill="1" applyBorder="1" applyAlignment="1">
      <alignment horizontal="left" indent="2"/>
    </xf>
    <xf numFmtId="0" fontId="1" fillId="7" borderId="5" xfId="0" applyFont="1" applyFill="1" applyBorder="1" applyAlignment="1">
      <alignment horizontal="left" indent="2"/>
    </xf>
    <xf numFmtId="0" fontId="1" fillId="7" borderId="23" xfId="0" applyFont="1" applyFill="1" applyBorder="1" applyAlignment="1">
      <alignment horizontal="left" indent="2"/>
    </xf>
    <xf numFmtId="0" fontId="1" fillId="7" borderId="7" xfId="0" applyFont="1" applyFill="1" applyBorder="1" applyAlignment="1">
      <alignment horizontal="left" indent="2"/>
    </xf>
    <xf numFmtId="0" fontId="1" fillId="7" borderId="24" xfId="0" applyFont="1" applyFill="1" applyBorder="1" applyAlignment="1">
      <alignment horizontal="left" indent="2"/>
    </xf>
    <xf numFmtId="0" fontId="0" fillId="7" borderId="20" xfId="0" applyFill="1" applyBorder="1" applyAlignment="1">
      <alignment horizontal="left" indent="2"/>
    </xf>
    <xf numFmtId="0" fontId="0" fillId="7" borderId="21" xfId="0" applyFill="1" applyBorder="1" applyAlignment="1">
      <alignment horizontal="left" indent="2"/>
    </xf>
    <xf numFmtId="0" fontId="0" fillId="7" borderId="7" xfId="0" applyFill="1" applyBorder="1" applyAlignment="1">
      <alignment horizontal="left" indent="2"/>
    </xf>
    <xf numFmtId="0" fontId="0" fillId="7" borderId="24" xfId="0" applyFill="1" applyBorder="1" applyAlignment="1">
      <alignment horizontal="left" indent="2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Simulador!$C$32</c:f>
              <c:strCache>
                <c:ptCount val="1"/>
                <c:pt idx="0">
                  <c:v>Percentual Sugerido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39-46BE-836C-7A5E826AEA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39-46BE-836C-7A5E826AEA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39-46BE-836C-7A5E826AEA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39-46BE-836C-7A5E826AEA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39-46BE-836C-7A5E826AEA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39-46BE-836C-7A5E826AEA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Simulador!$C$33:$C$38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9-45AD-80FC-397374AF2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428624</xdr:colOff>
      <xdr:row>40</xdr:row>
      <xdr:rowOff>4761</xdr:rowOff>
    </xdr:from>
    <xdr:to>
      <xdr:col>3</xdr:col>
      <xdr:colOff>409574</xdr:colOff>
      <xdr:row>55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F6ADD8F-B6AA-D321-C212-1CD14A214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9525</xdr:colOff>
      <xdr:row>1</xdr:row>
      <xdr:rowOff>19050</xdr:rowOff>
    </xdr:from>
    <xdr:to>
      <xdr:col>6</xdr:col>
      <xdr:colOff>0</xdr:colOff>
      <xdr:row>7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6E471FB-BFA9-0218-16EA-5EBF077ED7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24" t="4065" r="810" b="-1"/>
        <a:stretch/>
      </xdr:blipFill>
      <xdr:spPr bwMode="auto">
        <a:xfrm>
          <a:off x="209550" y="209550"/>
          <a:ext cx="66675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63E-CBC2-4A90-8B38-F012D8E5E9B0}">
  <dimension ref="A4:L39"/>
  <sheetViews>
    <sheetView showGridLines="0" showRowColHeaders="0" tabSelected="1" topLeftCell="A9" workbookViewId="0">
      <selection activeCell="H28" sqref="H28"/>
    </sheetView>
  </sheetViews>
  <sheetFormatPr defaultColWidth="0" defaultRowHeight="15" x14ac:dyDescent="0.25"/>
  <cols>
    <col min="1" max="1" width="3" bestFit="1" customWidth="1"/>
    <col min="2" max="2" width="41.7109375" customWidth="1"/>
    <col min="3" max="3" width="27.28515625" customWidth="1"/>
    <col min="4" max="4" width="12.85546875" bestFit="1" customWidth="1"/>
    <col min="5" max="12" width="9.140625" customWidth="1"/>
    <col min="13" max="13" width="9.140625" hidden="1" customWidth="1"/>
    <col min="14" max="16384" width="9.140625" hidden="1"/>
  </cols>
  <sheetData>
    <row r="4" spans="2:5" ht="15" customHeight="1" x14ac:dyDescent="0.35">
      <c r="E4" s="47"/>
    </row>
    <row r="8" spans="2:5" ht="15.75" thickBot="1" x14ac:dyDescent="0.3"/>
    <row r="9" spans="2:5" ht="18.75" x14ac:dyDescent="0.25">
      <c r="B9" s="11" t="s">
        <v>15</v>
      </c>
      <c r="C9" s="13"/>
      <c r="D9" s="12"/>
    </row>
    <row r="10" spans="2:5" x14ac:dyDescent="0.25">
      <c r="B10" s="54" t="s">
        <v>14</v>
      </c>
      <c r="C10" s="55"/>
      <c r="D10" s="25">
        <v>2000</v>
      </c>
    </row>
    <row r="11" spans="2:5" x14ac:dyDescent="0.25">
      <c r="B11" s="48" t="s">
        <v>13</v>
      </c>
      <c r="C11" s="49"/>
      <c r="D11" s="26">
        <v>8.9999999999999993E-3</v>
      </c>
    </row>
    <row r="12" spans="2:5" ht="15.75" thickBot="1" x14ac:dyDescent="0.3">
      <c r="B12" s="56" t="s">
        <v>32</v>
      </c>
      <c r="C12" s="57"/>
      <c r="D12" s="27">
        <f>D10*30%</f>
        <v>600</v>
      </c>
    </row>
    <row r="13" spans="2:5" ht="15.75" thickBot="1" x14ac:dyDescent="0.3"/>
    <row r="14" spans="2:5" ht="26.25" x14ac:dyDescent="0.25">
      <c r="B14" s="2" t="s">
        <v>5</v>
      </c>
      <c r="C14" s="10"/>
      <c r="D14" s="3"/>
    </row>
    <row r="15" spans="2:5" x14ac:dyDescent="0.25">
      <c r="B15" s="48" t="s">
        <v>0</v>
      </c>
      <c r="C15" s="49"/>
      <c r="D15" s="5">
        <v>200</v>
      </c>
    </row>
    <row r="16" spans="2:5" x14ac:dyDescent="0.25">
      <c r="B16" s="48" t="s">
        <v>1</v>
      </c>
      <c r="C16" s="49"/>
      <c r="D16" s="4">
        <v>5</v>
      </c>
    </row>
    <row r="17" spans="1:4" x14ac:dyDescent="0.25">
      <c r="B17" s="48" t="s">
        <v>2</v>
      </c>
      <c r="C17" s="49"/>
      <c r="D17" s="6">
        <v>1.0789999999999999E-2</v>
      </c>
    </row>
    <row r="18" spans="1:4" ht="15" customHeight="1" x14ac:dyDescent="0.25">
      <c r="B18" s="50" t="s">
        <v>3</v>
      </c>
      <c r="C18" s="51"/>
      <c r="D18" s="20">
        <f>FV(taxa_mensal,periodo*12,aporte*-1)</f>
        <v>16755.382799697527</v>
      </c>
    </row>
    <row r="19" spans="1:4" ht="15.75" thickBot="1" x14ac:dyDescent="0.3">
      <c r="A19" s="9">
        <v>2</v>
      </c>
      <c r="B19" s="52" t="s">
        <v>4</v>
      </c>
      <c r="C19" s="53"/>
      <c r="D19" s="21">
        <f>patrimonio*taxa_mensal</f>
        <v>180.7905804087363</v>
      </c>
    </row>
    <row r="20" spans="1:4" ht="15.75" thickBot="1" x14ac:dyDescent="0.3">
      <c r="A20" s="9">
        <v>5</v>
      </c>
    </row>
    <row r="21" spans="1:4" ht="26.25" customHeight="1" x14ac:dyDescent="0.25">
      <c r="A21" s="9">
        <v>10</v>
      </c>
      <c r="B21" s="1" t="s">
        <v>12</v>
      </c>
      <c r="C21" s="7"/>
      <c r="D21" s="8" t="s">
        <v>11</v>
      </c>
    </row>
    <row r="22" spans="1:4" ht="15" customHeight="1" x14ac:dyDescent="0.25">
      <c r="A22" s="9">
        <v>20</v>
      </c>
      <c r="B22" s="22" t="s">
        <v>6</v>
      </c>
      <c r="C22" s="14">
        <f>FV($D$17,12*$A19,$D$15*-1)</f>
        <v>5445.5254595290435</v>
      </c>
      <c r="D22" s="15">
        <f>C22*rendimento_carteira</f>
        <v>49.00972913576139</v>
      </c>
    </row>
    <row r="23" spans="1:4" ht="15" customHeight="1" x14ac:dyDescent="0.25">
      <c r="A23" s="9">
        <v>30</v>
      </c>
      <c r="B23" s="23" t="s">
        <v>7</v>
      </c>
      <c r="C23" s="16">
        <f>FV($D$17,12*$A20,$D$15*-1)</f>
        <v>16755.382799697527</v>
      </c>
      <c r="D23" s="17">
        <f>C23*rendimento_carteira</f>
        <v>150.79844519727774</v>
      </c>
    </row>
    <row r="24" spans="1:4" ht="15" customHeight="1" x14ac:dyDescent="0.25">
      <c r="B24" s="23" t="s">
        <v>8</v>
      </c>
      <c r="C24" s="16">
        <f>FV($D$17,12*$A21,$D$15*-1)</f>
        <v>48656.842506034438</v>
      </c>
      <c r="D24" s="17">
        <f>C24*rendimento_carteira</f>
        <v>437.91158255430992</v>
      </c>
    </row>
    <row r="25" spans="1:4" ht="15" customHeight="1" x14ac:dyDescent="0.25">
      <c r="B25" s="23" t="s">
        <v>9</v>
      </c>
      <c r="C25" s="16">
        <f>FV($D$17,12*$A22,$D$15*-1)</f>
        <v>225039.68001941612</v>
      </c>
      <c r="D25" s="17">
        <f>C25*rendimento_carteira</f>
        <v>2025.357120174745</v>
      </c>
    </row>
    <row r="26" spans="1:4" ht="15.75" customHeight="1" thickBot="1" x14ac:dyDescent="0.3">
      <c r="B26" s="24" t="s">
        <v>10</v>
      </c>
      <c r="C26" s="18">
        <f>FV($D$17,12*$A23,$D$15*-1)</f>
        <v>864433.93100094295</v>
      </c>
      <c r="D26" s="19">
        <f>C26*rendimento_carteira</f>
        <v>7779.9053790084863</v>
      </c>
    </row>
    <row r="27" spans="1:4" ht="15.75" customHeight="1" x14ac:dyDescent="0.25">
      <c r="B27" s="28"/>
      <c r="C27" s="29"/>
      <c r="D27" s="29"/>
    </row>
    <row r="29" spans="1:4" x14ac:dyDescent="0.25">
      <c r="B29" s="30" t="s">
        <v>17</v>
      </c>
      <c r="C29" s="31" t="s">
        <v>31</v>
      </c>
      <c r="D29" s="32"/>
    </row>
    <row r="30" spans="1:4" x14ac:dyDescent="0.25">
      <c r="B30" s="34" t="s">
        <v>16</v>
      </c>
      <c r="C30" s="35">
        <f>aporte</f>
        <v>200</v>
      </c>
      <c r="D30" s="34"/>
    </row>
    <row r="32" spans="1:4" x14ac:dyDescent="0.25">
      <c r="B32" s="36" t="s">
        <v>27</v>
      </c>
      <c r="C32" s="36" t="s">
        <v>18</v>
      </c>
      <c r="D32" s="36" t="s">
        <v>19</v>
      </c>
    </row>
    <row r="33" spans="2:4" x14ac:dyDescent="0.25">
      <c r="B33" s="39" t="s">
        <v>20</v>
      </c>
      <c r="C33" s="33">
        <f>VLOOKUP($C$29&amp;" - "&amp;B33,'Lista de Perfis'!$A:$D,4,FALSE)</f>
        <v>0.5</v>
      </c>
      <c r="D33" s="46">
        <f>$C$30*C33</f>
        <v>100</v>
      </c>
    </row>
    <row r="34" spans="2:4" x14ac:dyDescent="0.25">
      <c r="B34" s="39" t="s">
        <v>21</v>
      </c>
      <c r="C34" s="33">
        <f>VLOOKUP($C$29&amp;" - "&amp;B34,'Lista de Perfis'!$A:$D,4,FALSE)</f>
        <v>0.1</v>
      </c>
      <c r="D34" s="46">
        <f t="shared" ref="D34:D38" si="0">$C$30*C34</f>
        <v>20</v>
      </c>
    </row>
    <row r="35" spans="2:4" x14ac:dyDescent="0.25">
      <c r="B35" s="39" t="s">
        <v>22</v>
      </c>
      <c r="C35" s="33">
        <f>VLOOKUP($C$29&amp;" - "&amp;B35,'Lista de Perfis'!$A:$D,4,FALSE)</f>
        <v>0.05</v>
      </c>
      <c r="D35" s="46">
        <f t="shared" si="0"/>
        <v>10</v>
      </c>
    </row>
    <row r="36" spans="2:4" x14ac:dyDescent="0.25">
      <c r="B36" s="39" t="s">
        <v>23</v>
      </c>
      <c r="C36" s="33">
        <f>VLOOKUP($C$29&amp;" - "&amp;B36,'Lista de Perfis'!$A:$D,4,FALSE)</f>
        <v>0.05</v>
      </c>
      <c r="D36" s="46">
        <f t="shared" si="0"/>
        <v>10</v>
      </c>
    </row>
    <row r="37" spans="2:4" x14ac:dyDescent="0.25">
      <c r="B37" s="39" t="s">
        <v>24</v>
      </c>
      <c r="C37" s="33">
        <f>VLOOKUP($C$29&amp;" - "&amp;B37,'Lista de Perfis'!$A:$D,4,FALSE)</f>
        <v>0.2</v>
      </c>
      <c r="D37" s="46">
        <f t="shared" si="0"/>
        <v>40</v>
      </c>
    </row>
    <row r="38" spans="2:4" x14ac:dyDescent="0.25">
      <c r="B38" s="39" t="s">
        <v>25</v>
      </c>
      <c r="C38" s="33">
        <f>VLOOKUP($C$29&amp;" - "&amp;B38,'Lista de Perfis'!$A:$D,4,FALSE)</f>
        <v>0.1</v>
      </c>
      <c r="D38" s="46">
        <f t="shared" si="0"/>
        <v>20</v>
      </c>
    </row>
    <row r="39" spans="2:4" x14ac:dyDescent="0.25">
      <c r="B39" s="37"/>
      <c r="C39" s="37"/>
      <c r="D39" s="38">
        <f>SUM(D33:D38)</f>
        <v>200</v>
      </c>
    </row>
  </sheetData>
  <mergeCells count="8">
    <mergeCell ref="B17:C17"/>
    <mergeCell ref="B18:C18"/>
    <mergeCell ref="B19:C19"/>
    <mergeCell ref="B10:C10"/>
    <mergeCell ref="B11:C11"/>
    <mergeCell ref="B12:C12"/>
    <mergeCell ref="B15:C15"/>
    <mergeCell ref="B16:C16"/>
  </mergeCells>
  <dataValidations count="1">
    <dataValidation type="list" allowBlank="1" showInputMessage="1" showErrorMessage="1" sqref="C29" xr:uid="{C620CF41-1F25-445B-90A5-9B2EF702B8AE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FCF2-7E62-4132-BEE8-A29772318FDC}">
  <dimension ref="A2:D20"/>
  <sheetViews>
    <sheetView workbookViewId="0">
      <selection activeCell="C26" sqref="C26"/>
    </sheetView>
  </sheetViews>
  <sheetFormatPr defaultRowHeight="15" x14ac:dyDescent="0.25"/>
  <cols>
    <col min="1" max="1" width="34.7109375" bestFit="1" customWidth="1"/>
    <col min="2" max="2" width="14.7109375" bestFit="1" customWidth="1"/>
    <col min="3" max="3" width="19" bestFit="1" customWidth="1"/>
  </cols>
  <sheetData>
    <row r="2" spans="1:4" x14ac:dyDescent="0.25">
      <c r="A2" s="44" t="s">
        <v>29</v>
      </c>
      <c r="B2" s="45" t="s">
        <v>17</v>
      </c>
      <c r="C2" s="45" t="s">
        <v>27</v>
      </c>
      <c r="D2" s="45" t="s">
        <v>28</v>
      </c>
    </row>
    <row r="3" spans="1:4" x14ac:dyDescent="0.25">
      <c r="A3" t="str">
        <f>B3&amp;" - "&amp;C3</f>
        <v>CONSERVADOR - PAPEL</v>
      </c>
      <c r="B3" t="s">
        <v>26</v>
      </c>
      <c r="C3" t="s">
        <v>20</v>
      </c>
      <c r="D3" s="33">
        <v>0.3</v>
      </c>
    </row>
    <row r="4" spans="1:4" x14ac:dyDescent="0.25">
      <c r="A4" t="str">
        <f t="shared" ref="A4:A20" si="0">B4&amp;" - "&amp;C4</f>
        <v>CONSERVADOR - TIJOLO</v>
      </c>
      <c r="B4" t="s">
        <v>26</v>
      </c>
      <c r="C4" t="s">
        <v>21</v>
      </c>
      <c r="D4" s="33">
        <v>0.5</v>
      </c>
    </row>
    <row r="5" spans="1:4" x14ac:dyDescent="0.25">
      <c r="A5" t="str">
        <f t="shared" si="0"/>
        <v>CONSERVADOR - HÍBRIDOS</v>
      </c>
      <c r="B5" t="s">
        <v>26</v>
      </c>
      <c r="C5" t="s">
        <v>22</v>
      </c>
      <c r="D5" s="33">
        <v>0.1</v>
      </c>
    </row>
    <row r="6" spans="1:4" x14ac:dyDescent="0.25">
      <c r="A6" t="str">
        <f t="shared" si="0"/>
        <v>CONSERVADOR - FOFs</v>
      </c>
      <c r="B6" t="s">
        <v>26</v>
      </c>
      <c r="C6" t="s">
        <v>23</v>
      </c>
      <c r="D6" s="33">
        <v>0.1</v>
      </c>
    </row>
    <row r="7" spans="1:4" x14ac:dyDescent="0.25">
      <c r="A7" t="str">
        <f t="shared" si="0"/>
        <v>CONSERVADOR - DESENVOLVIMENTO</v>
      </c>
      <c r="B7" t="s">
        <v>26</v>
      </c>
      <c r="C7" t="s">
        <v>24</v>
      </c>
      <c r="D7" s="33">
        <v>0</v>
      </c>
    </row>
    <row r="8" spans="1:4" ht="15.75" thickBot="1" x14ac:dyDescent="0.3">
      <c r="A8" s="40" t="str">
        <f t="shared" si="0"/>
        <v>CONSERVADOR - HOTELARIA</v>
      </c>
      <c r="B8" s="40" t="s">
        <v>26</v>
      </c>
      <c r="C8" s="40" t="s">
        <v>25</v>
      </c>
      <c r="D8" s="42">
        <v>0</v>
      </c>
    </row>
    <row r="9" spans="1:4" ht="15.75" thickTop="1" x14ac:dyDescent="0.25">
      <c r="A9" t="str">
        <f t="shared" si="0"/>
        <v>MODERADO - PAPEL</v>
      </c>
      <c r="B9" t="s">
        <v>30</v>
      </c>
      <c r="C9" t="s">
        <v>20</v>
      </c>
      <c r="D9" s="41">
        <v>0.32</v>
      </c>
    </row>
    <row r="10" spans="1:4" x14ac:dyDescent="0.25">
      <c r="A10" t="str">
        <f t="shared" si="0"/>
        <v>MODERADO - TIJOLO</v>
      </c>
      <c r="B10" t="s">
        <v>30</v>
      </c>
      <c r="C10" t="s">
        <v>21</v>
      </c>
      <c r="D10" s="41">
        <v>0.35</v>
      </c>
    </row>
    <row r="11" spans="1:4" x14ac:dyDescent="0.25">
      <c r="A11" t="str">
        <f t="shared" si="0"/>
        <v>MODERADO - HÍBRIDOS</v>
      </c>
      <c r="B11" t="s">
        <v>30</v>
      </c>
      <c r="C11" t="s">
        <v>22</v>
      </c>
      <c r="D11" s="41">
        <v>0.08</v>
      </c>
    </row>
    <row r="12" spans="1:4" x14ac:dyDescent="0.25">
      <c r="A12" t="str">
        <f t="shared" si="0"/>
        <v>MODERADO - FOFs</v>
      </c>
      <c r="B12" t="s">
        <v>30</v>
      </c>
      <c r="C12" t="s">
        <v>23</v>
      </c>
      <c r="D12" s="41">
        <v>0.05</v>
      </c>
    </row>
    <row r="13" spans="1:4" x14ac:dyDescent="0.25">
      <c r="A13" t="str">
        <f t="shared" si="0"/>
        <v>MODERADO - DESENVOLVIMENTO</v>
      </c>
      <c r="B13" t="s">
        <v>30</v>
      </c>
      <c r="C13" t="s">
        <v>24</v>
      </c>
      <c r="D13" s="41">
        <v>0.1</v>
      </c>
    </row>
    <row r="14" spans="1:4" ht="15.75" thickBot="1" x14ac:dyDescent="0.3">
      <c r="A14" s="40" t="str">
        <f t="shared" si="0"/>
        <v>MODERADO - HOTELARIA</v>
      </c>
      <c r="B14" s="40" t="s">
        <v>30</v>
      </c>
      <c r="C14" s="40" t="s">
        <v>25</v>
      </c>
      <c r="D14" s="43">
        <v>0.1</v>
      </c>
    </row>
    <row r="15" spans="1:4" ht="15.75" thickTop="1" x14ac:dyDescent="0.25">
      <c r="A15" t="str">
        <f t="shared" si="0"/>
        <v>AGRESSIVO - PAPEL</v>
      </c>
      <c r="B15" t="s">
        <v>31</v>
      </c>
      <c r="C15" t="s">
        <v>20</v>
      </c>
      <c r="D15" s="41">
        <v>0.5</v>
      </c>
    </row>
    <row r="16" spans="1:4" x14ac:dyDescent="0.25">
      <c r="A16" t="str">
        <f t="shared" si="0"/>
        <v>AGRESSIVO - TIJOLO</v>
      </c>
      <c r="B16" t="s">
        <v>31</v>
      </c>
      <c r="C16" t="s">
        <v>21</v>
      </c>
      <c r="D16" s="41">
        <v>0.1</v>
      </c>
    </row>
    <row r="17" spans="1:4" x14ac:dyDescent="0.25">
      <c r="A17" t="str">
        <f t="shared" si="0"/>
        <v>AGRESSIVO - HÍBRIDOS</v>
      </c>
      <c r="B17" t="s">
        <v>31</v>
      </c>
      <c r="C17" t="s">
        <v>22</v>
      </c>
      <c r="D17" s="41">
        <v>0.05</v>
      </c>
    </row>
    <row r="18" spans="1:4" x14ac:dyDescent="0.25">
      <c r="A18" t="str">
        <f t="shared" si="0"/>
        <v>AGRESSIVO - FOFs</v>
      </c>
      <c r="B18" t="s">
        <v>31</v>
      </c>
      <c r="C18" t="s">
        <v>23</v>
      </c>
      <c r="D18" s="41">
        <v>0.05</v>
      </c>
    </row>
    <row r="19" spans="1:4" x14ac:dyDescent="0.25">
      <c r="A19" t="str">
        <f t="shared" si="0"/>
        <v>AGRESSIVO - DESENVOLVIMENTO</v>
      </c>
      <c r="B19" t="s">
        <v>31</v>
      </c>
      <c r="C19" t="s">
        <v>24</v>
      </c>
      <c r="D19" s="41">
        <v>0.2</v>
      </c>
    </row>
    <row r="20" spans="1:4" x14ac:dyDescent="0.25">
      <c r="A20" t="str">
        <f t="shared" si="0"/>
        <v>AGRESSIVO - HOTELARIA</v>
      </c>
      <c r="B20" t="s">
        <v>31</v>
      </c>
      <c r="C20" t="s">
        <v>25</v>
      </c>
      <c r="D20" s="4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</vt:lpstr>
      <vt:lpstr>Lista de Perfis</vt:lpstr>
      <vt:lpstr>aporte</vt:lpstr>
      <vt:lpstr>patrimonio</vt:lpstr>
      <vt:lpstr>periodo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2015-06-05T18:19:34Z</dcterms:created>
  <dcterms:modified xsi:type="dcterms:W3CDTF">2025-05-31T17:01:42Z</dcterms:modified>
</cp:coreProperties>
</file>