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chris\Documents\DataPortfolio\Superintendent_Salary_Report_20242025\"/>
    </mc:Choice>
  </mc:AlternateContent>
  <xr:revisionPtr revIDLastSave="0" documentId="13_ncr:1_{73B47E86-71A2-4D5E-9C31-8EAB00262EC0}" xr6:coauthVersionLast="47" xr6:coauthVersionMax="47" xr10:uidLastSave="{00000000-0000-0000-0000-000000000000}"/>
  <bookViews>
    <workbookView xWindow="-96" yWindow="0" windowWidth="11712" windowHeight="12336" xr2:uid="{372CE052-352E-4B0E-8095-44B6F811AA40}"/>
  </bookViews>
  <sheets>
    <sheet name="Read Me" sheetId="8" r:id="rId1"/>
    <sheet name="Insights" sheetId="5" r:id="rId2"/>
    <sheet name="Investigative" sheetId="7" r:id="rId3"/>
    <sheet name="Dashboard (Pay)" sheetId="2" r:id="rId4"/>
    <sheet name="Dashboard (Region)" sheetId="3" r:id="rId5"/>
    <sheet name="Dashboard (Superintendent)" sheetId="4" r:id="rId6"/>
    <sheet name="Texas_Superintendent_Salaries_F" sheetId="1" r:id="rId7"/>
  </sheets>
  <definedNames>
    <definedName name="_xlnm._FilterDatabase" localSheetId="6" hidden="1">Texas_Superintendent_Salaries_F!$L$1:$P$1</definedName>
    <definedName name="_xlcn.WorksheetConnection_Texas_Superintendent_Salaries_2A1P12271" hidden="1">Texas_Superintendent_Salaries_F!$A$1:$N$1227</definedName>
    <definedName name="_xlcn.WorksheetConnection_Texas_Superintendent_Salaries_FA1R12271" hidden="1">Texas_Superintendent_Salaries_F!$A$1:$P$1227</definedName>
    <definedName name="Slicer_Region">#N/A</definedName>
  </definedNames>
  <calcPr calcId="191029"/>
  <pivotCaches>
    <pivotCache cacheId="1917" r:id="rId8"/>
    <pivotCache cacheId="1918" r:id="rId9"/>
    <pivotCache cacheId="1919" r:id="rId10"/>
    <pivotCache cacheId="1920" r:id="rId11"/>
    <pivotCache cacheId="1921" r:id="rId12"/>
    <pivotCache cacheId="1922" r:id="rId13"/>
    <pivotCache cacheId="1923" r:id="rId14"/>
    <pivotCache cacheId="1924" r:id="rId15"/>
    <pivotCache cacheId="1925" r:id="rId16"/>
    <pivotCache cacheId="1926" r:id="rId17"/>
    <pivotCache cacheId="1927" r:id="rId18"/>
    <pivotCache cacheId="1928" r:id="rId19"/>
    <pivotCache cacheId="1929" r:id="rId20"/>
    <pivotCache cacheId="1930" r:id="rId21"/>
    <pivotCache cacheId="1931" r:id="rId22"/>
    <pivotCache cacheId="1932" r:id="rId23"/>
    <pivotCache cacheId="1933" r:id="rId24"/>
    <pivotCache cacheId="1934" r:id="rId25"/>
    <pivotCache cacheId="1935" r:id="rId26"/>
    <pivotCache cacheId="1936" r:id="rId27"/>
    <pivotCache cacheId="1937" r:id="rId28"/>
    <pivotCache cacheId="1938" r:id="rId29"/>
    <pivotCache cacheId="1940" r:id="rId30"/>
    <pivotCache cacheId="1942" r:id="rId31"/>
    <pivotCache cacheId="1943" r:id="rId32"/>
    <pivotCache cacheId="2009" r:id="rId33"/>
    <pivotCache cacheId="2016" r:id="rId34"/>
  </pivotCaches>
  <extLst>
    <ext xmlns:x14="http://schemas.microsoft.com/office/spreadsheetml/2009/9/main" uri="{876F7934-8845-4945-9796-88D515C7AA90}">
      <x14:pivotCaches>
        <pivotCache cacheId="424" r:id="rId35"/>
      </x14:pivotCaches>
    </ext>
    <ext xmlns:x14="http://schemas.microsoft.com/office/spreadsheetml/2009/9/main" uri="{BBE1A952-AA13-448e-AADC-164F8A28A991}">
      <x14:slicerCaches>
        <x14:slicerCache r:id="rId3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exas_Superintendent_Salaries_2!$A$1:$P$1227"/>
          <x15:modelTable id="Range 1" name="Range 1" connection="WorksheetConnection_Texas_Superintendent_Salaries_F!$A$1:$R$122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2" i="1"/>
  <c r="N2" i="1" a="1"/>
  <c r="N2" i="1" s="1"/>
  <c r="L2" i="1"/>
  <c r="M2" i="1"/>
  <c r="L3" i="1"/>
  <c r="M3" i="1"/>
  <c r="L4" i="1"/>
  <c r="M4" i="1"/>
  <c r="L5" i="1"/>
  <c r="M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L55" i="1"/>
  <c r="M55" i="1"/>
  <c r="L56" i="1"/>
  <c r="M56" i="1"/>
  <c r="L57" i="1"/>
  <c r="M57" i="1"/>
  <c r="L58" i="1"/>
  <c r="M58" i="1"/>
  <c r="L59" i="1"/>
  <c r="M59" i="1"/>
  <c r="L60" i="1"/>
  <c r="M60" i="1"/>
  <c r="L61" i="1"/>
  <c r="M61" i="1"/>
  <c r="L62" i="1"/>
  <c r="M62" i="1"/>
  <c r="L63" i="1"/>
  <c r="M63" i="1"/>
  <c r="L64" i="1"/>
  <c r="M64" i="1"/>
  <c r="L65" i="1"/>
  <c r="M65" i="1"/>
  <c r="L66" i="1"/>
  <c r="M66" i="1"/>
  <c r="L67" i="1"/>
  <c r="M67" i="1"/>
  <c r="L68" i="1"/>
  <c r="M68" i="1"/>
  <c r="L69" i="1"/>
  <c r="M69" i="1"/>
  <c r="L70" i="1"/>
  <c r="M70" i="1"/>
  <c r="L71" i="1"/>
  <c r="M71" i="1"/>
  <c r="L72" i="1"/>
  <c r="M72" i="1"/>
  <c r="L73" i="1"/>
  <c r="M73" i="1"/>
  <c r="L74" i="1"/>
  <c r="M74" i="1"/>
  <c r="L75" i="1"/>
  <c r="M75" i="1"/>
  <c r="L76" i="1"/>
  <c r="M76" i="1"/>
  <c r="L77" i="1"/>
  <c r="M77" i="1"/>
  <c r="L78" i="1"/>
  <c r="M78" i="1"/>
  <c r="L79" i="1"/>
  <c r="M79" i="1"/>
  <c r="L80" i="1"/>
  <c r="M80" i="1"/>
  <c r="L81" i="1"/>
  <c r="M81" i="1"/>
  <c r="L82" i="1"/>
  <c r="M82" i="1"/>
  <c r="L83" i="1"/>
  <c r="M83" i="1"/>
  <c r="L84" i="1"/>
  <c r="M84" i="1"/>
  <c r="L85" i="1"/>
  <c r="M85" i="1"/>
  <c r="L86" i="1"/>
  <c r="M86" i="1"/>
  <c r="L87" i="1"/>
  <c r="M87" i="1"/>
  <c r="L88" i="1"/>
  <c r="M88" i="1"/>
  <c r="L89" i="1"/>
  <c r="M89" i="1"/>
  <c r="L90" i="1"/>
  <c r="M90" i="1"/>
  <c r="L91" i="1"/>
  <c r="M91" i="1"/>
  <c r="L92" i="1"/>
  <c r="M92" i="1"/>
  <c r="L93" i="1"/>
  <c r="M93" i="1"/>
  <c r="L94" i="1"/>
  <c r="M94" i="1"/>
  <c r="L95" i="1"/>
  <c r="M95" i="1"/>
  <c r="L96" i="1"/>
  <c r="M96" i="1"/>
  <c r="L97" i="1"/>
  <c r="M97" i="1"/>
  <c r="L98" i="1"/>
  <c r="M98" i="1"/>
  <c r="L99" i="1"/>
  <c r="M99" i="1"/>
  <c r="L100" i="1"/>
  <c r="M100" i="1"/>
  <c r="L101" i="1"/>
  <c r="M101" i="1"/>
  <c r="L102" i="1"/>
  <c r="M102" i="1"/>
  <c r="L103" i="1"/>
  <c r="M103" i="1"/>
  <c r="L104" i="1"/>
  <c r="M104" i="1"/>
  <c r="L105" i="1"/>
  <c r="M105" i="1"/>
  <c r="L106" i="1"/>
  <c r="M106" i="1"/>
  <c r="L107" i="1"/>
  <c r="M107" i="1"/>
  <c r="L108" i="1"/>
  <c r="M108" i="1"/>
  <c r="L109" i="1"/>
  <c r="M109" i="1"/>
  <c r="L110" i="1"/>
  <c r="M110" i="1"/>
  <c r="L111" i="1"/>
  <c r="M111" i="1"/>
  <c r="L112" i="1"/>
  <c r="M112" i="1"/>
  <c r="L113" i="1"/>
  <c r="M113" i="1"/>
  <c r="L114" i="1"/>
  <c r="M114" i="1"/>
  <c r="L115" i="1"/>
  <c r="M115" i="1"/>
  <c r="L116" i="1"/>
  <c r="M116" i="1"/>
  <c r="L117" i="1"/>
  <c r="M117" i="1"/>
  <c r="L118" i="1"/>
  <c r="M118" i="1"/>
  <c r="L119" i="1"/>
  <c r="M119" i="1"/>
  <c r="L120" i="1"/>
  <c r="M120" i="1"/>
  <c r="L121" i="1"/>
  <c r="M121" i="1"/>
  <c r="L122" i="1"/>
  <c r="M122" i="1"/>
  <c r="L123" i="1"/>
  <c r="M123" i="1"/>
  <c r="L124" i="1"/>
  <c r="M124" i="1"/>
  <c r="L125" i="1"/>
  <c r="M125" i="1"/>
  <c r="L126" i="1"/>
  <c r="M126" i="1"/>
  <c r="L127" i="1"/>
  <c r="M127" i="1"/>
  <c r="L128" i="1"/>
  <c r="M128" i="1"/>
  <c r="L129" i="1"/>
  <c r="M129" i="1"/>
  <c r="L130" i="1"/>
  <c r="M130" i="1"/>
  <c r="L131" i="1"/>
  <c r="M131" i="1"/>
  <c r="L132" i="1"/>
  <c r="M132" i="1"/>
  <c r="L133" i="1"/>
  <c r="M133" i="1"/>
  <c r="L134" i="1"/>
  <c r="M134" i="1"/>
  <c r="L135" i="1"/>
  <c r="M135" i="1"/>
  <c r="L136" i="1"/>
  <c r="M136" i="1"/>
  <c r="L137" i="1"/>
  <c r="M137" i="1"/>
  <c r="L138" i="1"/>
  <c r="M138" i="1"/>
  <c r="L139" i="1"/>
  <c r="M139" i="1"/>
  <c r="L140" i="1"/>
  <c r="M140" i="1"/>
  <c r="L141" i="1"/>
  <c r="M141" i="1"/>
  <c r="L142" i="1"/>
  <c r="M142" i="1"/>
  <c r="L143" i="1"/>
  <c r="M143" i="1"/>
  <c r="L144" i="1"/>
  <c r="M144" i="1"/>
  <c r="L145" i="1"/>
  <c r="M145" i="1"/>
  <c r="L146" i="1"/>
  <c r="M146" i="1"/>
  <c r="L147" i="1"/>
  <c r="M147" i="1"/>
  <c r="L148" i="1"/>
  <c r="M148" i="1"/>
  <c r="L149" i="1"/>
  <c r="M149" i="1"/>
  <c r="L150" i="1"/>
  <c r="M150" i="1"/>
  <c r="L151" i="1"/>
  <c r="M151" i="1"/>
  <c r="L152" i="1"/>
  <c r="M152" i="1"/>
  <c r="L153" i="1"/>
  <c r="M153" i="1"/>
  <c r="L154" i="1"/>
  <c r="M154" i="1"/>
  <c r="L155" i="1"/>
  <c r="M155" i="1"/>
  <c r="L156" i="1"/>
  <c r="M156" i="1"/>
  <c r="L157" i="1"/>
  <c r="M157" i="1"/>
  <c r="L158" i="1"/>
  <c r="M158" i="1"/>
  <c r="L159" i="1"/>
  <c r="M159" i="1"/>
  <c r="L160" i="1"/>
  <c r="M160" i="1"/>
  <c r="L161" i="1"/>
  <c r="M161" i="1"/>
  <c r="L162" i="1"/>
  <c r="M162" i="1"/>
  <c r="L163" i="1"/>
  <c r="M163" i="1"/>
  <c r="L164" i="1"/>
  <c r="M164" i="1"/>
  <c r="L165" i="1"/>
  <c r="M165" i="1"/>
  <c r="L166" i="1"/>
  <c r="M166" i="1"/>
  <c r="L167" i="1"/>
  <c r="M167" i="1"/>
  <c r="L168" i="1"/>
  <c r="M168" i="1"/>
  <c r="L169" i="1"/>
  <c r="M169" i="1"/>
  <c r="L170" i="1"/>
  <c r="M170" i="1"/>
  <c r="L171" i="1"/>
  <c r="M171" i="1"/>
  <c r="L172" i="1"/>
  <c r="M172" i="1"/>
  <c r="L173" i="1"/>
  <c r="M173" i="1"/>
  <c r="L174" i="1"/>
  <c r="M174" i="1"/>
  <c r="L175" i="1"/>
  <c r="M175" i="1"/>
  <c r="L176" i="1"/>
  <c r="M176" i="1"/>
  <c r="L177" i="1"/>
  <c r="M177" i="1"/>
  <c r="L178" i="1"/>
  <c r="M178" i="1"/>
  <c r="L179" i="1"/>
  <c r="M179" i="1"/>
  <c r="L180" i="1"/>
  <c r="M180" i="1"/>
  <c r="L181" i="1"/>
  <c r="M181" i="1"/>
  <c r="L182" i="1"/>
  <c r="M182" i="1"/>
  <c r="L183" i="1"/>
  <c r="M183" i="1"/>
  <c r="L184" i="1"/>
  <c r="M184" i="1"/>
  <c r="L185" i="1"/>
  <c r="M185" i="1"/>
  <c r="L186" i="1"/>
  <c r="M186" i="1"/>
  <c r="L187" i="1"/>
  <c r="M187" i="1"/>
  <c r="L188" i="1"/>
  <c r="M188" i="1"/>
  <c r="L189" i="1"/>
  <c r="M189" i="1"/>
  <c r="L190" i="1"/>
  <c r="M190" i="1"/>
  <c r="L191" i="1"/>
  <c r="M191" i="1"/>
  <c r="L192" i="1"/>
  <c r="M192" i="1"/>
  <c r="L193" i="1"/>
  <c r="M193" i="1"/>
  <c r="L194" i="1"/>
  <c r="M194" i="1"/>
  <c r="L195" i="1"/>
  <c r="M195" i="1"/>
  <c r="L196" i="1"/>
  <c r="M196" i="1"/>
  <c r="L197" i="1"/>
  <c r="M197" i="1"/>
  <c r="L198" i="1"/>
  <c r="M198" i="1"/>
  <c r="L199" i="1"/>
  <c r="M199" i="1"/>
  <c r="L200" i="1"/>
  <c r="M200" i="1"/>
  <c r="L201" i="1"/>
  <c r="M201" i="1"/>
  <c r="L202" i="1"/>
  <c r="M202" i="1"/>
  <c r="L203" i="1"/>
  <c r="M203" i="1"/>
  <c r="L204" i="1"/>
  <c r="M204" i="1"/>
  <c r="L205" i="1"/>
  <c r="M205" i="1"/>
  <c r="L206" i="1"/>
  <c r="M206" i="1"/>
  <c r="L207" i="1"/>
  <c r="M207" i="1"/>
  <c r="L208" i="1"/>
  <c r="M208" i="1"/>
  <c r="L209" i="1"/>
  <c r="M209" i="1"/>
  <c r="L210" i="1"/>
  <c r="M210" i="1"/>
  <c r="L211" i="1"/>
  <c r="M211" i="1"/>
  <c r="L212" i="1"/>
  <c r="M212" i="1"/>
  <c r="L213" i="1"/>
  <c r="M213" i="1"/>
  <c r="L214" i="1"/>
  <c r="M214" i="1"/>
  <c r="L215" i="1"/>
  <c r="M215" i="1"/>
  <c r="L216" i="1"/>
  <c r="M216" i="1"/>
  <c r="L217" i="1"/>
  <c r="M217" i="1"/>
  <c r="L218" i="1"/>
  <c r="M218" i="1"/>
  <c r="L219" i="1"/>
  <c r="M219" i="1"/>
  <c r="L220" i="1"/>
  <c r="M220" i="1"/>
  <c r="L221" i="1"/>
  <c r="M221" i="1"/>
  <c r="L222" i="1"/>
  <c r="M222" i="1"/>
  <c r="L223" i="1"/>
  <c r="M223" i="1"/>
  <c r="L224" i="1"/>
  <c r="M224" i="1"/>
  <c r="L225" i="1"/>
  <c r="M225" i="1"/>
  <c r="L226" i="1"/>
  <c r="M226" i="1"/>
  <c r="L227" i="1"/>
  <c r="M227" i="1"/>
  <c r="L228" i="1"/>
  <c r="M228" i="1"/>
  <c r="L229" i="1"/>
  <c r="M229" i="1"/>
  <c r="L230" i="1"/>
  <c r="M230" i="1"/>
  <c r="L231" i="1"/>
  <c r="M231" i="1"/>
  <c r="L232" i="1"/>
  <c r="M232" i="1"/>
  <c r="L233" i="1"/>
  <c r="M233" i="1"/>
  <c r="L234" i="1"/>
  <c r="M234" i="1"/>
  <c r="L235" i="1"/>
  <c r="M235" i="1"/>
  <c r="L236" i="1"/>
  <c r="M236" i="1"/>
  <c r="L237" i="1"/>
  <c r="M237" i="1"/>
  <c r="L238" i="1"/>
  <c r="M238" i="1"/>
  <c r="L239" i="1"/>
  <c r="M239" i="1"/>
  <c r="L240" i="1"/>
  <c r="M240" i="1"/>
  <c r="L241" i="1"/>
  <c r="M241" i="1"/>
  <c r="L242" i="1"/>
  <c r="M242" i="1"/>
  <c r="L243" i="1"/>
  <c r="M243" i="1"/>
  <c r="L244" i="1"/>
  <c r="M244" i="1"/>
  <c r="L245" i="1"/>
  <c r="M245" i="1"/>
  <c r="L246" i="1"/>
  <c r="M246" i="1"/>
  <c r="L247" i="1"/>
  <c r="M247" i="1"/>
  <c r="L248" i="1"/>
  <c r="M248" i="1"/>
  <c r="L249" i="1"/>
  <c r="M249" i="1"/>
  <c r="L250" i="1"/>
  <c r="M250" i="1"/>
  <c r="L251" i="1"/>
  <c r="M251" i="1"/>
  <c r="L252" i="1"/>
  <c r="M252" i="1"/>
  <c r="L253" i="1"/>
  <c r="M253" i="1"/>
  <c r="L254" i="1"/>
  <c r="M254" i="1"/>
  <c r="L255" i="1"/>
  <c r="M255" i="1"/>
  <c r="L256" i="1"/>
  <c r="M256" i="1"/>
  <c r="L257" i="1"/>
  <c r="M257" i="1"/>
  <c r="L258" i="1"/>
  <c r="M258" i="1"/>
  <c r="L259" i="1"/>
  <c r="M259" i="1"/>
  <c r="L260" i="1"/>
  <c r="M260" i="1"/>
  <c r="L261" i="1"/>
  <c r="M261" i="1"/>
  <c r="L262" i="1"/>
  <c r="M262" i="1"/>
  <c r="L263" i="1"/>
  <c r="M263" i="1"/>
  <c r="L264" i="1"/>
  <c r="M264" i="1"/>
  <c r="L265" i="1"/>
  <c r="M265" i="1"/>
  <c r="L266" i="1"/>
  <c r="M266" i="1"/>
  <c r="L267" i="1"/>
  <c r="M267" i="1"/>
  <c r="L268" i="1"/>
  <c r="M268" i="1"/>
  <c r="L269" i="1"/>
  <c r="M269" i="1"/>
  <c r="L270" i="1"/>
  <c r="M270" i="1"/>
  <c r="L271" i="1"/>
  <c r="M271" i="1"/>
  <c r="L272" i="1"/>
  <c r="M272" i="1"/>
  <c r="L273" i="1"/>
  <c r="M273" i="1"/>
  <c r="L274" i="1"/>
  <c r="M274" i="1"/>
  <c r="L275" i="1"/>
  <c r="M275" i="1"/>
  <c r="L276" i="1"/>
  <c r="M276" i="1"/>
  <c r="L277" i="1"/>
  <c r="M277" i="1"/>
  <c r="L278" i="1"/>
  <c r="M278" i="1"/>
  <c r="L279" i="1"/>
  <c r="M279" i="1"/>
  <c r="L280" i="1"/>
  <c r="M280" i="1"/>
  <c r="L281" i="1"/>
  <c r="M281" i="1"/>
  <c r="L282" i="1"/>
  <c r="M282" i="1"/>
  <c r="L283" i="1"/>
  <c r="M283" i="1"/>
  <c r="L284" i="1"/>
  <c r="M284" i="1"/>
  <c r="L285" i="1"/>
  <c r="M285" i="1"/>
  <c r="L286" i="1"/>
  <c r="M286" i="1"/>
  <c r="L287" i="1"/>
  <c r="M287" i="1"/>
  <c r="L288" i="1"/>
  <c r="M288" i="1"/>
  <c r="L289" i="1"/>
  <c r="M289" i="1"/>
  <c r="L290" i="1"/>
  <c r="M290" i="1"/>
  <c r="L291" i="1"/>
  <c r="M291" i="1"/>
  <c r="L292" i="1"/>
  <c r="M292" i="1"/>
  <c r="L293" i="1"/>
  <c r="M293" i="1"/>
  <c r="L294" i="1"/>
  <c r="M294" i="1"/>
  <c r="L295" i="1"/>
  <c r="M295" i="1"/>
  <c r="L296" i="1"/>
  <c r="M296" i="1"/>
  <c r="L297" i="1"/>
  <c r="M297" i="1"/>
  <c r="L298" i="1"/>
  <c r="M298" i="1"/>
  <c r="L299" i="1"/>
  <c r="M299" i="1"/>
  <c r="L300" i="1"/>
  <c r="M300" i="1"/>
  <c r="L301" i="1"/>
  <c r="M301" i="1"/>
  <c r="L302" i="1"/>
  <c r="M302" i="1"/>
  <c r="L303" i="1"/>
  <c r="M303" i="1"/>
  <c r="L304" i="1"/>
  <c r="M304" i="1"/>
  <c r="L305" i="1"/>
  <c r="M305" i="1"/>
  <c r="L306" i="1"/>
  <c r="M306" i="1"/>
  <c r="L307" i="1"/>
  <c r="M307" i="1"/>
  <c r="L308" i="1"/>
  <c r="M308" i="1"/>
  <c r="L309" i="1"/>
  <c r="M309" i="1"/>
  <c r="L310" i="1"/>
  <c r="M310" i="1"/>
  <c r="L311" i="1"/>
  <c r="M311" i="1"/>
  <c r="L312" i="1"/>
  <c r="M312" i="1"/>
  <c r="L313" i="1"/>
  <c r="M313" i="1"/>
  <c r="L314" i="1"/>
  <c r="M314" i="1"/>
  <c r="L315" i="1"/>
  <c r="M315" i="1"/>
  <c r="L316" i="1"/>
  <c r="M316" i="1"/>
  <c r="L317" i="1"/>
  <c r="M317" i="1"/>
  <c r="L318" i="1"/>
  <c r="M318" i="1"/>
  <c r="L319" i="1"/>
  <c r="M319" i="1"/>
  <c r="L320" i="1"/>
  <c r="M320" i="1"/>
  <c r="L321" i="1"/>
  <c r="M321" i="1"/>
  <c r="L322" i="1"/>
  <c r="M322" i="1"/>
  <c r="L323" i="1"/>
  <c r="M323" i="1"/>
  <c r="L324" i="1"/>
  <c r="M324" i="1"/>
  <c r="L325" i="1"/>
  <c r="M325" i="1"/>
  <c r="L326" i="1"/>
  <c r="M326" i="1"/>
  <c r="L327" i="1"/>
  <c r="M327" i="1"/>
  <c r="L328" i="1"/>
  <c r="M328" i="1"/>
  <c r="L329" i="1"/>
  <c r="M329" i="1"/>
  <c r="L330" i="1"/>
  <c r="M330" i="1"/>
  <c r="L331" i="1"/>
  <c r="M331" i="1"/>
  <c r="L332" i="1"/>
  <c r="M332" i="1"/>
  <c r="L333" i="1"/>
  <c r="M333" i="1"/>
  <c r="L334" i="1"/>
  <c r="M334" i="1"/>
  <c r="L335" i="1"/>
  <c r="M335" i="1"/>
  <c r="L336" i="1"/>
  <c r="M336" i="1"/>
  <c r="L337" i="1"/>
  <c r="M337" i="1"/>
  <c r="L338" i="1"/>
  <c r="M338" i="1"/>
  <c r="L339" i="1"/>
  <c r="M339" i="1"/>
  <c r="L340" i="1"/>
  <c r="M340" i="1"/>
  <c r="L341" i="1"/>
  <c r="M341" i="1"/>
  <c r="L342" i="1"/>
  <c r="M342" i="1"/>
  <c r="L343" i="1"/>
  <c r="M343" i="1"/>
  <c r="L344" i="1"/>
  <c r="M344" i="1"/>
  <c r="L345" i="1"/>
  <c r="M345" i="1"/>
  <c r="L346" i="1"/>
  <c r="M346" i="1"/>
  <c r="L347" i="1"/>
  <c r="M347" i="1"/>
  <c r="L348" i="1"/>
  <c r="M348" i="1"/>
  <c r="L349" i="1"/>
  <c r="M349" i="1"/>
  <c r="L350" i="1"/>
  <c r="M350" i="1"/>
  <c r="L351" i="1"/>
  <c r="M351" i="1"/>
  <c r="L352" i="1"/>
  <c r="M352" i="1"/>
  <c r="L353" i="1"/>
  <c r="M353" i="1"/>
  <c r="L354" i="1"/>
  <c r="M354" i="1"/>
  <c r="L355" i="1"/>
  <c r="M355" i="1"/>
  <c r="L356" i="1"/>
  <c r="M356" i="1"/>
  <c r="L357" i="1"/>
  <c r="M357" i="1"/>
  <c r="L358" i="1"/>
  <c r="M358" i="1"/>
  <c r="L359" i="1"/>
  <c r="M359" i="1"/>
  <c r="L360" i="1"/>
  <c r="M360" i="1"/>
  <c r="L361" i="1"/>
  <c r="M361" i="1"/>
  <c r="L362" i="1"/>
  <c r="M362" i="1"/>
  <c r="L363" i="1"/>
  <c r="M363" i="1"/>
  <c r="L364" i="1"/>
  <c r="M364" i="1"/>
  <c r="L365" i="1"/>
  <c r="M365" i="1"/>
  <c r="L366" i="1"/>
  <c r="M366" i="1"/>
  <c r="L367" i="1"/>
  <c r="M367" i="1"/>
  <c r="L368" i="1"/>
  <c r="M368" i="1"/>
  <c r="L369" i="1"/>
  <c r="M369" i="1"/>
  <c r="L370" i="1"/>
  <c r="M370" i="1"/>
  <c r="L371" i="1"/>
  <c r="M371" i="1"/>
  <c r="L372" i="1"/>
  <c r="M372" i="1"/>
  <c r="L373" i="1"/>
  <c r="M373" i="1"/>
  <c r="L374" i="1"/>
  <c r="M374" i="1"/>
  <c r="L375" i="1"/>
  <c r="M375" i="1"/>
  <c r="L376" i="1"/>
  <c r="M376" i="1"/>
  <c r="L377" i="1"/>
  <c r="M377" i="1"/>
  <c r="L378" i="1"/>
  <c r="M378" i="1"/>
  <c r="L379" i="1"/>
  <c r="M379" i="1"/>
  <c r="L380" i="1"/>
  <c r="M380" i="1"/>
  <c r="L381" i="1"/>
  <c r="M381" i="1"/>
  <c r="L382" i="1"/>
  <c r="M382" i="1"/>
  <c r="L383" i="1"/>
  <c r="M383" i="1"/>
  <c r="L384" i="1"/>
  <c r="M384" i="1"/>
  <c r="L385" i="1"/>
  <c r="M385" i="1"/>
  <c r="L386" i="1"/>
  <c r="M386" i="1"/>
  <c r="L387" i="1"/>
  <c r="M387" i="1"/>
  <c r="L388" i="1"/>
  <c r="M388" i="1"/>
  <c r="L389" i="1"/>
  <c r="M389" i="1"/>
  <c r="L390" i="1"/>
  <c r="M390" i="1"/>
  <c r="L391" i="1"/>
  <c r="M391" i="1"/>
  <c r="L392" i="1"/>
  <c r="M392" i="1"/>
  <c r="L393" i="1"/>
  <c r="M393" i="1"/>
  <c r="L394" i="1"/>
  <c r="M394" i="1"/>
  <c r="L395" i="1"/>
  <c r="M395" i="1"/>
  <c r="L396" i="1"/>
  <c r="M396" i="1"/>
  <c r="L397" i="1"/>
  <c r="M397" i="1"/>
  <c r="L398" i="1"/>
  <c r="M398" i="1"/>
  <c r="L399" i="1"/>
  <c r="M399" i="1"/>
  <c r="L400" i="1"/>
  <c r="M400" i="1"/>
  <c r="L401" i="1"/>
  <c r="M401" i="1"/>
  <c r="L402" i="1"/>
  <c r="M402" i="1"/>
  <c r="L403" i="1"/>
  <c r="M403" i="1"/>
  <c r="L404" i="1"/>
  <c r="M404" i="1"/>
  <c r="L405" i="1"/>
  <c r="M405" i="1"/>
  <c r="L406" i="1"/>
  <c r="M406" i="1"/>
  <c r="L407" i="1"/>
  <c r="M407" i="1"/>
  <c r="L408" i="1"/>
  <c r="M408" i="1"/>
  <c r="L409" i="1"/>
  <c r="M409" i="1"/>
  <c r="L410" i="1"/>
  <c r="M410" i="1"/>
  <c r="L411" i="1"/>
  <c r="M411" i="1"/>
  <c r="L412" i="1"/>
  <c r="M412" i="1"/>
  <c r="L413" i="1"/>
  <c r="M413" i="1"/>
  <c r="L414" i="1"/>
  <c r="M414" i="1"/>
  <c r="L415" i="1"/>
  <c r="M415" i="1"/>
  <c r="L416" i="1"/>
  <c r="M416" i="1"/>
  <c r="L417" i="1"/>
  <c r="M417" i="1"/>
  <c r="L418" i="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59" i="1"/>
  <c r="M559" i="1"/>
  <c r="L560" i="1"/>
  <c r="M560" i="1"/>
  <c r="L561" i="1"/>
  <c r="M561" i="1"/>
  <c r="L562" i="1"/>
  <c r="M562" i="1"/>
  <c r="L563" i="1"/>
  <c r="M563" i="1"/>
  <c r="L564" i="1"/>
  <c r="M564" i="1"/>
  <c r="L565"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L650" i="1"/>
  <c r="M650" i="1"/>
  <c r="L651" i="1"/>
  <c r="M651" i="1"/>
  <c r="L652" i="1"/>
  <c r="M652" i="1"/>
  <c r="L653" i="1"/>
  <c r="M653" i="1"/>
  <c r="L654" i="1"/>
  <c r="M654" i="1"/>
  <c r="L655" i="1"/>
  <c r="M655" i="1"/>
  <c r="L656" i="1"/>
  <c r="M656" i="1"/>
  <c r="L657" i="1"/>
  <c r="M657" i="1"/>
  <c r="L658" i="1"/>
  <c r="M658" i="1"/>
  <c r="L659" i="1"/>
  <c r="M659" i="1"/>
  <c r="L660" i="1"/>
  <c r="M660" i="1"/>
  <c r="L661" i="1"/>
  <c r="M661" i="1"/>
  <c r="L662" i="1"/>
  <c r="M662" i="1"/>
  <c r="L663" i="1"/>
  <c r="M663" i="1"/>
  <c r="L664" i="1"/>
  <c r="M664" i="1"/>
  <c r="L665" i="1"/>
  <c r="M665" i="1"/>
  <c r="L666" i="1"/>
  <c r="M666" i="1"/>
  <c r="L667" i="1"/>
  <c r="M667" i="1"/>
  <c r="L668" i="1"/>
  <c r="M668" i="1"/>
  <c r="L669" i="1"/>
  <c r="M669" i="1"/>
  <c r="L670" i="1"/>
  <c r="M670" i="1"/>
  <c r="L671" i="1"/>
  <c r="M671" i="1"/>
  <c r="L672" i="1"/>
  <c r="M672" i="1"/>
  <c r="L673" i="1"/>
  <c r="M673" i="1"/>
  <c r="L674" i="1"/>
  <c r="M674" i="1"/>
  <c r="L675" i="1"/>
  <c r="M675" i="1"/>
  <c r="L676" i="1"/>
  <c r="M676" i="1"/>
  <c r="L677" i="1"/>
  <c r="M677" i="1"/>
  <c r="L678" i="1"/>
  <c r="M678" i="1"/>
  <c r="L679" i="1"/>
  <c r="M679" i="1"/>
  <c r="L680" i="1"/>
  <c r="M680" i="1"/>
  <c r="L681" i="1"/>
  <c r="M681" i="1"/>
  <c r="L682" i="1"/>
  <c r="M682" i="1"/>
  <c r="L683" i="1"/>
  <c r="M683" i="1"/>
  <c r="L684" i="1"/>
  <c r="M684" i="1"/>
  <c r="L685" i="1"/>
  <c r="M685" i="1"/>
  <c r="L686" i="1"/>
  <c r="M686" i="1"/>
  <c r="L687" i="1"/>
  <c r="M687" i="1"/>
  <c r="L688" i="1"/>
  <c r="M688" i="1"/>
  <c r="L689" i="1"/>
  <c r="M689" i="1"/>
  <c r="L690" i="1"/>
  <c r="M690" i="1"/>
  <c r="L691" i="1"/>
  <c r="M691" i="1"/>
  <c r="L692" i="1"/>
  <c r="M692" i="1"/>
  <c r="L693" i="1"/>
  <c r="M693" i="1"/>
  <c r="L694" i="1"/>
  <c r="M694" i="1"/>
  <c r="L695" i="1"/>
  <c r="M695" i="1"/>
  <c r="L696" i="1"/>
  <c r="M696" i="1"/>
  <c r="L697" i="1"/>
  <c r="M697" i="1"/>
  <c r="L698" i="1"/>
  <c r="M698" i="1"/>
  <c r="L699" i="1"/>
  <c r="M699" i="1"/>
  <c r="L700" i="1"/>
  <c r="M700" i="1"/>
  <c r="L701" i="1"/>
  <c r="M701" i="1"/>
  <c r="L702" i="1"/>
  <c r="M702" i="1"/>
  <c r="L703" i="1"/>
  <c r="M703" i="1"/>
  <c r="L704" i="1"/>
  <c r="M704" i="1"/>
  <c r="L705" i="1"/>
  <c r="M705" i="1"/>
  <c r="L706" i="1"/>
  <c r="M706" i="1"/>
  <c r="L707" i="1"/>
  <c r="M707" i="1"/>
  <c r="L708" i="1"/>
  <c r="M708" i="1"/>
  <c r="L709" i="1"/>
  <c r="M709" i="1"/>
  <c r="L710" i="1"/>
  <c r="M710" i="1"/>
  <c r="L711" i="1"/>
  <c r="M711" i="1"/>
  <c r="L712" i="1"/>
  <c r="M712" i="1"/>
  <c r="L713" i="1"/>
  <c r="M713" i="1"/>
  <c r="L714" i="1"/>
  <c r="M714" i="1"/>
  <c r="L715" i="1"/>
  <c r="M715" i="1"/>
  <c r="L716" i="1"/>
  <c r="M716" i="1"/>
  <c r="L717" i="1"/>
  <c r="M717" i="1"/>
  <c r="L718" i="1"/>
  <c r="M718" i="1"/>
  <c r="L719" i="1"/>
  <c r="M719" i="1"/>
  <c r="L720" i="1"/>
  <c r="M720" i="1"/>
  <c r="L721" i="1"/>
  <c r="M721" i="1"/>
  <c r="L722" i="1"/>
  <c r="M722" i="1"/>
  <c r="L723" i="1"/>
  <c r="M723" i="1"/>
  <c r="L724" i="1"/>
  <c r="M724" i="1"/>
  <c r="L725" i="1"/>
  <c r="M725" i="1"/>
  <c r="L726" i="1"/>
  <c r="M726" i="1"/>
  <c r="L727" i="1"/>
  <c r="M727" i="1"/>
  <c r="L728" i="1"/>
  <c r="M728" i="1"/>
  <c r="L729" i="1"/>
  <c r="M729" i="1"/>
  <c r="L730" i="1"/>
  <c r="M730" i="1"/>
  <c r="L731" i="1"/>
  <c r="M731" i="1"/>
  <c r="L732" i="1"/>
  <c r="M732" i="1"/>
  <c r="L733" i="1"/>
  <c r="M733" i="1"/>
  <c r="L734" i="1"/>
  <c r="M734" i="1"/>
  <c r="L735" i="1"/>
  <c r="M735" i="1"/>
  <c r="L736" i="1"/>
  <c r="M736" i="1"/>
  <c r="L737" i="1"/>
  <c r="M737" i="1"/>
  <c r="L738" i="1"/>
  <c r="M738" i="1"/>
  <c r="L739" i="1"/>
  <c r="M739" i="1"/>
  <c r="L740" i="1"/>
  <c r="M740" i="1"/>
  <c r="L741" i="1"/>
  <c r="M741" i="1"/>
  <c r="L742" i="1"/>
  <c r="M742" i="1"/>
  <c r="L743" i="1"/>
  <c r="M743" i="1"/>
  <c r="L744" i="1"/>
  <c r="M744" i="1"/>
  <c r="L745" i="1"/>
  <c r="M745" i="1"/>
  <c r="L746" i="1"/>
  <c r="M746" i="1"/>
  <c r="L747" i="1"/>
  <c r="M747" i="1"/>
  <c r="L748" i="1"/>
  <c r="M748" i="1"/>
  <c r="L749" i="1"/>
  <c r="M749" i="1"/>
  <c r="L750" i="1"/>
  <c r="M750" i="1"/>
  <c r="L751" i="1"/>
  <c r="M751" i="1"/>
  <c r="L752" i="1"/>
  <c r="M752" i="1"/>
  <c r="L753" i="1"/>
  <c r="M753" i="1"/>
  <c r="L754" i="1"/>
  <c r="M754" i="1"/>
  <c r="L755" i="1"/>
  <c r="M755" i="1"/>
  <c r="L756" i="1"/>
  <c r="M756" i="1"/>
  <c r="L757" i="1"/>
  <c r="M757" i="1"/>
  <c r="L758" i="1"/>
  <c r="M758" i="1"/>
  <c r="L759" i="1"/>
  <c r="M759" i="1"/>
  <c r="L760" i="1"/>
  <c r="M760" i="1"/>
  <c r="L761" i="1"/>
  <c r="M761" i="1"/>
  <c r="L762" i="1"/>
  <c r="M762" i="1"/>
  <c r="L763" i="1"/>
  <c r="M763" i="1"/>
  <c r="L764" i="1"/>
  <c r="M764" i="1"/>
  <c r="L765" i="1"/>
  <c r="M765" i="1"/>
  <c r="L766" i="1"/>
  <c r="M766" i="1"/>
  <c r="L767" i="1"/>
  <c r="M767" i="1"/>
  <c r="L768" i="1"/>
  <c r="M768" i="1"/>
  <c r="L769" i="1"/>
  <c r="M769" i="1"/>
  <c r="L770" i="1"/>
  <c r="M770" i="1"/>
  <c r="L771" i="1"/>
  <c r="M771" i="1"/>
  <c r="L772" i="1"/>
  <c r="M772" i="1"/>
  <c r="L773" i="1"/>
  <c r="M773" i="1"/>
  <c r="L774" i="1"/>
  <c r="M774" i="1"/>
  <c r="L775" i="1"/>
  <c r="M775" i="1"/>
  <c r="L776" i="1"/>
  <c r="M776" i="1"/>
  <c r="L777" i="1"/>
  <c r="M777" i="1"/>
  <c r="L778" i="1"/>
  <c r="M778" i="1"/>
  <c r="L779" i="1"/>
  <c r="M779" i="1"/>
  <c r="L780" i="1"/>
  <c r="M780" i="1"/>
  <c r="L781" i="1"/>
  <c r="M781" i="1"/>
  <c r="L782" i="1"/>
  <c r="M782" i="1"/>
  <c r="L783" i="1"/>
  <c r="M783" i="1"/>
  <c r="L784" i="1"/>
  <c r="M784" i="1"/>
  <c r="L785" i="1"/>
  <c r="M785" i="1"/>
  <c r="L786" i="1"/>
  <c r="M786" i="1"/>
  <c r="L787" i="1"/>
  <c r="M787" i="1"/>
  <c r="L788" i="1"/>
  <c r="M788" i="1"/>
  <c r="L789" i="1"/>
  <c r="M789" i="1"/>
  <c r="L790" i="1"/>
  <c r="M790" i="1"/>
  <c r="L791" i="1"/>
  <c r="M791" i="1"/>
  <c r="L792" i="1"/>
  <c r="M792" i="1"/>
  <c r="L793" i="1"/>
  <c r="M793" i="1"/>
  <c r="L794" i="1"/>
  <c r="M794" i="1"/>
  <c r="L795" i="1"/>
  <c r="M795" i="1"/>
  <c r="L796" i="1"/>
  <c r="M796" i="1"/>
  <c r="L797" i="1"/>
  <c r="M797" i="1"/>
  <c r="L798" i="1"/>
  <c r="M798" i="1"/>
  <c r="L799" i="1"/>
  <c r="M799" i="1"/>
  <c r="L800" i="1"/>
  <c r="M800" i="1"/>
  <c r="L801" i="1"/>
  <c r="M801" i="1"/>
  <c r="L802" i="1"/>
  <c r="M802" i="1"/>
  <c r="L803" i="1"/>
  <c r="M803" i="1"/>
  <c r="L804" i="1"/>
  <c r="M804" i="1"/>
  <c r="L805" i="1"/>
  <c r="M805" i="1"/>
  <c r="L806" i="1"/>
  <c r="M806" i="1"/>
  <c r="L807" i="1"/>
  <c r="M807" i="1"/>
  <c r="L808" i="1"/>
  <c r="M808" i="1"/>
  <c r="L809" i="1"/>
  <c r="M809" i="1"/>
  <c r="L810" i="1"/>
  <c r="M810" i="1"/>
  <c r="L811" i="1"/>
  <c r="M811" i="1"/>
  <c r="L812" i="1"/>
  <c r="M812" i="1"/>
  <c r="L813" i="1"/>
  <c r="M813" i="1"/>
  <c r="L814" i="1"/>
  <c r="M814" i="1"/>
  <c r="L815" i="1"/>
  <c r="M815" i="1"/>
  <c r="L816" i="1"/>
  <c r="M816" i="1"/>
  <c r="L817" i="1"/>
  <c r="M817" i="1"/>
  <c r="L818" i="1"/>
  <c r="M818" i="1"/>
  <c r="L819" i="1"/>
  <c r="M819" i="1"/>
  <c r="L820" i="1"/>
  <c r="M820" i="1"/>
  <c r="L821" i="1"/>
  <c r="M821" i="1"/>
  <c r="L822" i="1"/>
  <c r="M822" i="1"/>
  <c r="L823" i="1"/>
  <c r="M823" i="1"/>
  <c r="L824" i="1"/>
  <c r="M824" i="1"/>
  <c r="L825" i="1"/>
  <c r="M825" i="1"/>
  <c r="L826" i="1"/>
  <c r="M826" i="1"/>
  <c r="L827" i="1"/>
  <c r="M827" i="1"/>
  <c r="L828" i="1"/>
  <c r="M828" i="1"/>
  <c r="L829" i="1"/>
  <c r="M829" i="1"/>
  <c r="L830" i="1"/>
  <c r="M830" i="1"/>
  <c r="L831" i="1"/>
  <c r="M831" i="1"/>
  <c r="L832" i="1"/>
  <c r="M832" i="1"/>
  <c r="L833" i="1"/>
  <c r="M833" i="1"/>
  <c r="L834" i="1"/>
  <c r="M834" i="1"/>
  <c r="L835" i="1"/>
  <c r="M835" i="1"/>
  <c r="L836" i="1"/>
  <c r="M836" i="1"/>
  <c r="L837" i="1"/>
  <c r="M837" i="1"/>
  <c r="L838" i="1"/>
  <c r="M838" i="1"/>
  <c r="L839" i="1"/>
  <c r="M839" i="1"/>
  <c r="L840" i="1"/>
  <c r="M840" i="1"/>
  <c r="L841" i="1"/>
  <c r="M841" i="1"/>
  <c r="L842" i="1"/>
  <c r="M842" i="1"/>
  <c r="L843" i="1"/>
  <c r="M843" i="1"/>
  <c r="L844" i="1"/>
  <c r="M844"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L862" i="1"/>
  <c r="M862" i="1"/>
  <c r="L863" i="1"/>
  <c r="M863" i="1"/>
  <c r="L864" i="1"/>
  <c r="M864" i="1"/>
  <c r="L865" i="1"/>
  <c r="M865" i="1"/>
  <c r="L866" i="1"/>
  <c r="M866" i="1"/>
  <c r="L867" i="1"/>
  <c r="M867" i="1"/>
  <c r="L868" i="1"/>
  <c r="M868" i="1"/>
  <c r="L869" i="1"/>
  <c r="M869" i="1"/>
  <c r="L870" i="1"/>
  <c r="M870" i="1"/>
  <c r="L871" i="1"/>
  <c r="M871" i="1"/>
  <c r="L872" i="1"/>
  <c r="M872" i="1"/>
  <c r="L873" i="1"/>
  <c r="M873" i="1"/>
  <c r="L874" i="1"/>
  <c r="M874" i="1"/>
  <c r="L875" i="1"/>
  <c r="M875" i="1"/>
  <c r="L876" i="1"/>
  <c r="M876" i="1"/>
  <c r="L877" i="1"/>
  <c r="M877" i="1"/>
  <c r="L878" i="1"/>
  <c r="M878" i="1"/>
  <c r="L879" i="1"/>
  <c r="M879" i="1"/>
  <c r="L880" i="1"/>
  <c r="M880" i="1"/>
  <c r="L881" i="1"/>
  <c r="M881" i="1"/>
  <c r="L882" i="1"/>
  <c r="M882" i="1"/>
  <c r="L883" i="1"/>
  <c r="M883" i="1"/>
  <c r="L884" i="1"/>
  <c r="M884" i="1"/>
  <c r="L885" i="1"/>
  <c r="M885" i="1"/>
  <c r="L886" i="1"/>
  <c r="M886" i="1"/>
  <c r="L887" i="1"/>
  <c r="M887" i="1"/>
  <c r="L888" i="1"/>
  <c r="M888" i="1"/>
  <c r="L889" i="1"/>
  <c r="M889" i="1"/>
  <c r="L890" i="1"/>
  <c r="M890" i="1"/>
  <c r="L891" i="1"/>
  <c r="M891" i="1"/>
  <c r="L892" i="1"/>
  <c r="M892" i="1"/>
  <c r="L893" i="1"/>
  <c r="M893" i="1"/>
  <c r="L894" i="1"/>
  <c r="M894" i="1"/>
  <c r="L895" i="1"/>
  <c r="M895" i="1"/>
  <c r="L896" i="1"/>
  <c r="M896" i="1"/>
  <c r="L897" i="1"/>
  <c r="M897" i="1"/>
  <c r="L898" i="1"/>
  <c r="M898" i="1"/>
  <c r="L899" i="1"/>
  <c r="M899" i="1"/>
  <c r="L900" i="1"/>
  <c r="M900" i="1"/>
  <c r="L901" i="1"/>
  <c r="M901" i="1"/>
  <c r="L902" i="1"/>
  <c r="M902" i="1"/>
  <c r="L903" i="1"/>
  <c r="M903" i="1"/>
  <c r="L904" i="1"/>
  <c r="M904" i="1"/>
  <c r="L905" i="1"/>
  <c r="M905" i="1"/>
  <c r="L906" i="1"/>
  <c r="M906" i="1"/>
  <c r="L907" i="1"/>
  <c r="M907" i="1"/>
  <c r="L908" i="1"/>
  <c r="M908" i="1"/>
  <c r="L909" i="1"/>
  <c r="M909" i="1"/>
  <c r="L910" i="1"/>
  <c r="M910" i="1"/>
  <c r="L911" i="1"/>
  <c r="M911" i="1"/>
  <c r="L912" i="1"/>
  <c r="M912" i="1"/>
  <c r="L913" i="1"/>
  <c r="M913" i="1"/>
  <c r="L914" i="1"/>
  <c r="M914" i="1"/>
  <c r="L915" i="1"/>
  <c r="M915" i="1"/>
  <c r="L916" i="1"/>
  <c r="M916" i="1"/>
  <c r="L917" i="1"/>
  <c r="M917" i="1"/>
  <c r="L918" i="1"/>
  <c r="M918" i="1"/>
  <c r="L919" i="1"/>
  <c r="M919" i="1"/>
  <c r="L920" i="1"/>
  <c r="M920" i="1"/>
  <c r="L921" i="1"/>
  <c r="M921" i="1"/>
  <c r="L922" i="1"/>
  <c r="M922" i="1"/>
  <c r="L923" i="1"/>
  <c r="M923" i="1"/>
  <c r="L924" i="1"/>
  <c r="M924" i="1"/>
  <c r="L925" i="1"/>
  <c r="M925" i="1"/>
  <c r="L926" i="1"/>
  <c r="M926" i="1"/>
  <c r="L927" i="1"/>
  <c r="M927" i="1"/>
  <c r="L928" i="1"/>
  <c r="M928" i="1"/>
  <c r="L929" i="1"/>
  <c r="M929" i="1"/>
  <c r="L930" i="1"/>
  <c r="M930" i="1"/>
  <c r="L931" i="1"/>
  <c r="M931" i="1"/>
  <c r="L932" i="1"/>
  <c r="M932" i="1"/>
  <c r="L933" i="1"/>
  <c r="M933" i="1"/>
  <c r="L934" i="1"/>
  <c r="M934" i="1"/>
  <c r="L935" i="1"/>
  <c r="M935" i="1"/>
  <c r="L936" i="1"/>
  <c r="M936" i="1"/>
  <c r="L937" i="1"/>
  <c r="M937" i="1"/>
  <c r="L938" i="1"/>
  <c r="M938" i="1"/>
  <c r="L939" i="1"/>
  <c r="M939" i="1"/>
  <c r="L940" i="1"/>
  <c r="M940" i="1"/>
  <c r="L941" i="1"/>
  <c r="M941" i="1"/>
  <c r="L942" i="1"/>
  <c r="M942" i="1"/>
  <c r="L943" i="1"/>
  <c r="M943" i="1"/>
  <c r="L944" i="1"/>
  <c r="M944" i="1"/>
  <c r="L945" i="1"/>
  <c r="M945" i="1"/>
  <c r="L946" i="1"/>
  <c r="M946" i="1"/>
  <c r="L947" i="1"/>
  <c r="M947" i="1"/>
  <c r="L948" i="1"/>
  <c r="M948" i="1"/>
  <c r="L949" i="1"/>
  <c r="M949" i="1"/>
  <c r="L950" i="1"/>
  <c r="M950" i="1"/>
  <c r="L951" i="1"/>
  <c r="M951" i="1"/>
  <c r="L952" i="1"/>
  <c r="M952" i="1"/>
  <c r="L953" i="1"/>
  <c r="M953" i="1"/>
  <c r="L954" i="1"/>
  <c r="M954" i="1"/>
  <c r="L955" i="1"/>
  <c r="M955" i="1"/>
  <c r="L956" i="1"/>
  <c r="M956" i="1"/>
  <c r="L957" i="1"/>
  <c r="M957" i="1"/>
  <c r="L958" i="1"/>
  <c r="M958" i="1"/>
  <c r="L959" i="1"/>
  <c r="M959" i="1"/>
  <c r="L960" i="1"/>
  <c r="M960" i="1"/>
  <c r="L961" i="1"/>
  <c r="M961" i="1"/>
  <c r="L962" i="1"/>
  <c r="M962" i="1"/>
  <c r="L963" i="1"/>
  <c r="M963" i="1"/>
  <c r="L964" i="1"/>
  <c r="M964" i="1"/>
  <c r="L965" i="1"/>
  <c r="M965" i="1"/>
  <c r="L966" i="1"/>
  <c r="M966" i="1"/>
  <c r="L967" i="1"/>
  <c r="M967" i="1"/>
  <c r="L968" i="1"/>
  <c r="M968" i="1"/>
  <c r="L969" i="1"/>
  <c r="M969" i="1"/>
  <c r="L970" i="1"/>
  <c r="M970" i="1"/>
  <c r="L971" i="1"/>
  <c r="M971" i="1"/>
  <c r="L972" i="1"/>
  <c r="M972" i="1"/>
  <c r="L973" i="1"/>
  <c r="M973" i="1"/>
  <c r="L974" i="1"/>
  <c r="M974" i="1"/>
  <c r="L975" i="1"/>
  <c r="M975" i="1"/>
  <c r="L976" i="1"/>
  <c r="M976" i="1"/>
  <c r="L977" i="1"/>
  <c r="M977" i="1"/>
  <c r="L978" i="1"/>
  <c r="M978" i="1"/>
  <c r="L979" i="1"/>
  <c r="M979" i="1"/>
  <c r="L980" i="1"/>
  <c r="M980" i="1"/>
  <c r="L981" i="1"/>
  <c r="M981" i="1"/>
  <c r="L982" i="1"/>
  <c r="M982" i="1"/>
  <c r="L983" i="1"/>
  <c r="M983" i="1"/>
  <c r="L984" i="1"/>
  <c r="M984" i="1"/>
  <c r="L985" i="1"/>
  <c r="M985" i="1"/>
  <c r="L986" i="1"/>
  <c r="M986" i="1"/>
  <c r="L987" i="1"/>
  <c r="M987" i="1"/>
  <c r="L988" i="1"/>
  <c r="M988" i="1"/>
  <c r="L989" i="1"/>
  <c r="M989" i="1"/>
  <c r="L990" i="1"/>
  <c r="M990" i="1"/>
  <c r="L991" i="1"/>
  <c r="M991" i="1"/>
  <c r="L992" i="1"/>
  <c r="M992" i="1"/>
  <c r="L993" i="1"/>
  <c r="M993" i="1"/>
  <c r="L994" i="1"/>
  <c r="M994" i="1"/>
  <c r="L995" i="1"/>
  <c r="M995" i="1"/>
  <c r="L996" i="1"/>
  <c r="M996" i="1"/>
  <c r="L997" i="1"/>
  <c r="M997" i="1"/>
  <c r="L998" i="1"/>
  <c r="M998" i="1"/>
  <c r="L999" i="1"/>
  <c r="M999" i="1"/>
  <c r="L1000" i="1"/>
  <c r="M1000" i="1"/>
  <c r="L1001" i="1"/>
  <c r="M1001" i="1"/>
  <c r="L1002" i="1"/>
  <c r="M1002" i="1"/>
  <c r="L1003" i="1"/>
  <c r="M1003" i="1"/>
  <c r="L1004" i="1"/>
  <c r="M1004" i="1"/>
  <c r="L1005" i="1"/>
  <c r="M1005" i="1"/>
  <c r="L1006" i="1"/>
  <c r="M1006" i="1"/>
  <c r="L1007" i="1"/>
  <c r="M1007" i="1"/>
  <c r="L1008" i="1"/>
  <c r="M1008" i="1"/>
  <c r="L1009" i="1"/>
  <c r="M1009" i="1"/>
  <c r="L1010" i="1"/>
  <c r="M1010" i="1"/>
  <c r="L1011" i="1"/>
  <c r="M1011" i="1"/>
  <c r="L1012" i="1"/>
  <c r="M1012" i="1"/>
  <c r="L1013" i="1"/>
  <c r="M1013" i="1"/>
  <c r="L1014" i="1"/>
  <c r="M1014" i="1"/>
  <c r="L1015" i="1"/>
  <c r="M1015" i="1"/>
  <c r="L1016" i="1"/>
  <c r="M1016" i="1"/>
  <c r="L1017" i="1"/>
  <c r="M1017" i="1"/>
  <c r="L1018" i="1"/>
  <c r="M1018" i="1"/>
  <c r="L1019" i="1"/>
  <c r="M1019" i="1"/>
  <c r="L1020" i="1"/>
  <c r="M1020" i="1"/>
  <c r="L1021" i="1"/>
  <c r="M1021" i="1"/>
  <c r="L1022" i="1"/>
  <c r="M1022" i="1"/>
  <c r="L1023" i="1"/>
  <c r="M1023" i="1"/>
  <c r="L1024" i="1"/>
  <c r="M1024" i="1"/>
  <c r="L1025" i="1"/>
  <c r="M1025" i="1"/>
  <c r="L1026" i="1"/>
  <c r="M1026" i="1"/>
  <c r="L1027" i="1"/>
  <c r="M1027" i="1"/>
  <c r="L1028" i="1"/>
  <c r="M1028" i="1"/>
  <c r="L1029" i="1"/>
  <c r="M1029" i="1"/>
  <c r="L1030" i="1"/>
  <c r="M1030" i="1"/>
  <c r="L1031" i="1"/>
  <c r="M1031" i="1"/>
  <c r="L1032" i="1"/>
  <c r="M1032" i="1"/>
  <c r="L1033" i="1"/>
  <c r="M1033" i="1"/>
  <c r="L1034" i="1"/>
  <c r="M1034" i="1"/>
  <c r="L1035" i="1"/>
  <c r="M1035" i="1"/>
  <c r="L1036" i="1"/>
  <c r="M1036" i="1"/>
  <c r="L1037" i="1"/>
  <c r="M1037" i="1"/>
  <c r="L1038" i="1"/>
  <c r="M1038" i="1"/>
  <c r="L1039" i="1"/>
  <c r="M1039" i="1"/>
  <c r="L1040" i="1"/>
  <c r="M1040" i="1"/>
  <c r="L1041" i="1"/>
  <c r="M1041" i="1"/>
  <c r="L1042" i="1"/>
  <c r="M1042" i="1"/>
  <c r="L1043" i="1"/>
  <c r="M1043" i="1"/>
  <c r="L1044" i="1"/>
  <c r="M1044" i="1"/>
  <c r="L1045" i="1"/>
  <c r="M1045" i="1"/>
  <c r="L1046" i="1"/>
  <c r="M1046" i="1"/>
  <c r="L1047" i="1"/>
  <c r="M1047" i="1"/>
  <c r="L1048" i="1"/>
  <c r="M1048" i="1"/>
  <c r="L1049" i="1"/>
  <c r="M1049" i="1"/>
  <c r="L1050" i="1"/>
  <c r="M1050" i="1"/>
  <c r="L1051" i="1"/>
  <c r="M1051" i="1"/>
  <c r="L1052" i="1"/>
  <c r="M1052" i="1"/>
  <c r="L1053" i="1"/>
  <c r="M1053" i="1"/>
  <c r="L1054" i="1"/>
  <c r="M1054" i="1"/>
  <c r="L1055" i="1"/>
  <c r="M1055" i="1"/>
  <c r="L1056" i="1"/>
  <c r="M1056" i="1"/>
  <c r="L1057" i="1"/>
  <c r="M1057" i="1"/>
  <c r="L1058" i="1"/>
  <c r="M1058" i="1"/>
  <c r="L1059" i="1"/>
  <c r="M1059" i="1"/>
  <c r="L1060" i="1"/>
  <c r="M1060" i="1"/>
  <c r="L1061" i="1"/>
  <c r="M1061" i="1"/>
  <c r="L1062" i="1"/>
  <c r="M1062" i="1"/>
  <c r="L1063" i="1"/>
  <c r="M1063" i="1"/>
  <c r="L1064" i="1"/>
  <c r="M1064" i="1"/>
  <c r="L1065" i="1"/>
  <c r="M1065" i="1"/>
  <c r="L1066" i="1"/>
  <c r="M1066" i="1"/>
  <c r="L1067" i="1"/>
  <c r="M1067" i="1"/>
  <c r="L1068" i="1"/>
  <c r="M1068" i="1"/>
  <c r="L1069" i="1"/>
  <c r="M1069" i="1"/>
  <c r="L1070" i="1"/>
  <c r="M1070" i="1"/>
  <c r="L1071" i="1"/>
  <c r="M1071" i="1"/>
  <c r="L1072" i="1"/>
  <c r="M1072" i="1"/>
  <c r="L1073" i="1"/>
  <c r="M1073" i="1"/>
  <c r="L1074" i="1"/>
  <c r="M1074" i="1"/>
  <c r="L1075" i="1"/>
  <c r="M1075" i="1"/>
  <c r="L1076" i="1"/>
  <c r="M1076" i="1"/>
  <c r="L1077" i="1"/>
  <c r="M1077" i="1"/>
  <c r="L1078" i="1"/>
  <c r="M1078" i="1"/>
  <c r="L1079" i="1"/>
  <c r="M1079" i="1"/>
  <c r="L1080" i="1"/>
  <c r="M1080" i="1"/>
  <c r="L1081" i="1"/>
  <c r="M1081" i="1"/>
  <c r="L1082" i="1"/>
  <c r="M1082" i="1"/>
  <c r="L1083" i="1"/>
  <c r="M1083" i="1"/>
  <c r="L1084" i="1"/>
  <c r="M1084" i="1"/>
  <c r="L1085" i="1"/>
  <c r="M1085" i="1"/>
  <c r="L1086" i="1"/>
  <c r="M1086" i="1"/>
  <c r="L1087" i="1"/>
  <c r="M1087" i="1"/>
  <c r="L1088" i="1"/>
  <c r="M1088" i="1"/>
  <c r="L1089" i="1"/>
  <c r="M1089" i="1"/>
  <c r="L1090" i="1"/>
  <c r="M1090" i="1"/>
  <c r="L1091" i="1"/>
  <c r="M1091" i="1"/>
  <c r="L1092" i="1"/>
  <c r="M1092" i="1"/>
  <c r="L1093" i="1"/>
  <c r="M1093" i="1"/>
  <c r="L1094" i="1"/>
  <c r="M1094" i="1"/>
  <c r="L1095" i="1"/>
  <c r="M1095" i="1"/>
  <c r="L1096" i="1"/>
  <c r="M1096" i="1"/>
  <c r="L1097" i="1"/>
  <c r="M1097" i="1"/>
  <c r="L1098" i="1"/>
  <c r="M1098" i="1"/>
  <c r="L1099" i="1"/>
  <c r="M1099" i="1"/>
  <c r="L1100" i="1"/>
  <c r="M1100" i="1"/>
  <c r="L1101" i="1"/>
  <c r="M1101" i="1"/>
  <c r="L1102" i="1"/>
  <c r="M1102" i="1"/>
  <c r="L1103" i="1"/>
  <c r="M1103" i="1"/>
  <c r="L1104" i="1"/>
  <c r="M1104" i="1"/>
  <c r="L1105" i="1"/>
  <c r="M1105" i="1"/>
  <c r="L1106" i="1"/>
  <c r="M1106" i="1"/>
  <c r="L1107" i="1"/>
  <c r="M1107" i="1"/>
  <c r="L1108" i="1"/>
  <c r="M1108" i="1"/>
  <c r="L1109" i="1"/>
  <c r="M1109" i="1"/>
  <c r="L1110" i="1"/>
  <c r="M1110" i="1"/>
  <c r="L1111" i="1"/>
  <c r="M1111" i="1"/>
  <c r="L1112" i="1"/>
  <c r="M1112" i="1"/>
  <c r="L1113" i="1"/>
  <c r="M1113" i="1"/>
  <c r="L1114" i="1"/>
  <c r="M1114" i="1"/>
  <c r="L1115" i="1"/>
  <c r="M1115" i="1"/>
  <c r="L1116" i="1"/>
  <c r="M1116" i="1"/>
  <c r="L1117" i="1"/>
  <c r="M1117" i="1"/>
  <c r="L1118" i="1"/>
  <c r="M1118" i="1"/>
  <c r="L1119" i="1"/>
  <c r="M1119" i="1"/>
  <c r="L1120" i="1"/>
  <c r="M1120" i="1"/>
  <c r="L1121" i="1"/>
  <c r="M1121" i="1"/>
  <c r="L1122" i="1"/>
  <c r="M1122" i="1"/>
  <c r="L1123" i="1"/>
  <c r="M1123" i="1"/>
  <c r="L1124" i="1"/>
  <c r="M1124" i="1"/>
  <c r="L1125" i="1"/>
  <c r="M1125" i="1"/>
  <c r="L1126" i="1"/>
  <c r="M1126" i="1"/>
  <c r="L1127" i="1"/>
  <c r="M1127" i="1"/>
  <c r="L1128" i="1"/>
  <c r="M1128" i="1"/>
  <c r="L1129" i="1"/>
  <c r="M1129" i="1"/>
  <c r="L1130" i="1"/>
  <c r="M1130" i="1"/>
  <c r="L1131" i="1"/>
  <c r="M1131" i="1"/>
  <c r="L1132" i="1"/>
  <c r="M1132" i="1"/>
  <c r="L1133" i="1"/>
  <c r="M1133" i="1"/>
  <c r="L1134" i="1"/>
  <c r="M1134" i="1"/>
  <c r="L1135" i="1"/>
  <c r="M1135" i="1"/>
  <c r="L1136" i="1"/>
  <c r="M1136" i="1"/>
  <c r="L1137" i="1"/>
  <c r="M1137" i="1"/>
  <c r="L1138" i="1"/>
  <c r="M1138" i="1"/>
  <c r="L1139" i="1"/>
  <c r="M1139" i="1"/>
  <c r="L1140" i="1"/>
  <c r="M1140" i="1"/>
  <c r="L1141" i="1"/>
  <c r="M1141" i="1"/>
  <c r="L1142" i="1"/>
  <c r="M1142" i="1"/>
  <c r="L1143" i="1"/>
  <c r="M1143" i="1"/>
  <c r="L1144" i="1"/>
  <c r="M1144" i="1"/>
  <c r="L1145" i="1"/>
  <c r="M1145" i="1"/>
  <c r="L1146" i="1"/>
  <c r="M1146" i="1"/>
  <c r="L1147" i="1"/>
  <c r="M1147" i="1"/>
  <c r="L1148" i="1"/>
  <c r="M1148" i="1"/>
  <c r="L1149" i="1"/>
  <c r="M1149" i="1"/>
  <c r="L1150" i="1"/>
  <c r="M1150" i="1"/>
  <c r="L1151" i="1"/>
  <c r="M1151" i="1"/>
  <c r="L1152" i="1"/>
  <c r="M1152" i="1"/>
  <c r="L1153" i="1"/>
  <c r="M1153" i="1"/>
  <c r="L1154" i="1"/>
  <c r="M1154" i="1"/>
  <c r="L1155" i="1"/>
  <c r="M1155" i="1"/>
  <c r="L1156" i="1"/>
  <c r="M1156" i="1"/>
  <c r="L1157" i="1"/>
  <c r="M1157" i="1"/>
  <c r="L1158" i="1"/>
  <c r="M1158" i="1"/>
  <c r="L1159" i="1"/>
  <c r="M1159" i="1"/>
  <c r="L1160" i="1"/>
  <c r="M1160" i="1"/>
  <c r="L1161" i="1"/>
  <c r="M1161" i="1"/>
  <c r="L1162" i="1"/>
  <c r="M1162" i="1"/>
  <c r="L1163" i="1"/>
  <c r="M1163" i="1"/>
  <c r="L1164" i="1"/>
  <c r="M1164" i="1"/>
  <c r="L1165" i="1"/>
  <c r="M1165" i="1"/>
  <c r="L1166" i="1"/>
  <c r="M1166" i="1"/>
  <c r="L1167" i="1"/>
  <c r="M1167" i="1"/>
  <c r="L1168" i="1"/>
  <c r="M1168" i="1"/>
  <c r="L1169" i="1"/>
  <c r="M1169" i="1"/>
  <c r="L1170" i="1"/>
  <c r="M1170" i="1"/>
  <c r="L1171" i="1"/>
  <c r="M1171" i="1"/>
  <c r="L1172" i="1"/>
  <c r="M1172" i="1"/>
  <c r="L1173" i="1"/>
  <c r="M1173" i="1"/>
  <c r="L1174" i="1"/>
  <c r="M1174" i="1"/>
  <c r="L1175" i="1"/>
  <c r="M1175" i="1"/>
  <c r="L1176" i="1"/>
  <c r="M1176" i="1"/>
  <c r="L1177" i="1"/>
  <c r="M1177" i="1"/>
  <c r="L1178" i="1"/>
  <c r="M1178" i="1"/>
  <c r="L1179" i="1"/>
  <c r="M1179" i="1"/>
  <c r="L1180" i="1"/>
  <c r="M1180" i="1"/>
  <c r="L1181" i="1"/>
  <c r="M1181" i="1"/>
  <c r="L1182" i="1"/>
  <c r="M1182" i="1"/>
  <c r="L1183" i="1"/>
  <c r="M1183" i="1"/>
  <c r="L1184" i="1"/>
  <c r="M1184" i="1"/>
  <c r="L1185" i="1"/>
  <c r="M1185" i="1"/>
  <c r="L1186" i="1"/>
  <c r="M1186" i="1"/>
  <c r="L1187" i="1"/>
  <c r="M1187" i="1"/>
  <c r="L1188" i="1"/>
  <c r="M1188" i="1"/>
  <c r="L1189" i="1"/>
  <c r="M1189" i="1"/>
  <c r="L1190" i="1"/>
  <c r="M1190" i="1"/>
  <c r="L1191" i="1"/>
  <c r="M1191" i="1"/>
  <c r="L1192" i="1"/>
  <c r="M1192" i="1"/>
  <c r="L1193" i="1"/>
  <c r="M1193" i="1"/>
  <c r="L1194" i="1"/>
  <c r="M1194" i="1"/>
  <c r="L1195" i="1"/>
  <c r="M1195" i="1"/>
  <c r="L1196" i="1"/>
  <c r="M1196" i="1"/>
  <c r="L1197" i="1"/>
  <c r="M1197" i="1"/>
  <c r="L1198" i="1"/>
  <c r="M1198" i="1"/>
  <c r="L1199" i="1"/>
  <c r="M1199" i="1"/>
  <c r="L1200" i="1"/>
  <c r="M1200" i="1"/>
  <c r="L1201" i="1"/>
  <c r="M1201" i="1"/>
  <c r="L1202" i="1"/>
  <c r="M1202" i="1"/>
  <c r="L1203" i="1"/>
  <c r="M1203" i="1"/>
  <c r="L1204" i="1"/>
  <c r="M1204" i="1"/>
  <c r="L1205" i="1"/>
  <c r="M1205" i="1"/>
  <c r="L1206" i="1"/>
  <c r="M1206" i="1"/>
  <c r="L1207" i="1"/>
  <c r="M1207" i="1"/>
  <c r="L1208" i="1"/>
  <c r="M1208" i="1"/>
  <c r="L1209" i="1"/>
  <c r="M1209" i="1"/>
  <c r="L1210" i="1"/>
  <c r="M1210" i="1"/>
  <c r="L1211" i="1"/>
  <c r="M1211" i="1"/>
  <c r="L1212" i="1"/>
  <c r="M1212" i="1"/>
  <c r="L1213" i="1"/>
  <c r="M1213" i="1"/>
  <c r="L1214" i="1"/>
  <c r="M1214" i="1"/>
  <c r="L1215" i="1"/>
  <c r="M1215" i="1"/>
  <c r="L1216" i="1"/>
  <c r="M1216" i="1"/>
  <c r="L1217" i="1"/>
  <c r="M1217" i="1"/>
  <c r="L1218" i="1"/>
  <c r="M1218" i="1"/>
  <c r="L1219" i="1"/>
  <c r="M1219" i="1"/>
  <c r="L1220" i="1"/>
  <c r="M1220" i="1"/>
  <c r="L1221" i="1"/>
  <c r="M1221" i="1"/>
  <c r="L1222" i="1"/>
  <c r="M1222" i="1"/>
  <c r="L1223" i="1"/>
  <c r="M1223" i="1"/>
  <c r="L1224" i="1"/>
  <c r="M1224" i="1"/>
  <c r="L1225" i="1"/>
  <c r="M1225" i="1"/>
  <c r="L1226" i="1"/>
  <c r="M1226" i="1"/>
  <c r="L1227" i="1"/>
  <c r="M1227" i="1"/>
  <c r="F158" i="2"/>
  <c r="F152" i="2"/>
  <c r="F146" i="2"/>
  <c r="F140" i="2"/>
  <c r="E158" i="2"/>
  <c r="E152" i="2"/>
  <c r="E146" i="2"/>
  <c r="E140" i="2"/>
  <c r="F157" i="2"/>
  <c r="F151" i="2"/>
  <c r="F145" i="2"/>
  <c r="F139" i="2"/>
  <c r="E157" i="2"/>
  <c r="E151" i="2"/>
  <c r="E145" i="2"/>
  <c r="E139" i="2"/>
  <c r="F156" i="2"/>
  <c r="F150" i="2"/>
  <c r="F144" i="2"/>
  <c r="E156" i="2"/>
  <c r="E150" i="2"/>
  <c r="E144" i="2"/>
  <c r="F155" i="2"/>
  <c r="F149" i="2"/>
  <c r="F143" i="2"/>
  <c r="F154" i="2"/>
  <c r="F148" i="2"/>
  <c r="F142" i="2"/>
  <c r="E154" i="2"/>
  <c r="F153" i="2"/>
  <c r="F147" i="2"/>
  <c r="F141" i="2"/>
  <c r="E153" i="2"/>
  <c r="E155" i="2"/>
  <c r="E149" i="2"/>
  <c r="E143" i="2"/>
  <c r="E148" i="2"/>
  <c r="E142" i="2"/>
  <c r="E147" i="2"/>
  <c r="E141" i="2"/>
  <c r="F175" i="3"/>
  <c r="F174" i="3"/>
  <c r="F173" i="3"/>
  <c r="F172" i="3"/>
  <c r="F171" i="3"/>
  <c r="F170" i="3"/>
  <c r="F169" i="3"/>
  <c r="F168" i="3"/>
  <c r="F167" i="3"/>
  <c r="F166" i="3"/>
  <c r="F165" i="3"/>
  <c r="F164" i="3"/>
  <c r="F163" i="3"/>
  <c r="F162" i="3"/>
  <c r="F161" i="3"/>
  <c r="F160" i="3"/>
  <c r="F159" i="3"/>
  <c r="F158" i="3"/>
  <c r="F157" i="3"/>
  <c r="F156" i="3"/>
  <c r="E175" i="3"/>
  <c r="E174" i="3"/>
  <c r="E173" i="3"/>
  <c r="E172" i="3"/>
  <c r="E171" i="3"/>
  <c r="E170" i="3"/>
  <c r="E169" i="3"/>
  <c r="E168" i="3"/>
  <c r="E167" i="3"/>
  <c r="E166" i="3"/>
  <c r="E165" i="3"/>
  <c r="E164" i="3"/>
  <c r="E163" i="3"/>
  <c r="E162" i="3"/>
  <c r="E161" i="3"/>
  <c r="E160" i="3"/>
  <c r="E159" i="3"/>
  <c r="E158" i="3"/>
  <c r="E157" i="3"/>
  <c r="E15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48AAEC-E9A9-4C74-8F13-887BCA84A4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9F6B346-D698-43FC-AA9E-1571098606C4}" name="WorksheetConnection_Texas_Superintendent_Salaries_2!$A$1:$P$1227" type="102" refreshedVersion="8" minRefreshableVersion="5">
    <extLst>
      <ext xmlns:x15="http://schemas.microsoft.com/office/spreadsheetml/2010/11/main" uri="{DE250136-89BD-433C-8126-D09CA5730AF9}">
        <x15:connection id="Range" autoDelete="1">
          <x15:rangePr sourceName="_xlcn.WorksheetConnection_Texas_Superintendent_Salaries_2A1P12271"/>
        </x15:connection>
      </ext>
    </extLst>
  </connection>
  <connection id="3" xr16:uid="{AD4B108C-4496-4E0E-A02E-2BF49FFF9335}" name="WorksheetConnection_Texas_Superintendent_Salaries_F!$A$1:$R$1227" type="102" refreshedVersion="8" minRefreshableVersion="5">
    <extLst>
      <ext xmlns:x15="http://schemas.microsoft.com/office/spreadsheetml/2010/11/main" uri="{DE250136-89BD-433C-8126-D09CA5730AF9}">
        <x15:connection id="Range 1" autoDelete="1">
          <x15:rangePr sourceName="_xlcn.WorksheetConnection_Texas_Superintendent_Salaries_FA1R1227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<sst xmlns="http://schemas.openxmlformats.org/spreadsheetml/2006/main" count="6751" uniqueCount="2773">
  <si>
    <t>State</t>
  </si>
  <si>
    <t>Region</t>
  </si>
  <si>
    <t>County</t>
  </si>
  <si>
    <t>District</t>
  </si>
  <si>
    <t>District Name</t>
  </si>
  <si>
    <t>Charter Status</t>
  </si>
  <si>
    <t>Superintendent</t>
  </si>
  <si>
    <t>Base Pay</t>
  </si>
  <si>
    <t>FTE Pay</t>
  </si>
  <si>
    <t>Enrollment</t>
  </si>
  <si>
    <t>FTE</t>
  </si>
  <si>
    <t>TX</t>
  </si>
  <si>
    <t>DALLAS COUNTY</t>
  </si>
  <si>
    <t>A+ ACADEMY</t>
  </si>
  <si>
    <t>OPEN ENROLLMENT CHARTER</t>
  </si>
  <si>
    <t>WHITE, BRENTON P</t>
  </si>
  <si>
    <t>HARRIS COUNTY</t>
  </si>
  <si>
    <t>A+ UNLIMITED POTENTIAL</t>
  </si>
  <si>
    <t>CASTRO, PAUL DAVID</t>
  </si>
  <si>
    <t>HILL COUNTY</t>
  </si>
  <si>
    <t>ABBOTT ISD</t>
  </si>
  <si>
    <t>TRADITIONAL ISD/CSD</t>
  </si>
  <si>
    <t>PUSTEJOVSKY, ERIC D</t>
  </si>
  <si>
    <t>HALE COUNTY</t>
  </si>
  <si>
    <t>ABERNATHY ISD</t>
  </si>
  <si>
    <t>WALDRIP, AARON MARK</t>
  </si>
  <si>
    <t>TAYLOR COUNTY</t>
  </si>
  <si>
    <t>ABILENE ISD</t>
  </si>
  <si>
    <t>KUHN, JOHN</t>
  </si>
  <si>
    <t>ACADEMY FOR ACADEMIC EXCELLENCE</t>
  </si>
  <si>
    <t>MCCANN, ARDIS L</t>
  </si>
  <si>
    <t>BELL COUNTY</t>
  </si>
  <si>
    <t>ACADEMY ISD</t>
  </si>
  <si>
    <t>NOLEN, DARLA K</t>
  </si>
  <si>
    <t>ACADEMY OF ACCELERATED LEARNING INC</t>
  </si>
  <si>
    <t>CHANDLER, BRANDON</t>
  </si>
  <si>
    <t>TARRANT COUNTY</t>
  </si>
  <si>
    <t>ACADEMY OF VISUAL AND PERFORMING ARTS</t>
  </si>
  <si>
    <t>LOVE, STEPHANIE ROMOND</t>
  </si>
  <si>
    <t>ACCELERATED INTERMEDIATE ACADEMY</t>
  </si>
  <si>
    <t>HICKS, KEVIN</t>
  </si>
  <si>
    <t>OLDHAM COUNTY</t>
  </si>
  <si>
    <t>ADRIAN ISD</t>
  </si>
  <si>
    <t>STEVENS, TERRY L</t>
  </si>
  <si>
    <t>ADVANTAGE ACADEMY</t>
  </si>
  <si>
    <t>WILLIAMS, DAVID LOUIS</t>
  </si>
  <si>
    <t>NUECES COUNTY</t>
  </si>
  <si>
    <t>AGUA DULCE ISD</t>
  </si>
  <si>
    <t>CANTU, DAVID</t>
  </si>
  <si>
    <t>BEXAR COUNTY</t>
  </si>
  <si>
    <t>ALAMO HEIGHTS ISD</t>
  </si>
  <si>
    <t>BASHARA, DANA MARIE</t>
  </si>
  <si>
    <t>WOOD COUNTY</t>
  </si>
  <si>
    <t>ALBA-GOLDEN ISD</t>
  </si>
  <si>
    <t>DAVIDSON, SHELBY L</t>
  </si>
  <si>
    <t>SHACKELFORD COUNTY</t>
  </si>
  <si>
    <t>ALBANY ISD</t>
  </si>
  <si>
    <t>LEFEVRE, DALE KENT</t>
  </si>
  <si>
    <t>ALDINE ISD</t>
  </si>
  <si>
    <t>GOFFNEY, LATONYA MCGOWEN</t>
  </si>
  <si>
    <t>PARKER COUNTY</t>
  </si>
  <si>
    <t>ALEDO ISD</t>
  </si>
  <si>
    <t>BOHN, SUSAN KOLAR</t>
  </si>
  <si>
    <t>JIM WELLS COUNTY</t>
  </si>
  <si>
    <t>ALICE ISD</t>
  </si>
  <si>
    <t>TREVINO, ANYSIA ROXANA</t>
  </si>
  <si>
    <t>ALIEF ISD</t>
  </si>
  <si>
    <t>MAYS, ANTHONY TYWAUN</t>
  </si>
  <si>
    <t>ALIEF MONTESSORI COMMUNITY SCHOOL</t>
  </si>
  <si>
    <t>PRESILLAS, DELIA</t>
  </si>
  <si>
    <t>COLLIN COUNTY</t>
  </si>
  <si>
    <t>ALLEN ISD</t>
  </si>
  <si>
    <t>BULLOCK, ROBIN NICOLE</t>
  </si>
  <si>
    <t>BREWSTER COUNTY</t>
  </si>
  <si>
    <t>ALPINE ISD</t>
  </si>
  <si>
    <t>RINEHART, BEVERLEY MICHELLE</t>
  </si>
  <si>
    <t>CHEROKEE COUNTY</t>
  </si>
  <si>
    <t>ALTO ISD</t>
  </si>
  <si>
    <t>WEST, KELLY B</t>
  </si>
  <si>
    <t>JOHNSON COUNTY</t>
  </si>
  <si>
    <t>ALVARADO ISD</t>
  </si>
  <si>
    <t>ESTES, KENNETH R</t>
  </si>
  <si>
    <t>BRAZORIA COUNTY</t>
  </si>
  <si>
    <t>ALVIN ISD</t>
  </si>
  <si>
    <t>NELSON, CAROL L</t>
  </si>
  <si>
    <t>WISE COUNTY</t>
  </si>
  <si>
    <t>ALVORD ISD</t>
  </si>
  <si>
    <t>BROWN, RANDY MARK</t>
  </si>
  <si>
    <t>POTTER COUNTY</t>
  </si>
  <si>
    <t>AMARILLO ISD</t>
  </si>
  <si>
    <t>LOOMIS, DOUGLAS D</t>
  </si>
  <si>
    <t>GALVESTON COUNTY</t>
  </si>
  <si>
    <t>AMBASSADORS PREPARATORY ACADEMY</t>
  </si>
  <si>
    <t>JOSEPH-BEAFNEAUX, RACHELLE RENE</t>
  </si>
  <si>
    <t>LAMB COUNTY</t>
  </si>
  <si>
    <t>AMHERST ISD</t>
  </si>
  <si>
    <t>RODGERS, JOEL W</t>
  </si>
  <si>
    <t>AMIGOS POR VIDA-FRIENDS FOR LIFE PUB CHTR SCH</t>
  </si>
  <si>
    <t>DELGADO, FREDDY RAMON</t>
  </si>
  <si>
    <t>CHAMBERS COUNTY</t>
  </si>
  <si>
    <t>ANAHUAC ISD</t>
  </si>
  <si>
    <t>ABSHIER, WILLIAM CODY</t>
  </si>
  <si>
    <t>GRIMES COUNTY</t>
  </si>
  <si>
    <t>ANDERSON-SHIRO CISD</t>
  </si>
  <si>
    <t>BOROWICZ, SARAH JEAN</t>
  </si>
  <si>
    <t>ANDREWS COUNTY</t>
  </si>
  <si>
    <t>ANDREWS ISD</t>
  </si>
  <si>
    <t>AZAM, JOHN ROBERT</t>
  </si>
  <si>
    <t>ANGLETON ISD</t>
  </si>
  <si>
    <t>EDWARDS, PHILLIP WILSON</t>
  </si>
  <si>
    <t>ANNA ISD</t>
  </si>
  <si>
    <t>COMEAUX, MICHAEL SHANE</t>
  </si>
  <si>
    <t>TOWNSEND, RODDY BRENT</t>
  </si>
  <si>
    <t>JONES COUNTY</t>
  </si>
  <si>
    <t>ANSON ISD</t>
  </si>
  <si>
    <t>HINDS, MITCHELL TROY</t>
  </si>
  <si>
    <t>EL PASO COUNTY</t>
  </si>
  <si>
    <t>ANTHONY ISD</t>
  </si>
  <si>
    <t>TRONCOSO, OSCAR ADRIAN</t>
  </si>
  <si>
    <t>HOCKLEY COUNTY</t>
  </si>
  <si>
    <t>ANTON ISD</t>
  </si>
  <si>
    <t>TOBIAS, FREDRICK</t>
  </si>
  <si>
    <t>TRINITY COUNTY</t>
  </si>
  <si>
    <t>APPLE SPRINGS ISD</t>
  </si>
  <si>
    <t>MOREE, CODY WAYNE</t>
  </si>
  <si>
    <t>AQUILLA ISD</t>
  </si>
  <si>
    <t>EDISON, DAVID ALLEN</t>
  </si>
  <si>
    <t>SAN PATRICIO COUNTY</t>
  </si>
  <si>
    <t>ARANSAS PASS ISD</t>
  </si>
  <si>
    <t>BARNES, GLENN E</t>
  </si>
  <si>
    <t>ARCHER COUNTY</t>
  </si>
  <si>
    <t>ARCHER CITY ISD</t>
  </si>
  <si>
    <t>HARTGRAVES, JON KYLE</t>
  </si>
  <si>
    <t>DENTON COUNTY</t>
  </si>
  <si>
    <t>ARGYLE ISD</t>
  </si>
  <si>
    <t>CARPENTER, COURTNEY CH'NAE</t>
  </si>
  <si>
    <t>ARISTOI CLASSICAL ACADEMY</t>
  </si>
  <si>
    <t>DAVIDSON, BRENDA GAIL</t>
  </si>
  <si>
    <t>ARLINGTON CLASSICS ACADEMY</t>
  </si>
  <si>
    <t>SIMS, CRAIG L</t>
  </si>
  <si>
    <t>ARLINGTON ISD</t>
  </si>
  <si>
    <t>SMITH, MATTHEW LAYTON</t>
  </si>
  <si>
    <t>SMITH COUNTY</t>
  </si>
  <si>
    <t>ARP ISD</t>
  </si>
  <si>
    <t>ARRINGTON, JOHN S</t>
  </si>
  <si>
    <t>BRAZOS COUNTY</t>
  </si>
  <si>
    <t>ARROW ACADEMY</t>
  </si>
  <si>
    <t>SANDERS, AUDREY N</t>
  </si>
  <si>
    <t>STONEWALL COUNTY</t>
  </si>
  <si>
    <t>ASPERMONT ISD</t>
  </si>
  <si>
    <t>MORRIS, ZACHARIA P</t>
  </si>
  <si>
    <t>HENDERSON COUNTY</t>
  </si>
  <si>
    <t>ATHENS ISD</t>
  </si>
  <si>
    <t>SIMS, SALLY JANIE</t>
  </si>
  <si>
    <t>CASS COUNTY</t>
  </si>
  <si>
    <t>ATLANTA ISD</t>
  </si>
  <si>
    <t>HARRIS, JASON H</t>
  </si>
  <si>
    <t>AUBREY ISD</t>
  </si>
  <si>
    <t>SAYLOR, SHANNON L</t>
  </si>
  <si>
    <t>TRAVIS COUNTY</t>
  </si>
  <si>
    <t>AUSTIN ACHIEVE PUBLIC SCHOOLS</t>
  </si>
  <si>
    <t>ARMBRUST, JOHN DAVID</t>
  </si>
  <si>
    <t>AUSTIN DISCOVERY SCHOOL</t>
  </si>
  <si>
    <t>HANLON, MICHELE L</t>
  </si>
  <si>
    <t>AUSTIN ISD</t>
  </si>
  <si>
    <t>SEGURA, MATIAS CASTRO</t>
  </si>
  <si>
    <t>REFUGIO COUNTY</t>
  </si>
  <si>
    <t>AUSTWELL-TIVOLI ISD</t>
  </si>
  <si>
    <t>VELA, DOLORES BERNAL</t>
  </si>
  <si>
    <t>ELLIS COUNTY</t>
  </si>
  <si>
    <t>AVALON ISD</t>
  </si>
  <si>
    <t>MARSHALL, KHRISTOPHER G</t>
  </si>
  <si>
    <t>RED RIVER COUNTY</t>
  </si>
  <si>
    <t>AVERY ISD</t>
  </si>
  <si>
    <t>MAHAN, JILL N</t>
  </si>
  <si>
    <t>AVINGER ISD</t>
  </si>
  <si>
    <t>SMITH, JACQUELYN R</t>
  </si>
  <si>
    <t>MCLENNAN COUNTY</t>
  </si>
  <si>
    <t>AXTELL ISD</t>
  </si>
  <si>
    <t>PROCTOR, LARRY LESTER</t>
  </si>
  <si>
    <t>AZLE ISD</t>
  </si>
  <si>
    <t>SMITH, TODD A</t>
  </si>
  <si>
    <t>CALLAHAN COUNTY</t>
  </si>
  <si>
    <t>BAIRD ISD</t>
  </si>
  <si>
    <t>LITTLE, TIMOTHY</t>
  </si>
  <si>
    <t>BAKERRIPLEY COMMUNITY SCHOOLS</t>
  </si>
  <si>
    <t>MUNOZ, JOEL</t>
  </si>
  <si>
    <t>RUNNELS COUNTY</t>
  </si>
  <si>
    <t>BALLINGER ISD</t>
  </si>
  <si>
    <t>TOLIVER, CAROLINE N</t>
  </si>
  <si>
    <t>REEVES COUNTY</t>
  </si>
  <si>
    <t>BALMORHEA ISD</t>
  </si>
  <si>
    <t>MASSEY, JOHN W</t>
  </si>
  <si>
    <t>BANDERA COUNTY</t>
  </si>
  <si>
    <t>BANDERA ISD</t>
  </si>
  <si>
    <t>BITZKIE, GARY L</t>
  </si>
  <si>
    <t>BROWN COUNTY</t>
  </si>
  <si>
    <t>BANGS ISD</t>
  </si>
  <si>
    <t>MARTIN, JOSHUA L</t>
  </si>
  <si>
    <t>BANQUETE ISD</t>
  </si>
  <si>
    <t>JOHNSON, STACY G</t>
  </si>
  <si>
    <t>BARBERS HILL ISD</t>
  </si>
  <si>
    <t>POOLE, GREGORY S</t>
  </si>
  <si>
    <t>BARTLETT ISD</t>
  </si>
  <si>
    <t>CLEVENGER, THEODORE</t>
  </si>
  <si>
    <t>BASIS TEXAS</t>
  </si>
  <si>
    <t>PEREZ, ANDREA</t>
  </si>
  <si>
    <t>FREEMAN, ANDREW</t>
  </si>
  <si>
    <t>BASTROP COUNTY</t>
  </si>
  <si>
    <t>BASTROP ISD</t>
  </si>
  <si>
    <t>EDWARDS, BARRON ARMSTRONG</t>
  </si>
  <si>
    <t>MATAGORDA COUNTY</t>
  </si>
  <si>
    <t>BAY CITY ISD</t>
  </si>
  <si>
    <t>MCHAZLETT, DWIGHT HENRY</t>
  </si>
  <si>
    <t>BEATRICE MAYES INSTITUTE CHARTER SCHOOL</t>
  </si>
  <si>
    <t>MAYES, CHRISTOPHER D</t>
  </si>
  <si>
    <t>JEFFERSON COUNTY</t>
  </si>
  <si>
    <t>BEAUMONT ISD</t>
  </si>
  <si>
    <t>ALLEN, SHANNON D</t>
  </si>
  <si>
    <t>PANOLA COUNTY</t>
  </si>
  <si>
    <t>BECKVILLE ISD</t>
  </si>
  <si>
    <t>TATE, DEVIN L</t>
  </si>
  <si>
    <t>BEE COUNTY</t>
  </si>
  <si>
    <t>BEEVILLE ISD</t>
  </si>
  <si>
    <t>FANNING, TRAVIS J</t>
  </si>
  <si>
    <t>CLAY COUNTY</t>
  </si>
  <si>
    <t>BELLEVUE ISD</t>
  </si>
  <si>
    <t>WESLEY, DEVIN WADE</t>
  </si>
  <si>
    <t>GRAYSON COUNTY</t>
  </si>
  <si>
    <t>BELLS ISD</t>
  </si>
  <si>
    <t>MEEK, TRICIA N</t>
  </si>
  <si>
    <t>AUSTIN COUNTY</t>
  </si>
  <si>
    <t>BELLVILLE ISD</t>
  </si>
  <si>
    <t>POENITZSCH, NICOLE LYNEA</t>
  </si>
  <si>
    <t>BELTON ISD</t>
  </si>
  <si>
    <t>GOLDEN, MALINDA ANN</t>
  </si>
  <si>
    <t>BEN BOLT-PALITO BLANCO ISD</t>
  </si>
  <si>
    <t>JOSLIN, VICTORIA SAENZ</t>
  </si>
  <si>
    <t>DUVAL COUNTY</t>
  </si>
  <si>
    <t>BENAVIDES ISD</t>
  </si>
  <si>
    <t>BUENO, SAMUEL</t>
  </si>
  <si>
    <t>KNOX COUNTY</t>
  </si>
  <si>
    <t>BENJAMIN ISD</t>
  </si>
  <si>
    <t>SMITH, JOSHUA LEE</t>
  </si>
  <si>
    <t>BETA ACADEMY</t>
  </si>
  <si>
    <t>ANDREWS, LATISHA DAWN</t>
  </si>
  <si>
    <t>LUBBOCK COUNTY</t>
  </si>
  <si>
    <t>BETTY M CONDRA SCHOOL FOR EDUCATION INNOVATION</t>
  </si>
  <si>
    <t>CONDRA, MERINDA KATHRYN</t>
  </si>
  <si>
    <t>POLK COUNTY</t>
  </si>
  <si>
    <t>BIG SANDY ISD</t>
  </si>
  <si>
    <t>CARPENTER, ERIC H</t>
  </si>
  <si>
    <t>UPSHUR COUNTY</t>
  </si>
  <si>
    <t>BURNS, MICHAEL BRADLEY</t>
  </si>
  <si>
    <t>HOWARD COUNTY</t>
  </si>
  <si>
    <t>BIG SPRING ISD</t>
  </si>
  <si>
    <t>MCWILLIAMS, JAY ELLIOT</t>
  </si>
  <si>
    <t>REAL COUNTY</t>
  </si>
  <si>
    <t>BIG SPRINGS CHARTER SCHOOL</t>
  </si>
  <si>
    <t>HERNANDEZ, ALBERT</t>
  </si>
  <si>
    <t>BIRDVILLE ISD</t>
  </si>
  <si>
    <t>STINSON, SELENA GAYLE</t>
  </si>
  <si>
    <t>BISHOP CISD</t>
  </si>
  <si>
    <t>GUTIERREZ, CHRISTINA ISABEL</t>
  </si>
  <si>
    <t>NOLAN COUNTY</t>
  </si>
  <si>
    <t>BLACKWELL CISD</t>
  </si>
  <si>
    <t>SHIPMAN, BRYAN DAVID</t>
  </si>
  <si>
    <t>BLANCO COUNTY</t>
  </si>
  <si>
    <t>BLANCO ISD</t>
  </si>
  <si>
    <t>ROSENBAUM, JEFFREY CLAY</t>
  </si>
  <si>
    <t>HUNT COUNTY</t>
  </si>
  <si>
    <t>BLAND ISD</t>
  </si>
  <si>
    <t>BYMASTER, BRIAN K</t>
  </si>
  <si>
    <t>BLANKET ISD</t>
  </si>
  <si>
    <t>WHISENHUNT, DAVID RAY</t>
  </si>
  <si>
    <t>BLOOM ACADEMY CHARTER SCHOOL</t>
  </si>
  <si>
    <t>SALES, COURTNEY MARIE RODRIGUE</t>
  </si>
  <si>
    <t>BLOOMBURG ISD</t>
  </si>
  <si>
    <t>STROMAN, BRIAN PAUL</t>
  </si>
  <si>
    <t>NAVARRO COUNTY</t>
  </si>
  <si>
    <t>BLOOMING GROVE ISD</t>
  </si>
  <si>
    <t>GRIGGS, JOHN</t>
  </si>
  <si>
    <t>VICTORIA COUNTY</t>
  </si>
  <si>
    <t>BLOOMINGTON ISD</t>
  </si>
  <si>
    <t>CORMIER, ERIC PAUL</t>
  </si>
  <si>
    <t>BLUE RIDGE ISD</t>
  </si>
  <si>
    <t>FLOYD, DARRELL GENE</t>
  </si>
  <si>
    <t>ERATH COUNTY</t>
  </si>
  <si>
    <t>BLUFF DALE ISD</t>
  </si>
  <si>
    <t>WELLS, JASON COREY</t>
  </si>
  <si>
    <t>BLUM ISD</t>
  </si>
  <si>
    <t>SANDERS, JEFFERY ROY</t>
  </si>
  <si>
    <t>BOB HOPE SCHOOL</t>
  </si>
  <si>
    <t>LOPEZ, ROBERTO</t>
  </si>
  <si>
    <t>KENDALL COUNTY</t>
  </si>
  <si>
    <t>BOERNE ISD</t>
  </si>
  <si>
    <t>CRAFT, KRISTIN FOX</t>
  </si>
  <si>
    <t>BOLES ISD</t>
  </si>
  <si>
    <t>HIX-MORELAND, MIKAYLE A</t>
  </si>
  <si>
    <t>WHARTON COUNTY</t>
  </si>
  <si>
    <t>BOLING ISD</t>
  </si>
  <si>
    <t>JEDLICKA, KEITH J</t>
  </si>
  <si>
    <t>FANNIN COUNTY</t>
  </si>
  <si>
    <t>BONHAM ISD</t>
  </si>
  <si>
    <t>WILSON, JOY R</t>
  </si>
  <si>
    <t>LIPSCOMB COUNTY</t>
  </si>
  <si>
    <t>BOOKER ISD</t>
  </si>
  <si>
    <t>LEE, MICHAEL R</t>
  </si>
  <si>
    <t>BORDEN COUNTY</t>
  </si>
  <si>
    <t>BORDEN COUNTY ISD</t>
  </si>
  <si>
    <t>THOMAS, JIMMY JOE</t>
  </si>
  <si>
    <t>HUTCHINSON COUNTY</t>
  </si>
  <si>
    <t>BORGER ISD</t>
  </si>
  <si>
    <t>WELCH, JEREMY CHANCE</t>
  </si>
  <si>
    <t>BOSQUEVILLE ISD</t>
  </si>
  <si>
    <t>SKEELER, JAMES WILLIAM</t>
  </si>
  <si>
    <t>PARMER COUNTY</t>
  </si>
  <si>
    <t>BOVINA ISD</t>
  </si>
  <si>
    <t>MENCHACA, SERGIO</t>
  </si>
  <si>
    <t>MONTAGUE COUNTY</t>
  </si>
  <si>
    <t>BOWIE ISD</t>
  </si>
  <si>
    <t>ENLOW, JULIUS BLAKE</t>
  </si>
  <si>
    <t>BOYD ISD</t>
  </si>
  <si>
    <t>WOODY, THOMAS CLAYTON</t>
  </si>
  <si>
    <t>BOYS RANCH ISD</t>
  </si>
  <si>
    <t>BROWN, KENNETH A</t>
  </si>
  <si>
    <t>KINNEY COUNTY</t>
  </si>
  <si>
    <t>BRACKETT ISD</t>
  </si>
  <si>
    <t>DIAZ, MARIA ELIZA</t>
  </si>
  <si>
    <t>MCCULLOCH COUNTY</t>
  </si>
  <si>
    <t>BRADY ISD</t>
  </si>
  <si>
    <t>MARTINEZ, HECTOR</t>
  </si>
  <si>
    <t>BRAZOS ISD</t>
  </si>
  <si>
    <t>PLYMALE, DAVE</t>
  </si>
  <si>
    <t>SOMERVELL COUNTY</t>
  </si>
  <si>
    <t>BRAZOS RIVER CHARTER SCHOOL</t>
  </si>
  <si>
    <t>BUNTING, JASON R</t>
  </si>
  <si>
    <t>BRAZOS SCHOOL FOR INQUIRY &amp; CREATIVITY</t>
  </si>
  <si>
    <t>GREENWOOD, KATY</t>
  </si>
  <si>
    <t>BRAZOSPORT ISD</t>
  </si>
  <si>
    <t>MASSEY, DANNY L</t>
  </si>
  <si>
    <t>STEPHENS COUNTY</t>
  </si>
  <si>
    <t>BRECKENRIDGE ISD</t>
  </si>
  <si>
    <t>WILSON, PRAIRIE P</t>
  </si>
  <si>
    <t>ROBERTSON COUNTY</t>
  </si>
  <si>
    <t>BREMOND ISD</t>
  </si>
  <si>
    <t>STUARD, DARYL LYNN</t>
  </si>
  <si>
    <t>WASHINGTON COUNTY</t>
  </si>
  <si>
    <t>BRENHAM ISD</t>
  </si>
  <si>
    <t>GILLENTINE, CLAYTON BRYAN</t>
  </si>
  <si>
    <t>ORANGE COUNTY</t>
  </si>
  <si>
    <t>BRIDGE CITY ISD</t>
  </si>
  <si>
    <t>KELLY, MICHAEL ANTHONY</t>
  </si>
  <si>
    <t>BRIDGEPORT ISD</t>
  </si>
  <si>
    <t>ELLIS, AMY LYNN</t>
  </si>
  <si>
    <t>BRIDGEWAY PREPARATORY ACADEMY</t>
  </si>
  <si>
    <t>DAVENPORT, NATALIE R</t>
  </si>
  <si>
    <t>HIDALGO COUNTY</t>
  </si>
  <si>
    <t>BRILLANTE ACADEMY</t>
  </si>
  <si>
    <t>SALINAS, ANA KAREN</t>
  </si>
  <si>
    <t>SAN AUGUSTINE COUNTY</t>
  </si>
  <si>
    <t>BROADDUS ISD</t>
  </si>
  <si>
    <t>HOLLOWAY, BENJAMIN L</t>
  </si>
  <si>
    <t>BROCK ISD</t>
  </si>
  <si>
    <t>LUIS, SHANNON MARIE</t>
  </si>
  <si>
    <t>COKE COUNTY</t>
  </si>
  <si>
    <t>BRONTE ISD</t>
  </si>
  <si>
    <t>SILER, TIMOTHY L</t>
  </si>
  <si>
    <t>JASPER COUNTY</t>
  </si>
  <si>
    <t>BROOKELAND ISD</t>
  </si>
  <si>
    <t>ODOM, CHARLOTTE A</t>
  </si>
  <si>
    <t>BROOKESMITH ISD</t>
  </si>
  <si>
    <t>MICKELSON, STEVEN E</t>
  </si>
  <si>
    <t>BROOKS COUNTY</t>
  </si>
  <si>
    <t>BROOKS COUNTY ISD</t>
  </si>
  <si>
    <t>ROGERS, SCOTT CHRISTOPHER</t>
  </si>
  <si>
    <t>TERRY COUNTY</t>
  </si>
  <si>
    <t>BROWNFIELD ISD</t>
  </si>
  <si>
    <t>SMITH, CHRISTOPHER JAY</t>
  </si>
  <si>
    <t>BROWNSBORO ISD</t>
  </si>
  <si>
    <t>HAMPTON, KERI NICOLE</t>
  </si>
  <si>
    <t>CAMERON COUNTY</t>
  </si>
  <si>
    <t>BROWNSVILLE ISD</t>
  </si>
  <si>
    <t>CHAVEZ, JESUS H</t>
  </si>
  <si>
    <t>BROWNWOOD ISD</t>
  </si>
  <si>
    <t>YOUNG, JOE FRED</t>
  </si>
  <si>
    <t>BRUCEVILLE-EDDY ISD</t>
  </si>
  <si>
    <t>KILGORE, RICHARD ALAN</t>
  </si>
  <si>
    <t>BRYAN ISD</t>
  </si>
  <si>
    <t>CARRABINE, GINGER A</t>
  </si>
  <si>
    <t>JACK COUNTY</t>
  </si>
  <si>
    <t>BRYSON ISD</t>
  </si>
  <si>
    <t>LONDON, THOMAS GREGORY</t>
  </si>
  <si>
    <t>MILAM COUNTY</t>
  </si>
  <si>
    <t>BUCKHOLTS ISD</t>
  </si>
  <si>
    <t>GODFREY, REMY ALEXANDRIA</t>
  </si>
  <si>
    <t>PECOS COUNTY</t>
  </si>
  <si>
    <t>BUENA VISTA ISD</t>
  </si>
  <si>
    <t>STARKWEATHER, BRETT ALAN</t>
  </si>
  <si>
    <t>LEON COUNTY</t>
  </si>
  <si>
    <t>BUFFALO ISD</t>
  </si>
  <si>
    <t>IVY, ADAM C</t>
  </si>
  <si>
    <t>BULLARD ISD</t>
  </si>
  <si>
    <t>LEE, JACK D</t>
  </si>
  <si>
    <t>BUNA ISD</t>
  </si>
  <si>
    <t>BOYD, WILLIAM H</t>
  </si>
  <si>
    <t>WICHITA COUNTY</t>
  </si>
  <si>
    <t>BURKBURNETT ISD</t>
  </si>
  <si>
    <t>OWEN, GARY B</t>
  </si>
  <si>
    <t>NEWTON COUNTY</t>
  </si>
  <si>
    <t>BURKEVILLE ISD</t>
  </si>
  <si>
    <t>THOMAS, GORDON N</t>
  </si>
  <si>
    <t>BURLESON ISD</t>
  </si>
  <si>
    <t>JIMERSON, BRET</t>
  </si>
  <si>
    <t>BURNET COUNTY</t>
  </si>
  <si>
    <t>BURNET CISD</t>
  </si>
  <si>
    <t>PENA, AARON J</t>
  </si>
  <si>
    <t>BURNHAM WOOD CHARTER SCHOOL DISTRICT</t>
  </si>
  <si>
    <t>GONZALES, JOE</t>
  </si>
  <si>
    <t>BURTON ISD</t>
  </si>
  <si>
    <t>CURRY, VIKKI LEVIVIAN</t>
  </si>
  <si>
    <t>BUSHLAND ISD</t>
  </si>
  <si>
    <t>GILES, FLOYD THOMAS</t>
  </si>
  <si>
    <t>BYNUM ISD</t>
  </si>
  <si>
    <t>MYNARCIK, LARRY J</t>
  </si>
  <si>
    <t>CADDO MILLS ISD</t>
  </si>
  <si>
    <t>ALLISON, HARRY L</t>
  </si>
  <si>
    <t>CALALLEN ISD</t>
  </si>
  <si>
    <t>LORENZ, EMILY FAULKNER</t>
  </si>
  <si>
    <t>BURLESON COUNTY</t>
  </si>
  <si>
    <t>CALDWELL ISD</t>
  </si>
  <si>
    <t>BARTON, JAMES J</t>
  </si>
  <si>
    <t>CALHOUN COUNTY</t>
  </si>
  <si>
    <t>CALHOUN COUNTY ISD</t>
  </si>
  <si>
    <t>CARDWELL, EVAN W</t>
  </si>
  <si>
    <t>COOKE COUNTY</t>
  </si>
  <si>
    <t>CALLISBURG ISD</t>
  </si>
  <si>
    <t>BRADSHAW, CHRIS RYAN</t>
  </si>
  <si>
    <t>CALVERT ISD</t>
  </si>
  <si>
    <t>CROCKETT-TENNELL, LATISHA</t>
  </si>
  <si>
    <t>CALVIN NELMS CHARTER SCHOOLS</t>
  </si>
  <si>
    <t>DEAN, MICHAEL JOHN</t>
  </si>
  <si>
    <t>CAMERON ISD</t>
  </si>
  <si>
    <t>SPRINKLES, KEVIN DALE</t>
  </si>
  <si>
    <t>CAMPBELL ISD</t>
  </si>
  <si>
    <t>MORGAN, DENISE</t>
  </si>
  <si>
    <t>HEMPHILL COUNTY</t>
  </si>
  <si>
    <t>CANADIAN ISD</t>
  </si>
  <si>
    <t>MCMAINS, JULIA DIANE</t>
  </si>
  <si>
    <t>VAN ZANDT COUNTY</t>
  </si>
  <si>
    <t>CANTON ISD</t>
  </si>
  <si>
    <t>NICHOLS, BRIAN ALLAN</t>
  </si>
  <si>
    <t>CANUTILLO ISD</t>
  </si>
  <si>
    <t>GALAVIZ, PEDRO</t>
  </si>
  <si>
    <t>RANDALL COUNTY</t>
  </si>
  <si>
    <t>CANYON ISD</t>
  </si>
  <si>
    <t>FLUSCHE, DARRYL GLEN</t>
  </si>
  <si>
    <t>RUSK COUNTY</t>
  </si>
  <si>
    <t>CARLISLE ISD</t>
  </si>
  <si>
    <t>JOHNSON, JOSHUA S</t>
  </si>
  <si>
    <t>DIMMIT COUNTY</t>
  </si>
  <si>
    <t>CARRIZO SPRINGS CISD</t>
  </si>
  <si>
    <t>PEARSON, ROSE MARY</t>
  </si>
  <si>
    <t>CARROLL ISD</t>
  </si>
  <si>
    <t>GLENN, JEREMY</t>
  </si>
  <si>
    <t>LEDBETTER, LESLIE LANE</t>
  </si>
  <si>
    <t>CARROLLTON-FARMERS BRANCH ISD</t>
  </si>
  <si>
    <t>ELDREDGE, WENDY PAIGE</t>
  </si>
  <si>
    <t>CARTHAGE ISD</t>
  </si>
  <si>
    <t>BITTER, MICHAEL JARROD</t>
  </si>
  <si>
    <t>CASTLEBERRY ISD</t>
  </si>
  <si>
    <t>SMITH, ANGELA RENEE</t>
  </si>
  <si>
    <t>ANDERSON COUNTY</t>
  </si>
  <si>
    <t>CAYUGA ISD</t>
  </si>
  <si>
    <t>SATTERWHITE, JOE E</t>
  </si>
  <si>
    <t>CEDAR HILL ISD</t>
  </si>
  <si>
    <t>HUDSON, GERALD BENARD</t>
  </si>
  <si>
    <t>CEDARS INTERNATIONAL ACADEMY</t>
  </si>
  <si>
    <t>SPARACELLO, LESLIE KVAPIL</t>
  </si>
  <si>
    <t>CELEBRATE DYSLEXIA SCHOOLS</t>
  </si>
  <si>
    <t>DEAN, JASMIN</t>
  </si>
  <si>
    <t>CELESTE ISD</t>
  </si>
  <si>
    <t>CONNELLY, J BRADLEY</t>
  </si>
  <si>
    <t>CELINA ISD</t>
  </si>
  <si>
    <t>MAGLISCEAU, THOMAS ALBERT</t>
  </si>
  <si>
    <t>SHELBY COUNTY</t>
  </si>
  <si>
    <t>CENTER ISD</t>
  </si>
  <si>
    <t>MORRIS, HUBERT BRIAN</t>
  </si>
  <si>
    <t>KERR COUNTY</t>
  </si>
  <si>
    <t>CENTER POINT ISD</t>
  </si>
  <si>
    <t>NEWCOMB, CODY B</t>
  </si>
  <si>
    <t>CENTERVILLE ISD</t>
  </si>
  <si>
    <t>DICKEY, CAROLE LEE</t>
  </si>
  <si>
    <t>BROWN, MARK WAYNE</t>
  </si>
  <si>
    <t>NACOGDOCHES COUNTY</t>
  </si>
  <si>
    <t>CENTRAL HEIGHTS ISD</t>
  </si>
  <si>
    <t>RUSSELL, DAVID</t>
  </si>
  <si>
    <t>ANGELINA COUNTY</t>
  </si>
  <si>
    <t>CENTRAL ISD</t>
  </si>
  <si>
    <t>RISNER, JUSTIN RYAN</t>
  </si>
  <si>
    <t>CHANNELVIEW ISD</t>
  </si>
  <si>
    <t>HILL, TORY C</t>
  </si>
  <si>
    <t>HARTLEY COUNTY</t>
  </si>
  <si>
    <t>CHANNING ISD</t>
  </si>
  <si>
    <t>HEISKELL, MISTY DAWN</t>
  </si>
  <si>
    <t>CHAPARRAL STAR ACADEMY</t>
  </si>
  <si>
    <t>HAGIN, MARSHA G</t>
  </si>
  <si>
    <t>CHAPEL HILL ISD</t>
  </si>
  <si>
    <t>DEAN, DEAVERON LAMOND</t>
  </si>
  <si>
    <t>TITUS COUNTY</t>
  </si>
  <si>
    <t>PRITCHETT, DANIEL</t>
  </si>
  <si>
    <t>ATASCOSA COUNTY</t>
  </si>
  <si>
    <t>CHARLOTTE ISD</t>
  </si>
  <si>
    <t>SOLIS, ROGER</t>
  </si>
  <si>
    <t>SAN SABA COUNTY</t>
  </si>
  <si>
    <t>CHEROKEE ISD</t>
  </si>
  <si>
    <t>BORDNER, JENNIFER LYNN</t>
  </si>
  <si>
    <t>TYLER COUNTY</t>
  </si>
  <si>
    <t>CHESTER ISD</t>
  </si>
  <si>
    <t>DRAKE, RICHARD P</t>
  </si>
  <si>
    <t>CHICO ISD</t>
  </si>
  <si>
    <t>BRAWNER, RANDY L</t>
  </si>
  <si>
    <t>CHILDRESS COUNTY</t>
  </si>
  <si>
    <t>CHILDRESS ISD</t>
  </si>
  <si>
    <t>DYKES, MARK ANTHONY</t>
  </si>
  <si>
    <t>HARDEMAN COUNTY</t>
  </si>
  <si>
    <t>CHILLICOTHE ISD</t>
  </si>
  <si>
    <t>MARTINEZ, TONY A</t>
  </si>
  <si>
    <t>FALLS COUNTY</t>
  </si>
  <si>
    <t>CHILTON ISD</t>
  </si>
  <si>
    <t>HUBBARD, BRANDON KEITH</t>
  </si>
  <si>
    <t>CHINA SPRING ISD</t>
  </si>
  <si>
    <t>FAULKNER, ROBERT M</t>
  </si>
  <si>
    <t>CHIRENO ISD</t>
  </si>
  <si>
    <t>KING, BRIAN PATRICK</t>
  </si>
  <si>
    <t>LAMAR COUNTY</t>
  </si>
  <si>
    <t>CHISUM ISD</t>
  </si>
  <si>
    <t>CHALAIRE, RONALD T</t>
  </si>
  <si>
    <t>TOM GREEN COUNTY</t>
  </si>
  <si>
    <t>CHRISTOVAL ISD</t>
  </si>
  <si>
    <t>ASKINS, CLINTON CHARLES</t>
  </si>
  <si>
    <t>EASTLAND COUNTY</t>
  </si>
  <si>
    <t>CISCO ISD</t>
  </si>
  <si>
    <t>STEELE, RYAN DAVID</t>
  </si>
  <si>
    <t>CITY VIEW ISD</t>
  </si>
  <si>
    <t>THOMAS, JESSE DWAYNE</t>
  </si>
  <si>
    <t>CITYSCAPE SCHOOLS</t>
  </si>
  <si>
    <t>BRANNON, LEONARD R</t>
  </si>
  <si>
    <t>DONLEY COUNTY</t>
  </si>
  <si>
    <t>CLARENDON ISD</t>
  </si>
  <si>
    <t>BELLAR, JAROD A</t>
  </si>
  <si>
    <t>CLARKSVILLE ISD</t>
  </si>
  <si>
    <t>ELLIS, MARIAN ADELE</t>
  </si>
  <si>
    <t>ARMSTRONG COUNTY</t>
  </si>
  <si>
    <t>CLAUDE ISD</t>
  </si>
  <si>
    <t>KIRKLAND, BRENT L</t>
  </si>
  <si>
    <t>CLEAR CREEK ISD</t>
  </si>
  <si>
    <t>ENGLE, KAREN S</t>
  </si>
  <si>
    <t>CLEBURNE ISD</t>
  </si>
  <si>
    <t>KIRKPATRICK, COBY</t>
  </si>
  <si>
    <t>LIBERTY COUNTY</t>
  </si>
  <si>
    <t>CLEVELAND ISD</t>
  </si>
  <si>
    <t>MCCANLESS, STEPHEN W</t>
  </si>
  <si>
    <t>BOSQUE COUNTY</t>
  </si>
  <si>
    <t>CLIFTON ISD</t>
  </si>
  <si>
    <t>BALL, HUGH ANDREW</t>
  </si>
  <si>
    <t>CLINT ISD</t>
  </si>
  <si>
    <t>MARTINEZ, JUAN I</t>
  </si>
  <si>
    <t>CLYDE CISD</t>
  </si>
  <si>
    <t>ALLEN, BRYAN</t>
  </si>
  <si>
    <t>COAHOMA ISD</t>
  </si>
  <si>
    <t>COX, BRAD W</t>
  </si>
  <si>
    <t>SAN JACINTO COUNTY</t>
  </si>
  <si>
    <t>COLDSPRING-OAKHURST CISD</t>
  </si>
  <si>
    <t>TAULTON, BRYAN TODD</t>
  </si>
  <si>
    <t>COLEMAN COUNTY</t>
  </si>
  <si>
    <t>COLEMAN ISD</t>
  </si>
  <si>
    <t>MCDOWELL, BRANDON ORTHELL</t>
  </si>
  <si>
    <t>COLLEGE STATION ISD</t>
  </si>
  <si>
    <t>HARKRIDER, TIM</t>
  </si>
  <si>
    <t>COLLINSVILLE ISD</t>
  </si>
  <si>
    <t>DAVENPORT, MATTHEW SHAUN</t>
  </si>
  <si>
    <t>COLMESNEIL ISD</t>
  </si>
  <si>
    <t>TULE, SHARON B</t>
  </si>
  <si>
    <t>MITCHELL COUNTY</t>
  </si>
  <si>
    <t>COLORADO ISD</t>
  </si>
  <si>
    <t>POLK, LARRY LOWELL</t>
  </si>
  <si>
    <t>COLUMBIA-BRAZORIA ISD</t>
  </si>
  <si>
    <t>GALLOWAY, STEVEN S</t>
  </si>
  <si>
    <t>COLORADO COUNTY</t>
  </si>
  <si>
    <t>COLUMBUS ISD</t>
  </si>
  <si>
    <t>CONNOR, JAMES P</t>
  </si>
  <si>
    <t>COMAL COUNTY</t>
  </si>
  <si>
    <t>COMAL ISD</t>
  </si>
  <si>
    <t>CHAPMAN, JOHN E</t>
  </si>
  <si>
    <t>COMANCHE COUNTY</t>
  </si>
  <si>
    <t>COMANCHE ISD</t>
  </si>
  <si>
    <t>INGRAM, ANITA L</t>
  </si>
  <si>
    <t>COMFORT ISD</t>
  </si>
  <si>
    <t>MUNOZ, YVONNE J</t>
  </si>
  <si>
    <t>COMMERCE ISD</t>
  </si>
  <si>
    <t>ALDERMAN, CHARLES RAY</t>
  </si>
  <si>
    <t>COMMUNITY ISD</t>
  </si>
  <si>
    <t>KNOWLTON, TONYA KAY</t>
  </si>
  <si>
    <t>HOPKINS COUNTY</t>
  </si>
  <si>
    <t>COMO-PICKTON CISD</t>
  </si>
  <si>
    <t>BOWER, GREGORY M</t>
  </si>
  <si>
    <t>ECTOR COUNTY</t>
  </si>
  <si>
    <t>COMPASS ACADEMY CHARTER SCHOOL</t>
  </si>
  <si>
    <t>INMAN, JASON WAYNE</t>
  </si>
  <si>
    <t>COMPASS ROSE PUBLIC SCHOOLS</t>
  </si>
  <si>
    <t>MORRISSEY, PAUL JOSEPH</t>
  </si>
  <si>
    <t>COMQUEST ACADEMY</t>
  </si>
  <si>
    <t>STANFIELD, TANIS L</t>
  </si>
  <si>
    <t>VAL VERDE COUNTY</t>
  </si>
  <si>
    <t>COMSTOCK ISD</t>
  </si>
  <si>
    <t>WINEINGER, LANCE ADAM</t>
  </si>
  <si>
    <t>CONNALLY ISD</t>
  </si>
  <si>
    <t>BOTTELBERGHE, JILL MARIE</t>
  </si>
  <si>
    <t>MONTGOMERY COUNTY</t>
  </si>
  <si>
    <t>CONROE ISD</t>
  </si>
  <si>
    <t>NULL, CURTIS F</t>
  </si>
  <si>
    <t>LIMESTONE COUNTY</t>
  </si>
  <si>
    <t>COOLIDGE ISD</t>
  </si>
  <si>
    <t>LOWRY, ROBERT DALE</t>
  </si>
  <si>
    <t>DELTA COUNTY</t>
  </si>
  <si>
    <t>COOPER ISD</t>
  </si>
  <si>
    <t>NORRIS, AMBER LEA</t>
  </si>
  <si>
    <t>COPPELL ISD</t>
  </si>
  <si>
    <t>HUNT, BRADLEY A</t>
  </si>
  <si>
    <t>CORYELL COUNTY</t>
  </si>
  <si>
    <t>COPPERAS COVE ISD</t>
  </si>
  <si>
    <t>BURNS, JOSEPH</t>
  </si>
  <si>
    <t>CORPUS CHRISTI ISD</t>
  </si>
  <si>
    <t>HERNANDEZ, JUSTO ROLANDO</t>
  </si>
  <si>
    <t>CORPUS CHRISTI MONTESSORI SCHOOL</t>
  </si>
  <si>
    <t>WEEKS, CERISE CHRISTINE</t>
  </si>
  <si>
    <t>CORRIGAN-CAMDEN ISD</t>
  </si>
  <si>
    <t>AIKEN, BRIAN DAVID</t>
  </si>
  <si>
    <t>CORSICANA ISD</t>
  </si>
  <si>
    <t>HOWELL, STEPHANIE ANN</t>
  </si>
  <si>
    <t>COTTON CENTER ISD</t>
  </si>
  <si>
    <t>BOBO, JAMES R</t>
  </si>
  <si>
    <t>LA SALLE COUNTY</t>
  </si>
  <si>
    <t>COTULLA ISD</t>
  </si>
  <si>
    <t>NAVA, RAMIRO</t>
  </si>
  <si>
    <t>WILLIAMSON COUNTY</t>
  </si>
  <si>
    <t>COUPLAND ISD</t>
  </si>
  <si>
    <t>PARCELL, EARL WADE</t>
  </si>
  <si>
    <t>COVINGTON ISD</t>
  </si>
  <si>
    <t>HESKETT, CHRIS M</t>
  </si>
  <si>
    <t>KAUFMAN COUNTY</t>
  </si>
  <si>
    <t>CRANDALL ISD</t>
  </si>
  <si>
    <t>MURRY, ANJANETTE</t>
  </si>
  <si>
    <t>CRANE COUNTY</t>
  </si>
  <si>
    <t>CRANE ISD</t>
  </si>
  <si>
    <t>LEWIS, DAVID DEVON</t>
  </si>
  <si>
    <t>CRANFILLS GAP ISD</t>
  </si>
  <si>
    <t>PARCHMAN, MONTI M</t>
  </si>
  <si>
    <t>CRAWFORD ISD</t>
  </si>
  <si>
    <t>HALL, KENNETH ALTON</t>
  </si>
  <si>
    <t>CROCKETT COUNTY</t>
  </si>
  <si>
    <t>CROCKETT COUNTY CONSOLIDATED CSD</t>
  </si>
  <si>
    <t>CHAVARRIA, RAUL R</t>
  </si>
  <si>
    <t>HOUSTON COUNTY</t>
  </si>
  <si>
    <t>CROCKETT ISD</t>
  </si>
  <si>
    <t>MOORE, DOUGLAS EARL</t>
  </si>
  <si>
    <t>CROSBY ISD</t>
  </si>
  <si>
    <t>PATTERSON, PAULA NANETTE</t>
  </si>
  <si>
    <t>CROSBY COUNTY</t>
  </si>
  <si>
    <t>CROSBYTON CISD</t>
  </si>
  <si>
    <t>RODRIGUEZ, DAVID JOHN</t>
  </si>
  <si>
    <t>CROSS PLAINS ISD</t>
  </si>
  <si>
    <t>HENRY, JASON NEAL</t>
  </si>
  <si>
    <t>CROSS ROADS ISD</t>
  </si>
  <si>
    <t>TEDDER, RICHARD ALLAN</t>
  </si>
  <si>
    <t>CROSSTIMBERS ACADEMY</t>
  </si>
  <si>
    <t>FOARD COUNTY</t>
  </si>
  <si>
    <t>CROWELL ISD</t>
  </si>
  <si>
    <t>MILAM, WILLIAM D</t>
  </si>
  <si>
    <t>CROWLEY ISD</t>
  </si>
  <si>
    <t>MCFARLAND, MICHAEL</t>
  </si>
  <si>
    <t>ZAVALA COUNTY</t>
  </si>
  <si>
    <t>CRYSTAL CITY ISD</t>
  </si>
  <si>
    <t>BRIONES, DINA D</t>
  </si>
  <si>
    <t>DEWITT COUNTY</t>
  </si>
  <si>
    <t>CUERO ISD</t>
  </si>
  <si>
    <t>DYER, MICAH ALAN</t>
  </si>
  <si>
    <t>CULBERSON COUNTY</t>
  </si>
  <si>
    <t>CULBERSON COUNTY-ALLAMOORE ISD</t>
  </si>
  <si>
    <t>BAUGH, KENNETH R</t>
  </si>
  <si>
    <t>CUMBERLAND ACADEMY</t>
  </si>
  <si>
    <t>PULLIAM, CHARLES</t>
  </si>
  <si>
    <t>CUMBY COLLEGIATE ISD</t>
  </si>
  <si>
    <t>SLAUGHTER, SHELLY LEE</t>
  </si>
  <si>
    <t>CUSHING ISD</t>
  </si>
  <si>
    <t>ENOS, BRANDON TROY</t>
  </si>
  <si>
    <t>CYPRESS-FAIRBANKS ISD</t>
  </si>
  <si>
    <t>KILLIAN, DOUGLAS WAYNE</t>
  </si>
  <si>
    <t>MEDINA COUNTY</t>
  </si>
  <si>
    <t>D'HANIS ISD</t>
  </si>
  <si>
    <t>THOMPSON, ROBERT B</t>
  </si>
  <si>
    <t>MORRIS COUNTY</t>
  </si>
  <si>
    <t>DAINGERFIELD-LONE STAR ISD</t>
  </si>
  <si>
    <t>LEWIS, LESIA C</t>
  </si>
  <si>
    <t>DALLAM COUNTY</t>
  </si>
  <si>
    <t>DALHART ISD</t>
  </si>
  <si>
    <t>BYRD, JEFFREY Z</t>
  </si>
  <si>
    <t>DALLAS ISD</t>
  </si>
  <si>
    <t>ELIZALDE, STEPHANIE SUZANNE</t>
  </si>
  <si>
    <t>DAMON ISD</t>
  </si>
  <si>
    <t>HAYWARD, DAVID G</t>
  </si>
  <si>
    <t>DANBURY ISD</t>
  </si>
  <si>
    <t>HOMANN, MICHAEL E</t>
  </si>
  <si>
    <t>DARROUZETT ISD</t>
  </si>
  <si>
    <t>WEINETTE, JESSICA LYNN</t>
  </si>
  <si>
    <t>DAWSON COUNTY</t>
  </si>
  <si>
    <t>DAWSON ISD</t>
  </si>
  <si>
    <t>JONES, GARY R</t>
  </si>
  <si>
    <t>HENDERSON, STACY J</t>
  </si>
  <si>
    <t>DAYTON ISD</t>
  </si>
  <si>
    <t>JOHNSON, JESSICA ALLENE</t>
  </si>
  <si>
    <t>DE LEON ISD</t>
  </si>
  <si>
    <t>MARABLE, DANA S</t>
  </si>
  <si>
    <t>DECATUR ISD</t>
  </si>
  <si>
    <t>RUE, KAREN GATES</t>
  </si>
  <si>
    <t>DEER PARK ISD</t>
  </si>
  <si>
    <t>HARRELL, STEPHEN DAVID</t>
  </si>
  <si>
    <t>BOWIE COUNTY</t>
  </si>
  <si>
    <t>DEKALB ISD</t>
  </si>
  <si>
    <t>MCDANIEL, DONNA C</t>
  </si>
  <si>
    <t>DEL VALLE ISD</t>
  </si>
  <si>
    <t>GUTIERREZ, MATTHEW AARON</t>
  </si>
  <si>
    <t>TIELLE, ANNETTE MARIA</t>
  </si>
  <si>
    <t>HUDSPETH COUNTY</t>
  </si>
  <si>
    <t>DELL CITY ISD</t>
  </si>
  <si>
    <t>CONTRERAS, CARLOS ARMANDO</t>
  </si>
  <si>
    <t>DENISON ISD</t>
  </si>
  <si>
    <t>KIRKBRIDE, DAVID</t>
  </si>
  <si>
    <t>DENTON ISD</t>
  </si>
  <si>
    <t>O'BARA, SUSANNAH HOLBERT</t>
  </si>
  <si>
    <t>YOAKUM COUNTY</t>
  </si>
  <si>
    <t>DENVER CITY ISD</t>
  </si>
  <si>
    <t>MARTINEZ, RICKY J</t>
  </si>
  <si>
    <t>DESOTO ISD</t>
  </si>
  <si>
    <t>MUHAMMAD RODGERS, USAMAH K</t>
  </si>
  <si>
    <t>DETROIT ISD</t>
  </si>
  <si>
    <t>SHARP, HENRY</t>
  </si>
  <si>
    <t>DEVERS ISD</t>
  </si>
  <si>
    <t>ELLISOR HARRIS, ELIZABETH ANN</t>
  </si>
  <si>
    <t>DEVINE ISD</t>
  </si>
  <si>
    <t>GRANDJEAN, TODD</t>
  </si>
  <si>
    <t>FREESTONE COUNTY</t>
  </si>
  <si>
    <t>DEW ISD</t>
  </si>
  <si>
    <t>REYNOLDS, RICHARD KENT</t>
  </si>
  <si>
    <t>DEWEYVILLE ISD</t>
  </si>
  <si>
    <t>ADDISON, LAJUAN B</t>
  </si>
  <si>
    <t>DIBOLL ISD</t>
  </si>
  <si>
    <t>BOWMAN, JOHN BRIAN</t>
  </si>
  <si>
    <t>DICKINSON ISD</t>
  </si>
  <si>
    <t>BROWN, REBECCA HOA-DUONG</t>
  </si>
  <si>
    <t>FRIO COUNTY</t>
  </si>
  <si>
    <t>DILLEY ISD</t>
  </si>
  <si>
    <t>DUBOSE, KELLI K</t>
  </si>
  <si>
    <t>LEE COUNTY</t>
  </si>
  <si>
    <t>DIME BOX ISD</t>
  </si>
  <si>
    <t>DAVIS KENNEDY, EDNA YVONNE</t>
  </si>
  <si>
    <t>CASTRO COUNTY</t>
  </si>
  <si>
    <t>DIMMITT ISD</t>
  </si>
  <si>
    <t>MILLICAN, JILL SUZANNE</t>
  </si>
  <si>
    <t>DIVIDE ISD</t>
  </si>
  <si>
    <t>YESCHKE, CHRIS</t>
  </si>
  <si>
    <t>DODD CITY ISD</t>
  </si>
  <si>
    <t>MAUPPIN, BRUCE CALLIE</t>
  </si>
  <si>
    <t>DONNA ISD</t>
  </si>
  <si>
    <t>DOMINGUEZ, ANGELA DENISE</t>
  </si>
  <si>
    <t>HAYS COUNTY</t>
  </si>
  <si>
    <t>DORAL ACADEMY OF TEXAS</t>
  </si>
  <si>
    <t>OLIVER, COURTNEY</t>
  </si>
  <si>
    <t>GILLESPIE COUNTY</t>
  </si>
  <si>
    <t>DOSS CONSOLIDATED CSD</t>
  </si>
  <si>
    <t>GELETKA, JOSEPH DAVID</t>
  </si>
  <si>
    <t>DOUGLASS ISD</t>
  </si>
  <si>
    <t>KEELING, JUSTIN</t>
  </si>
  <si>
    <t>DR M L GARZA-GONZALEZ CHARTER SCHOOL</t>
  </si>
  <si>
    <t>SANDROUSSI, MICHAEL J</t>
  </si>
  <si>
    <t>DRAW ACADEMY</t>
  </si>
  <si>
    <t>BEISTEGUI, PATRICIA</t>
  </si>
  <si>
    <t>DRIPPING SPRINGS ISD</t>
  </si>
  <si>
    <t>MORRIS-KUENTZ, HOLLY ELIZABETH</t>
  </si>
  <si>
    <t>DRISCOLL ISD</t>
  </si>
  <si>
    <t>GARCIA, CYNTHIA M</t>
  </si>
  <si>
    <t>DUBLIN ISD</t>
  </si>
  <si>
    <t>SUMMERS, MELISSA K</t>
  </si>
  <si>
    <t>MOORE COUNTY</t>
  </si>
  <si>
    <t>DUMAS ISD</t>
  </si>
  <si>
    <t>HYSINGER, MONTY JACK</t>
  </si>
  <si>
    <t>DUNCANVILLE ISD</t>
  </si>
  <si>
    <t>GOREE, THEODIS L</t>
  </si>
  <si>
    <t>EAGLE MT-SAGINAW ISD</t>
  </si>
  <si>
    <t>CHADWELL, JIMMIE F</t>
  </si>
  <si>
    <t>MAVERICK COUNTY</t>
  </si>
  <si>
    <t>EAGLE PASS ISD</t>
  </si>
  <si>
    <t>MIJARES, SAMUEL</t>
  </si>
  <si>
    <t>EANES ISD</t>
  </si>
  <si>
    <t>ARNETT, JEFFREY S</t>
  </si>
  <si>
    <t>EARLY ISD</t>
  </si>
  <si>
    <t>OTTEN, JOAN EVANS</t>
  </si>
  <si>
    <t>EAST BERNARD ISD</t>
  </si>
  <si>
    <t>HUDGINS, COURTNEY LAYNE</t>
  </si>
  <si>
    <t>EAST CENTRAL ISD</t>
  </si>
  <si>
    <t>TOSCANO, ROLANDO</t>
  </si>
  <si>
    <t>EAST CHAMBERS ISD</t>
  </si>
  <si>
    <t>CAMPBELL, JEFFERY SCOTT</t>
  </si>
  <si>
    <t>EAST FORT WORTH MONTESSORI ACADEMY</t>
  </si>
  <si>
    <t>DUROSIMI, SUKAI B</t>
  </si>
  <si>
    <t>GREGG COUNTY</t>
  </si>
  <si>
    <t>EAST TEXAS CHARTER SCHOOLS</t>
  </si>
  <si>
    <t>LAPIC, TERRY</t>
  </si>
  <si>
    <t>EASTLAND ISD</t>
  </si>
  <si>
    <t>WILLIAMS, JEREMY PAUL</t>
  </si>
  <si>
    <t>ECTOR COUNTY ISD</t>
  </si>
  <si>
    <t>MURI, SCOTT R</t>
  </si>
  <si>
    <t>ECTOR ISD</t>
  </si>
  <si>
    <t>MORRIS, JENNIFER</t>
  </si>
  <si>
    <t>EDCOUCH-ELSA ISD</t>
  </si>
  <si>
    <t>BENAVIDES, ALDA T</t>
  </si>
  <si>
    <t>CONCHO COUNTY</t>
  </si>
  <si>
    <t>EDEN CISD</t>
  </si>
  <si>
    <t>GANDY, MISTY LEIGH</t>
  </si>
  <si>
    <t>EDGEWOOD ISD</t>
  </si>
  <si>
    <t>HERNANDEZ, EDUARDO</t>
  </si>
  <si>
    <t>PRATER, KRISTIN D</t>
  </si>
  <si>
    <t>EDINBURG CISD</t>
  </si>
  <si>
    <t>SALINAS, MARIO</t>
  </si>
  <si>
    <t>JACKSON COUNTY</t>
  </si>
  <si>
    <t>EDNA ISD</t>
  </si>
  <si>
    <t>O'CONNOR, ROBERT ALLEN</t>
  </si>
  <si>
    <t>EDUCATION CENTER INTERNATIONAL ACADEMY</t>
  </si>
  <si>
    <t>TOWNSEND, DONNA R</t>
  </si>
  <si>
    <t>EHRHART SCHOOL</t>
  </si>
  <si>
    <t>ANDRUS, JOHN ALAN</t>
  </si>
  <si>
    <t>SIMS, MICHAEL JOHN</t>
  </si>
  <si>
    <t>EL CAMPO ISD</t>
  </si>
  <si>
    <t>CALLAGHAN, ROBERT PAUL</t>
  </si>
  <si>
    <t>EL PASO ACADEMY</t>
  </si>
  <si>
    <t>GROSS, SARAHI</t>
  </si>
  <si>
    <t>EL PASO ISD</t>
  </si>
  <si>
    <t>SAYAVEDRA, DIANA ISABEL</t>
  </si>
  <si>
    <t>EL PASO LEADERSHIP ACADEMY</t>
  </si>
  <si>
    <t>YANAR, OMAR</t>
  </si>
  <si>
    <t>ELEANOR KOLITZ HEBREW LANGUAGE ACADEMY</t>
  </si>
  <si>
    <t>COHEN, KATHRYN EMELIA</t>
  </si>
  <si>
    <t>ELECTRA ISD</t>
  </si>
  <si>
    <t>HASLEY, DONALD B</t>
  </si>
  <si>
    <t>ELEVATE COLLEGIATE CHARTER SCHOOL</t>
  </si>
  <si>
    <t>FRANCIS, REBECCA</t>
  </si>
  <si>
    <t>ELGIN ISD</t>
  </si>
  <si>
    <t>RUETER, JANA GRAVES</t>
  </si>
  <si>
    <t>ELKHART ISD</t>
  </si>
  <si>
    <t>JOHNSON, KYLE TAYLOR</t>
  </si>
  <si>
    <t>HARRISON COUNTY</t>
  </si>
  <si>
    <t>ELYSIAN FIELDS ISD</t>
  </si>
  <si>
    <t>SIMMONS, MONICA R</t>
  </si>
  <si>
    <t>ENNIS ISD</t>
  </si>
  <si>
    <t>TULLOS, JAY H</t>
  </si>
  <si>
    <t>ERA ISD</t>
  </si>
  <si>
    <t>ELDRIDGE, CURTIS A</t>
  </si>
  <si>
    <t>ERATH EXCELS ACADEMY INC</t>
  </si>
  <si>
    <t>SCOTT, JOHNNY MIKE</t>
  </si>
  <si>
    <t>ESSENCE PREPARATORY CHARTER SCHOOL</t>
  </si>
  <si>
    <t>BROWN, AKEEM JONATHAN</t>
  </si>
  <si>
    <t>ETOILE ACADEMY CHARTER SCHOOL</t>
  </si>
  <si>
    <t>COLOMBERO, KAYLEIGH LYN</t>
  </si>
  <si>
    <t>EULA ISD</t>
  </si>
  <si>
    <t>KELLEY, TIMOTHY D</t>
  </si>
  <si>
    <t>EUSTACE ISD</t>
  </si>
  <si>
    <t>PERRY, RANDAL A</t>
  </si>
  <si>
    <t>EVADALE ISD</t>
  </si>
  <si>
    <t>SHIPLEY, KEVIN RAY</t>
  </si>
  <si>
    <t>EVANT ISD</t>
  </si>
  <si>
    <t>INGRAM, JENNIFER KAY</t>
  </si>
  <si>
    <t>EVERMAN ISD</t>
  </si>
  <si>
    <t>DONALDSON, FELICIA TWALON</t>
  </si>
  <si>
    <t>EVOLUTION ACADEMY CHARTER SCHOOL</t>
  </si>
  <si>
    <t>TRIGG, CYNTHIA A</t>
  </si>
  <si>
    <t>EXCEL ACADEMY</t>
  </si>
  <si>
    <t>GONZALES, HENRY</t>
  </si>
  <si>
    <t>EXCELLENCE IN LEADERSHIP ACADEMY</t>
  </si>
  <si>
    <t>LOPEZ, ELIZABETH B</t>
  </si>
  <si>
    <t>EXCELSIOR ISD</t>
  </si>
  <si>
    <t>LEWIS, JOHNNY</t>
  </si>
  <si>
    <t>LAVACA COUNTY</t>
  </si>
  <si>
    <t>EZZELL ISD</t>
  </si>
  <si>
    <t>BERCKENHOFF, LISA A</t>
  </si>
  <si>
    <t>FABENS ISD</t>
  </si>
  <si>
    <t>TORRES, MARTIN</t>
  </si>
  <si>
    <t>FAIRFIELD ISD</t>
  </si>
  <si>
    <t>CRAIG, JOSEPH LAWAYNE</t>
  </si>
  <si>
    <t>FAITH FAMILY ACADEMY</t>
  </si>
  <si>
    <t>PURCELL, MOLLIE JO</t>
  </si>
  <si>
    <t>KARNES COUNTY</t>
  </si>
  <si>
    <t>FALLS CITY ISD</t>
  </si>
  <si>
    <t>PAWELEK, TODD CHRISTOPHER</t>
  </si>
  <si>
    <t>FANNINDEL ISD</t>
  </si>
  <si>
    <t>WADDELL, TRAVIS LYTTLETON</t>
  </si>
  <si>
    <t>FARMERSVILLE ISD</t>
  </si>
  <si>
    <t>FRENCH, MICHEAL LEON</t>
  </si>
  <si>
    <t>FARWELL ISD</t>
  </si>
  <si>
    <t>WALDROP, COLBY R</t>
  </si>
  <si>
    <t>FAYETTE COUNTY</t>
  </si>
  <si>
    <t>FAYETTEVILLE ISD</t>
  </si>
  <si>
    <t>HARVEY, JEFF W</t>
  </si>
  <si>
    <t>FERRIS ISD</t>
  </si>
  <si>
    <t>MADRIGAL, HECTOR</t>
  </si>
  <si>
    <t>FLATONIA ISD</t>
  </si>
  <si>
    <t>SODEK, CHRISTOPHER E</t>
  </si>
  <si>
    <t>FLORENCE ISD</t>
  </si>
  <si>
    <t>KIRKPATRICK, RICHARD C</t>
  </si>
  <si>
    <t>WILSON COUNTY</t>
  </si>
  <si>
    <t>FLORESVILLE ISD</t>
  </si>
  <si>
    <t>GILSTRAP, JASON DEAN</t>
  </si>
  <si>
    <t>FLOUR BLUFF ISD</t>
  </si>
  <si>
    <t>STEINBRUCK, CHRISTOPHER RUSSELL</t>
  </si>
  <si>
    <t>FLOYD COUNTY</t>
  </si>
  <si>
    <t>FLOYDADA COLLEGIATE ISD</t>
  </si>
  <si>
    <t>TREVINO, GILBERT</t>
  </si>
  <si>
    <t>FOLLETT ISD</t>
  </si>
  <si>
    <t>ROBERTSON, MEGAN E</t>
  </si>
  <si>
    <t>FORESTBURG ISD</t>
  </si>
  <si>
    <t>BRILES, JASON E</t>
  </si>
  <si>
    <t>FORNEY ISD</t>
  </si>
  <si>
    <t>TERRY, JUSTIN W</t>
  </si>
  <si>
    <t>FORSAN ISD</t>
  </si>
  <si>
    <t>RICHARDSON, MICHAEL DANE</t>
  </si>
  <si>
    <t>FORT BEND COUNTY</t>
  </si>
  <si>
    <t>FORT BEND ISD</t>
  </si>
  <si>
    <t>SMITH, MARCELL</t>
  </si>
  <si>
    <t>WHEELER COUNTY</t>
  </si>
  <si>
    <t>FORT ELLIOTT CISD</t>
  </si>
  <si>
    <t>MAHLER, BRANDON KYLE</t>
  </si>
  <si>
    <t>FORT STOCKTON ISD</t>
  </si>
  <si>
    <t>ZAMORA, GABRIEL</t>
  </si>
  <si>
    <t>FORT WORTH ACADEMY OF FINE ARTS</t>
  </si>
  <si>
    <t>PERKINS, ANIKA LAKEY</t>
  </si>
  <si>
    <t>FORT WORTH ISD</t>
  </si>
  <si>
    <t>MOLINAR, KAREN C</t>
  </si>
  <si>
    <t>FRANKLIN ISD</t>
  </si>
  <si>
    <t>LOWRY, TIMOTHY BRET</t>
  </si>
  <si>
    <t>FRANKSTON ISD</t>
  </si>
  <si>
    <t>COOK, PAIGE NICOLE</t>
  </si>
  <si>
    <t>FREDERICKSBURG ISD</t>
  </si>
  <si>
    <t>RODRIGUEZ, JOSE ANGEL</t>
  </si>
  <si>
    <t>FREER ISD</t>
  </si>
  <si>
    <t>CANTU, CONRAD</t>
  </si>
  <si>
    <t>FRENSHIP ISD</t>
  </si>
  <si>
    <t>MCCORD, JERRI M</t>
  </si>
  <si>
    <t>FRIENDSWOOD ISD</t>
  </si>
  <si>
    <t>ROHER, THAD</t>
  </si>
  <si>
    <t>FRIONA ISD</t>
  </si>
  <si>
    <t>ROSALES, DANIEL M</t>
  </si>
  <si>
    <t>BURNS, JIMMY JACK</t>
  </si>
  <si>
    <t>FRISCO ISD</t>
  </si>
  <si>
    <t>WALDRIP, MIKE R</t>
  </si>
  <si>
    <t>FROST ISD</t>
  </si>
  <si>
    <t>REYNOLDS, STEVEN K</t>
  </si>
  <si>
    <t>FRUITVALE ISD</t>
  </si>
  <si>
    <t>BAIN, REBECCA S</t>
  </si>
  <si>
    <t>JEFF DAVIS COUNTY</t>
  </si>
  <si>
    <t>FT DAVIS ISD</t>
  </si>
  <si>
    <t>HICKS, GRAYDON W</t>
  </si>
  <si>
    <t>FT HANCOCK ISD</t>
  </si>
  <si>
    <t>FRANCO, JOSE GUADALUPE</t>
  </si>
  <si>
    <t>FT SAM HOUSTON ISD</t>
  </si>
  <si>
    <t>BATES, GARY D</t>
  </si>
  <si>
    <t>GAINESVILLE ISD</t>
  </si>
  <si>
    <t>STEWART, DESMONTES</t>
  </si>
  <si>
    <t>GALENA PARK ISD</t>
  </si>
  <si>
    <t>MOORE, JOHN C</t>
  </si>
  <si>
    <t>GALVESTON ISD</t>
  </si>
  <si>
    <t>NEIGHBORS, MATTHEW WAYNE</t>
  </si>
  <si>
    <t>GANADO ISD</t>
  </si>
  <si>
    <t>SZYMANSKI, JONATHON A</t>
  </si>
  <si>
    <t>GARLAND ISD</t>
  </si>
  <si>
    <t>LOPEZ, RICARDO D</t>
  </si>
  <si>
    <t>GARNER ISD</t>
  </si>
  <si>
    <t>HALLMARK, REBECCA KAY</t>
  </si>
  <si>
    <t>GARRISON ISD</t>
  </si>
  <si>
    <t>SPIVEY, TROY REID</t>
  </si>
  <si>
    <t>GARY ISD</t>
  </si>
  <si>
    <t>GREER, TODD D</t>
  </si>
  <si>
    <t>GATESVILLE ISD</t>
  </si>
  <si>
    <t>POLLARD, BARRETT L</t>
  </si>
  <si>
    <t>GATEWAY CHARTER ACADEMY</t>
  </si>
  <si>
    <t>MOORE, ROBBIE L</t>
  </si>
  <si>
    <t>GAUSE ISD</t>
  </si>
  <si>
    <t>RUSSELL, TERESA GAYLE</t>
  </si>
  <si>
    <t>GEORGE GERVIN ACADEMY</t>
  </si>
  <si>
    <t>HAWKINS, NATHAN G</t>
  </si>
  <si>
    <t>GEORGE I SANCHEZ CHARTER</t>
  </si>
  <si>
    <t>MELARA, ADOLFO E</t>
  </si>
  <si>
    <t>LIVE OAK COUNTY</t>
  </si>
  <si>
    <t>GEORGE WEST ISD</t>
  </si>
  <si>
    <t>QUESADA, ROLAND</t>
  </si>
  <si>
    <t>GEORGETOWN ISD</t>
  </si>
  <si>
    <t>PADAVIL, DEVIN C</t>
  </si>
  <si>
    <t>GHOLSON ISD</t>
  </si>
  <si>
    <t>MCCARTNEY, HEATHER D</t>
  </si>
  <si>
    <t>GIDDINGS ISD</t>
  </si>
  <si>
    <t>DESPAIN, RAYMOND E</t>
  </si>
  <si>
    <t>GILMER ISD</t>
  </si>
  <si>
    <t>ALBRITTON, RICKEY D</t>
  </si>
  <si>
    <t>GLADEWATER ISD</t>
  </si>
  <si>
    <t>MORRISON, MICHAEL G</t>
  </si>
  <si>
    <t>GLASSCOCK COUNTY</t>
  </si>
  <si>
    <t>GLASSCOCK COUNTY ISD</t>
  </si>
  <si>
    <t>MARR, MALLORY LOUANNE</t>
  </si>
  <si>
    <t>GLEN ROSE ISD</t>
  </si>
  <si>
    <t>OVERBO, TRYGVE M</t>
  </si>
  <si>
    <t>GODLEY ISD</t>
  </si>
  <si>
    <t>DEAR, CHRISTOPHER RICH</t>
  </si>
  <si>
    <t>GOLD BURG ISD</t>
  </si>
  <si>
    <t>LLOYD, JONATHAN OWEN</t>
  </si>
  <si>
    <t>GOLDEN RULE CHARTER SCHOOL</t>
  </si>
  <si>
    <t>CARRUYO ROMERO, ALIRIO ENRIQUE</t>
  </si>
  <si>
    <t>MILLS COUNTY</t>
  </si>
  <si>
    <t>GOLDTHWAITE ISD</t>
  </si>
  <si>
    <t>BAILEY, CHRISTOPHER G</t>
  </si>
  <si>
    <t>GOLIAD COUNTY</t>
  </si>
  <si>
    <t>GOLIAD ISD</t>
  </si>
  <si>
    <t>LYON, HOLLY LEA</t>
  </si>
  <si>
    <t>GONZALES COUNTY</t>
  </si>
  <si>
    <t>GONZALES ISD</t>
  </si>
  <si>
    <t>RODRIGUEZ, ELMER A</t>
  </si>
  <si>
    <t>GOODRICH ISD</t>
  </si>
  <si>
    <t>BARTON, WILLIAM DANIEL</t>
  </si>
  <si>
    <t>GOODWATER MONTESSORI SCHOOL</t>
  </si>
  <si>
    <t>TABOR, BRUCE J</t>
  </si>
  <si>
    <t>GOOSE CREEK CISD</t>
  </si>
  <si>
    <t>O'BRIEN, RANDAL KENT</t>
  </si>
  <si>
    <t>PALO PINTO COUNTY</t>
  </si>
  <si>
    <t>GORDON ISD</t>
  </si>
  <si>
    <t>CAMPBELL, HOLLY MARIE</t>
  </si>
  <si>
    <t>GORMAN ISD</t>
  </si>
  <si>
    <t>MORGAN, WILLIAM PATRICK</t>
  </si>
  <si>
    <t>MARTIN COUNTY</t>
  </si>
  <si>
    <t>GRADY ISD</t>
  </si>
  <si>
    <t>GONZALES, LEANDRO</t>
  </si>
  <si>
    <t>GRAFORD ISD</t>
  </si>
  <si>
    <t>PERRY, BRANDON</t>
  </si>
  <si>
    <t>YOUNG COUNTY</t>
  </si>
  <si>
    <t>GRAHAM ISD</t>
  </si>
  <si>
    <t>CRUSE, SONNY G</t>
  </si>
  <si>
    <t>HOOD COUNTY</t>
  </si>
  <si>
    <t>GRANBURY ISD</t>
  </si>
  <si>
    <t>DIXON, JOSEPHINE ANN</t>
  </si>
  <si>
    <t>GRAND PRAIRIE ISD</t>
  </si>
  <si>
    <t>ARREDONDO, JORGE LUIS</t>
  </si>
  <si>
    <t>RAY, TRACY C</t>
  </si>
  <si>
    <t>GRAND SALINE ISD</t>
  </si>
  <si>
    <t>LEWIS, MICAH LANE</t>
  </si>
  <si>
    <t>WARD COUNTY</t>
  </si>
  <si>
    <t>GRANDFALLS-ROYALTY ISD</t>
  </si>
  <si>
    <t>WOLFENBARGER, ORLIE KENNETH</t>
  </si>
  <si>
    <t>GRANDVIEW ISD</t>
  </si>
  <si>
    <t>BASHAM, KIRBY MARCUS</t>
  </si>
  <si>
    <t>GRAY COUNTY</t>
  </si>
  <si>
    <t>GRANDVIEW-HOPKINS ISD</t>
  </si>
  <si>
    <t>HARGIS, ELVIN KENT</t>
  </si>
  <si>
    <t>GRANGER ISD</t>
  </si>
  <si>
    <t>DAVIS, MICKAL D</t>
  </si>
  <si>
    <t>GRAPE CREEK ISD</t>
  </si>
  <si>
    <t>GARDNER, TREY A</t>
  </si>
  <si>
    <t>SMETANA, ANGELA L</t>
  </si>
  <si>
    <t>GRAPELAND ISD</t>
  </si>
  <si>
    <t>MAASS, DAVID P</t>
  </si>
  <si>
    <t>GRAPEVINE-COLLEYVILLE ISD</t>
  </si>
  <si>
    <t>SCHNAUTZ, BRADLEY MICHAEL</t>
  </si>
  <si>
    <t>GREAT HEARTS TEXAS</t>
  </si>
  <si>
    <t>DYKE, WADE THOMPSON</t>
  </si>
  <si>
    <t>GREENVILLE ISD</t>
  </si>
  <si>
    <t>LOPEZ, JOSE RAFAEL</t>
  </si>
  <si>
    <t>MIDLAND COUNTY</t>
  </si>
  <si>
    <t>GREENWOOD ISD</t>
  </si>
  <si>
    <t>ELLIOTT, EDWARD ARIEL</t>
  </si>
  <si>
    <t>GREGORY-PORTLAND ISD</t>
  </si>
  <si>
    <t>CAVAZOS, MICHELLE MARIE</t>
  </si>
  <si>
    <t>GROESBECK ISD</t>
  </si>
  <si>
    <t>FIGUEROA, ANTHONY ROBERT</t>
  </si>
  <si>
    <t>CARSON COUNTY</t>
  </si>
  <si>
    <t>GROOM ISD</t>
  </si>
  <si>
    <t>LAMB, JAY S</t>
  </si>
  <si>
    <t>GROVETON ISD</t>
  </si>
  <si>
    <t>DILLARD, JIM R</t>
  </si>
  <si>
    <t>HANSFORD COUNTY</t>
  </si>
  <si>
    <t>GRUVER ISD</t>
  </si>
  <si>
    <t>CALLAWAY, WADE ALLEN</t>
  </si>
  <si>
    <t>GUNTER ISD</t>
  </si>
  <si>
    <t>MARTINDALE, RANDALL SCOTT</t>
  </si>
  <si>
    <t>GUSTINE ISD</t>
  </si>
  <si>
    <t>WEST, KELLY WAYNE</t>
  </si>
  <si>
    <t>KING COUNTY</t>
  </si>
  <si>
    <t>GUTHRIE CSD</t>
  </si>
  <si>
    <t>SHARP, HIRAM EDWIN</t>
  </si>
  <si>
    <t>HALE CENTER ISD</t>
  </si>
  <si>
    <t>BAGGETT, KELLY R</t>
  </si>
  <si>
    <t>HALLETTSVILLE ISD</t>
  </si>
  <si>
    <t>BLUDAU, JO ANN</t>
  </si>
  <si>
    <t>HALLSBURG ISD</t>
  </si>
  <si>
    <t>MARVIN, DOUGLAS L</t>
  </si>
  <si>
    <t>HALLSVILLE ISD</t>
  </si>
  <si>
    <t>MARTIN, JOHN LEWIS</t>
  </si>
  <si>
    <t>HAMILTON COUNTY</t>
  </si>
  <si>
    <t>HAMILTON ISD</t>
  </si>
  <si>
    <t>STEWART, WILLIAM</t>
  </si>
  <si>
    <t>HAMLIN COLLEGIATE ISD</t>
  </si>
  <si>
    <t>BLOCH, CHANDA L</t>
  </si>
  <si>
    <t>HAMSHIRE-FANNETT ISD</t>
  </si>
  <si>
    <t>AUGUSTINE, DWAINE K</t>
  </si>
  <si>
    <t>SWISHER COUNTY</t>
  </si>
  <si>
    <t>HAPPY ISD</t>
  </si>
  <si>
    <t>EDGEMON, TREVOR</t>
  </si>
  <si>
    <t>HARDIN ISD</t>
  </si>
  <si>
    <t>MACKEY, SCOTT A</t>
  </si>
  <si>
    <t>HARDIN COUNTY</t>
  </si>
  <si>
    <t>HARDIN-JEFFERSON ISD</t>
  </si>
  <si>
    <t>MCEACHERN, BRADLEY W</t>
  </si>
  <si>
    <t>HARLANDALE ISD</t>
  </si>
  <si>
    <t>SOTO, GERARDO</t>
  </si>
  <si>
    <t>HARLETON ISD</t>
  </si>
  <si>
    <t>RATCLIFF, JAY MICHAEL</t>
  </si>
  <si>
    <t>HARLINGEN CISD</t>
  </si>
  <si>
    <t>KORTAN, MARIA VERONICA</t>
  </si>
  <si>
    <t>HARMONY ISD</t>
  </si>
  <si>
    <t>ALPHIN, MICHAEL JAY</t>
  </si>
  <si>
    <t>HARMONY PUBLIC SCHOOLS - CENTRAL TEXAS</t>
  </si>
  <si>
    <t>ALTINDAG, MUSTAFA</t>
  </si>
  <si>
    <t>HARMONY PUBLIC SCHOOLS - HOUSTON NORTH</t>
  </si>
  <si>
    <t>YILMAZ, RECEP</t>
  </si>
  <si>
    <t>HARMONY PUBLIC SCHOOLS - HOUSTON SOUTH</t>
  </si>
  <si>
    <t>COSKUNER, RAMAZAN</t>
  </si>
  <si>
    <t>HARMONY PUBLIC SCHOOLS - HOUSTON WEST</t>
  </si>
  <si>
    <t>AY, FATIH</t>
  </si>
  <si>
    <t>HARMONY PUBLIC SCHOOLS - NORTH TEXAS</t>
  </si>
  <si>
    <t>JACKSON, SERENA MICHELLE</t>
  </si>
  <si>
    <t>KARAN, HARUN</t>
  </si>
  <si>
    <t>HARMONY PUBLIC SCHOOLS - SOUTH TEXAS</t>
  </si>
  <si>
    <t>BAKIR, SELCUK</t>
  </si>
  <si>
    <t>HARMONY PUBLIC SCHOOLS - WEST TEXAS</t>
  </si>
  <si>
    <t>YILMAZ, KAMIL</t>
  </si>
  <si>
    <t>HARPER ISD</t>
  </si>
  <si>
    <t>STEWART, BONNIE JOLENE</t>
  </si>
  <si>
    <t>WILBARGER COUNTY</t>
  </si>
  <si>
    <t>HARROLD ISD</t>
  </si>
  <si>
    <t>PATTON, CODY LEE</t>
  </si>
  <si>
    <t>HART ISD</t>
  </si>
  <si>
    <t>DOMINGUEZ, JUAN ANTONIO</t>
  </si>
  <si>
    <t>HARTLEY ISD</t>
  </si>
  <si>
    <t>VINCENT, SCOTT</t>
  </si>
  <si>
    <t>HARTS BLUFF ISD</t>
  </si>
  <si>
    <t>RICE, BOBBY GLENN</t>
  </si>
  <si>
    <t>HASKELL COUNTY</t>
  </si>
  <si>
    <t>HASKELL CISD</t>
  </si>
  <si>
    <t>HISE, LONNIE ALAN</t>
  </si>
  <si>
    <t>HAWKINS ISD</t>
  </si>
  <si>
    <t>MORTON, SUSAN T</t>
  </si>
  <si>
    <t>HAWLEY ISD</t>
  </si>
  <si>
    <t>MCBRAYER, CASSIDY DEEANN</t>
  </si>
  <si>
    <t>HAYS CISD</t>
  </si>
  <si>
    <t>WRIGHT, ERIC K</t>
  </si>
  <si>
    <t>HEARNE ISD</t>
  </si>
  <si>
    <t>JOHNSON, ADRAIN BURKE</t>
  </si>
  <si>
    <t>HEDLEY ISD</t>
  </si>
  <si>
    <t>LANGFORD, TRACEY RAE</t>
  </si>
  <si>
    <t>SABINE COUNTY</t>
  </si>
  <si>
    <t>HEMPHILL ISD</t>
  </si>
  <si>
    <t>ENGLISH, STEPHEN CARROLL</t>
  </si>
  <si>
    <t>WALLER COUNTY</t>
  </si>
  <si>
    <t>HEMPSTEAD ISD</t>
  </si>
  <si>
    <t>O'NEIL, HERBERT</t>
  </si>
  <si>
    <t>HENDERSON ISD</t>
  </si>
  <si>
    <t>DUNLAP, JAMES E</t>
  </si>
  <si>
    <t>HENRIETTA ISD</t>
  </si>
  <si>
    <t>CLARK, JAIME D</t>
  </si>
  <si>
    <t>HENRY FORD ACADEMY ALAMEDA SCHOOL FOR ART + DESIGN</t>
  </si>
  <si>
    <t>SANCHEZ, JESSICA RAE</t>
  </si>
  <si>
    <t>DEAF SMITH COUNTY</t>
  </si>
  <si>
    <t>HEREFORD ISD</t>
  </si>
  <si>
    <t>BLANKENSHIP, SHERI K</t>
  </si>
  <si>
    <t>CARTER, RALPH DOUGLAS</t>
  </si>
  <si>
    <t>HERITAGE ACADEMY</t>
  </si>
  <si>
    <t>DAVISON, ROBERT</t>
  </si>
  <si>
    <t>SCURRY COUNTY</t>
  </si>
  <si>
    <t>HERMLEIGH ISD</t>
  </si>
  <si>
    <t>ELLERBE, JESSIE W</t>
  </si>
  <si>
    <t>HICO ISD</t>
  </si>
  <si>
    <t>STEGALL, SHELLI DYANN</t>
  </si>
  <si>
    <t>HIDALGO ISD</t>
  </si>
  <si>
    <t>SALINAS, XAVIER</t>
  </si>
  <si>
    <t>HIGH ISLAND ISD</t>
  </si>
  <si>
    <t>WALKER, DAVID RAY</t>
  </si>
  <si>
    <t>HIGHLAND ISD</t>
  </si>
  <si>
    <t>PYBURN, STEVEN GLEN</t>
  </si>
  <si>
    <t>HIGHLAND PARK ISD</t>
  </si>
  <si>
    <t>ROCKWOOD, MICHAEL KENNETH</t>
  </si>
  <si>
    <t>HANNON, JIMMY L</t>
  </si>
  <si>
    <t>HILLSBORO ISD</t>
  </si>
  <si>
    <t>BROWN, DARRELL GENE</t>
  </si>
  <si>
    <t>HITCHCOCK ISD</t>
  </si>
  <si>
    <t>EDWARDS, TRAVIS WAYNE</t>
  </si>
  <si>
    <t>HOLLAND ISD</t>
  </si>
  <si>
    <t>DOWNING, JOSHUA SHANE</t>
  </si>
  <si>
    <t>HOLLIDAY ISD</t>
  </si>
  <si>
    <t>CARROLL, CODY CLARK</t>
  </si>
  <si>
    <t>HONDO ISD</t>
  </si>
  <si>
    <t>MARES, ROSA MARIA</t>
  </si>
  <si>
    <t>HONEY GROVE ISD</t>
  </si>
  <si>
    <t>MORRISON, BENJAMIN T</t>
  </si>
  <si>
    <t>HOOKS ISD</t>
  </si>
  <si>
    <t>MINTER, BYRON KEITH</t>
  </si>
  <si>
    <t>HORIZON MONTESSORI PUBLIC SCHOOLS</t>
  </si>
  <si>
    <t>CANTU, YOLANDA GUADALUPE</t>
  </si>
  <si>
    <t>HOUSTON CLASSICAL CHARTER SCHOOL</t>
  </si>
  <si>
    <t>SALAZAR, DEYVIS RAFAEL</t>
  </si>
  <si>
    <t>HOUSTON GATEWAY ACADEMY INC</t>
  </si>
  <si>
    <t>PENNING, FRANCISCO</t>
  </si>
  <si>
    <t>HOUSTON HEIGHTS HIGH SCHOOL</t>
  </si>
  <si>
    <t>MCCREADY, ERICA CHILDRESS</t>
  </si>
  <si>
    <t>HOUSTON ISD</t>
  </si>
  <si>
    <t>MILES, FLOYD MIKE</t>
  </si>
  <si>
    <t>HOWE ISD</t>
  </si>
  <si>
    <t>WILSON, KEVIN S</t>
  </si>
  <si>
    <t>HUBBARD ISD</t>
  </si>
  <si>
    <t>PATE, JOHNNY MACK</t>
  </si>
  <si>
    <t>TURNER, JUSTIN LEE</t>
  </si>
  <si>
    <t>HUCKABAY ISD</t>
  </si>
  <si>
    <t>CORZINE, THOMAS WESLEY</t>
  </si>
  <si>
    <t>HUDSON ISD</t>
  </si>
  <si>
    <t>WEBB, DONALD GLEN</t>
  </si>
  <si>
    <t>HUFFMAN ISD</t>
  </si>
  <si>
    <t>SOILEAU, CHRISTOPHER BENTON</t>
  </si>
  <si>
    <t>HUGHES SPRINGS ISD</t>
  </si>
  <si>
    <t>DILDINE, SARAH A</t>
  </si>
  <si>
    <t>HULL-DAISETTA ISD</t>
  </si>
  <si>
    <t>BARTRAM, TIMOTHY LYNN</t>
  </si>
  <si>
    <t>HUMBLE ISD</t>
  </si>
  <si>
    <t>CELANIA-FAGEN, ELIZABETH A</t>
  </si>
  <si>
    <t>HUNT ISD</t>
  </si>
  <si>
    <t>HARMON, LUCI LINN</t>
  </si>
  <si>
    <t>HUNTINGTON ISD</t>
  </si>
  <si>
    <t>FLOWERS, DAVID W</t>
  </si>
  <si>
    <t>WALKER COUNTY</t>
  </si>
  <si>
    <t>HUNTSVILLE ISD</t>
  </si>
  <si>
    <t>SHEPPARD, LARRY SCOTT</t>
  </si>
  <si>
    <t>HURST-EULESS-BEDFORD ISD</t>
  </si>
  <si>
    <t>HARRINGTON, JOSEPH D</t>
  </si>
  <si>
    <t>HUTTO ISD</t>
  </si>
  <si>
    <t>NEATHERLIN, JENIFER L</t>
  </si>
  <si>
    <t>IDALOU ISD</t>
  </si>
  <si>
    <t>GIBSON, ROBERT PAUL</t>
  </si>
  <si>
    <t>IDEA PUBLIC SCHOOLS</t>
  </si>
  <si>
    <t>COTTRILL, JEFFREY</t>
  </si>
  <si>
    <t>IMAGINE INTERNATIONAL ACADEMY OF NORTH TEXAS</t>
  </si>
  <si>
    <t>HAECKLER, CHRISTOPHER</t>
  </si>
  <si>
    <t>IMAGINE LONE STAR INTERNATIONAL ACADEMY</t>
  </si>
  <si>
    <t>MORGAN, ANGELA MAE</t>
  </si>
  <si>
    <t>INDUSTRIAL ISD</t>
  </si>
  <si>
    <t>MOTLEY, CLARK F</t>
  </si>
  <si>
    <t>INGLESIDE ISD</t>
  </si>
  <si>
    <t>KILGORE, WILLIAM SCOTT</t>
  </si>
  <si>
    <t>INGRAM ISD</t>
  </si>
  <si>
    <t>TEMPLETON, BOBBY MADISON</t>
  </si>
  <si>
    <t>INSPIRE ACADEMIES</t>
  </si>
  <si>
    <t>JOHNSTON, JUSTIN LEE</t>
  </si>
  <si>
    <t>INSPIRED VISION ACADEMY</t>
  </si>
  <si>
    <t>INTERNATIONAL LEADERSHIP OF TEXAS (ILTEXAS)</t>
  </si>
  <si>
    <t>CONGER, EDWARD G</t>
  </si>
  <si>
    <t>IOLA ISD</t>
  </si>
  <si>
    <t>DYER, JEFFERY KENT</t>
  </si>
  <si>
    <t>IOWA PARK CISD</t>
  </si>
  <si>
    <t>MCCASLAND, KEVIN WAYNE</t>
  </si>
  <si>
    <t>IRA ISD</t>
  </si>
  <si>
    <t>LUFT, GARRETT PAUL</t>
  </si>
  <si>
    <t>IRAAN-SHEFFIELD COLLEGIATE ISD</t>
  </si>
  <si>
    <t>LARAMORE, GARY B</t>
  </si>
  <si>
    <t>IREDELL ISD</t>
  </si>
  <si>
    <t>MORROW, CHRISTOPHER A</t>
  </si>
  <si>
    <t>IRION COUNTY</t>
  </si>
  <si>
    <t>IRION COUNTY ISD</t>
  </si>
  <si>
    <t>MOORE, SARA NICOLE</t>
  </si>
  <si>
    <t>IRVING ISD</t>
  </si>
  <si>
    <t>HERNANDEZ, MAGDA A</t>
  </si>
  <si>
    <t>ITALY ISD</t>
  </si>
  <si>
    <t>KISTNER, RACHEL L</t>
  </si>
  <si>
    <t>ITASCA ISD</t>
  </si>
  <si>
    <t>HARRIS, TONYA J</t>
  </si>
  <si>
    <t>JACKSBORO ISD</t>
  </si>
  <si>
    <t>BURNETT, WILLIAM BRADLEY</t>
  </si>
  <si>
    <t>JACKSONVILLE ISD</t>
  </si>
  <si>
    <t>STEWART, BRADLEY NOLAN</t>
  </si>
  <si>
    <t>JARRELL ISD</t>
  </si>
  <si>
    <t>HICKS, TONI MARIE</t>
  </si>
  <si>
    <t>JASPER ISD</t>
  </si>
  <si>
    <t>SEYBOLD, JOHN ALLEN</t>
  </si>
  <si>
    <t>KENT COUNTY</t>
  </si>
  <si>
    <t>JAYTON-GIRARD ISD</t>
  </si>
  <si>
    <t>BICKNELL, RICHARD S</t>
  </si>
  <si>
    <t>JEAN MASSIEU ACADEMY</t>
  </si>
  <si>
    <t>FOX, MONICA D</t>
  </si>
  <si>
    <t>MARION COUNTY</t>
  </si>
  <si>
    <t>JEFFERSON ISD</t>
  </si>
  <si>
    <t>WALKER, MICHAEL FORD</t>
  </si>
  <si>
    <t>JIM HOGG COUNTY</t>
  </si>
  <si>
    <t>JIM HOGG COUNTY ISD</t>
  </si>
  <si>
    <t>GARZA, SUSANA P</t>
  </si>
  <si>
    <t>JIM NED CISD</t>
  </si>
  <si>
    <t>TEAL, RONALD GLEN</t>
  </si>
  <si>
    <t>JOAQUIN ISD</t>
  </si>
  <si>
    <t>FULLER, MARVIN RYAN</t>
  </si>
  <si>
    <t>JOHNSON CITY ISD</t>
  </si>
  <si>
    <t>EUBANKS, BENJAMIN EVERETT</t>
  </si>
  <si>
    <t>JONESBORO ISD</t>
  </si>
  <si>
    <t>DOSSEY, MATTHEW F</t>
  </si>
  <si>
    <t>JOSHUA ISD</t>
  </si>
  <si>
    <t>HICKERSON, COREY NATHAN</t>
  </si>
  <si>
    <t>JOURDANTON ISD</t>
  </si>
  <si>
    <t>CANTER, TRACY LYNN</t>
  </si>
  <si>
    <t>JUBILEE ACADEMIES</t>
  </si>
  <si>
    <t>SHEMSHACK, ATIKAH</t>
  </si>
  <si>
    <t>JUDSON ISD</t>
  </si>
  <si>
    <t>FIELDS, MILTON</t>
  </si>
  <si>
    <t>KIMBLE COUNTY</t>
  </si>
  <si>
    <t>JUNCTION ISD</t>
  </si>
  <si>
    <t>WIMBERLEY, KEN L</t>
  </si>
  <si>
    <t>KARNACK ISD</t>
  </si>
  <si>
    <t>FITZPATRICK, ANGELA RENAE</t>
  </si>
  <si>
    <t>KARNES CITY ISD</t>
  </si>
  <si>
    <t>KUENSTLER, KATHERINE LYNN</t>
  </si>
  <si>
    <t>KATHERINE ANNE PORTER SCHOOL</t>
  </si>
  <si>
    <t>INGRAM, MARIAH E</t>
  </si>
  <si>
    <t>KATY ISD</t>
  </si>
  <si>
    <t>GREGORSKI, KENNETH</t>
  </si>
  <si>
    <t>KAUFMAN ISD</t>
  </si>
  <si>
    <t>GARCIA, JOSHUA</t>
  </si>
  <si>
    <t>KEENE ISD</t>
  </si>
  <si>
    <t>STEPHENS, RICHARD WILLIAM</t>
  </si>
  <si>
    <t>KELLER ISD</t>
  </si>
  <si>
    <t>JOHNSON, TRACY LOU</t>
  </si>
  <si>
    <t>KELTON ISD</t>
  </si>
  <si>
    <t>BERRY, LESLIE DAWN</t>
  </si>
  <si>
    <t>KEMP ISD</t>
  </si>
  <si>
    <t>YOUNG, JAMES RAY</t>
  </si>
  <si>
    <t>KENEDY COUNTY</t>
  </si>
  <si>
    <t>KENEDY COUNTY WIDE CSD</t>
  </si>
  <si>
    <t>TINSLEY, KRISTEN MICHELLE</t>
  </si>
  <si>
    <t>KENEDY ISD</t>
  </si>
  <si>
    <t>BOWERS, CALVIN BROCK</t>
  </si>
  <si>
    <t>KENNARD ISD</t>
  </si>
  <si>
    <t>SMITH, JONATHAN C</t>
  </si>
  <si>
    <t>KENNEDALE ISD</t>
  </si>
  <si>
    <t>GEE, CHAD D</t>
  </si>
  <si>
    <t>KERENS ISD</t>
  </si>
  <si>
    <t>BRUMIT, MARTIN H</t>
  </si>
  <si>
    <t>WINKLER COUNTY</t>
  </si>
  <si>
    <t>KERMIT ISD</t>
  </si>
  <si>
    <t>SCHNEIDER, RODNEY W</t>
  </si>
  <si>
    <t>KERRVILLE ISD</t>
  </si>
  <si>
    <t>RINGO, BRENT J</t>
  </si>
  <si>
    <t>KI CHARTER</t>
  </si>
  <si>
    <t>LAGER, JEROME</t>
  </si>
  <si>
    <t>KILGORE ISD</t>
  </si>
  <si>
    <t>BAKER, EMMETT A</t>
  </si>
  <si>
    <t>KILLEEN ISD</t>
  </si>
  <si>
    <t>FEY, JO ANN MARIE</t>
  </si>
  <si>
    <t>KLEBERG COUNTY</t>
  </si>
  <si>
    <t>KINGSVILLE ISD</t>
  </si>
  <si>
    <t>PEREZ, CECILIA R</t>
  </si>
  <si>
    <t>KIPP TEXAS PUBLIC SCHOOLS</t>
  </si>
  <si>
    <t>ALI, SEHBA Z</t>
  </si>
  <si>
    <t>KIRBYVILLE CISD</t>
  </si>
  <si>
    <t>EDWARDS, STEPHEN F</t>
  </si>
  <si>
    <t>KLEIN ISD</t>
  </si>
  <si>
    <t>MCGOWN, JENNY A</t>
  </si>
  <si>
    <t>KLONDIKE ISD</t>
  </si>
  <si>
    <t>MCLAREN, STEVEN CURTIS</t>
  </si>
  <si>
    <t>UVALDE COUNTY</t>
  </si>
  <si>
    <t>KNIPPA ISD</t>
  </si>
  <si>
    <t>HERNANDEZ, BENNY PRAJEDES</t>
  </si>
  <si>
    <t>KNOX CITY-O'BRIEN CISD</t>
  </si>
  <si>
    <t>HOWETH, COLIN LYNN</t>
  </si>
  <si>
    <t>KOPPERL ISD</t>
  </si>
  <si>
    <t>ADCOCK, KATRINA B</t>
  </si>
  <si>
    <t>KOUNTZE ISD</t>
  </si>
  <si>
    <t>REYENGA, BILLY SHANE</t>
  </si>
  <si>
    <t>KRESS ISD</t>
  </si>
  <si>
    <t>ZEIGLER, LEAH H</t>
  </si>
  <si>
    <t>KRUM ISD</t>
  </si>
  <si>
    <t>COCHRAN, JASON NEIL</t>
  </si>
  <si>
    <t>LA ACADEMIA DE ESTRELLAS</t>
  </si>
  <si>
    <t>STEPHENS, KEMLYN MASIA</t>
  </si>
  <si>
    <t>LA FE PREPARATORY SCHOOL</t>
  </si>
  <si>
    <t>CANO, CYNTHIA O</t>
  </si>
  <si>
    <t>LA FERIA ISD</t>
  </si>
  <si>
    <t>TORRES, CYNTHIA ANNE</t>
  </si>
  <si>
    <t>LA GLORIA ISD</t>
  </si>
  <si>
    <t>MARTINEZ, GUADALUPE TOMAS</t>
  </si>
  <si>
    <t>LA GRANGE ISD</t>
  </si>
  <si>
    <t>MCHAZLETT, MATTHEW A</t>
  </si>
  <si>
    <t>LA JOYA ISD</t>
  </si>
  <si>
    <t>SORENSEN, MARCEY ARLENE</t>
  </si>
  <si>
    <t>LA PORTE ISD</t>
  </si>
  <si>
    <t>JACKSON, WALTER GERALD</t>
  </si>
  <si>
    <t>LA PRYOR ISD</t>
  </si>
  <si>
    <t>AREVALO, WILLIAM DAVID</t>
  </si>
  <si>
    <t>LA VEGA ISD</t>
  </si>
  <si>
    <t>SHIELDS, SHARON MARIE</t>
  </si>
  <si>
    <t>LA VERNIA ISD</t>
  </si>
  <si>
    <t>CONE, HENSLEY FREEMAN</t>
  </si>
  <si>
    <t>LA VILLA ISD</t>
  </si>
  <si>
    <t>MUNOZ, ROBERTO</t>
  </si>
  <si>
    <t>LACKLAND ISD</t>
  </si>
  <si>
    <t>ROPER, BURNIE LOUIS</t>
  </si>
  <si>
    <t>LAGO VISTA ISD</t>
  </si>
  <si>
    <t>WEBB, DARREN LOMAX</t>
  </si>
  <si>
    <t>LAKE DALLAS ISD</t>
  </si>
  <si>
    <t>BROWN, KRISTIN NICOLE</t>
  </si>
  <si>
    <t>LAKE GRANBURY ACADEMY CHARTER SCHOOL</t>
  </si>
  <si>
    <t>BATSON, AMANDA L</t>
  </si>
  <si>
    <t>LAKE TRAVIS ISD</t>
  </si>
  <si>
    <t>NORTON, PAUL ANDREW</t>
  </si>
  <si>
    <t>LAKE WORTH ISD</t>
  </si>
  <si>
    <t>HARGETT-NESHYBA, ROSE MARY</t>
  </si>
  <si>
    <t>LAMAR CISD</t>
  </si>
  <si>
    <t>NIVENS, ROOSEVELT CURTIS</t>
  </si>
  <si>
    <t>LAMESA ISD</t>
  </si>
  <si>
    <t>RITCHEY, DAVID THOMAS</t>
  </si>
  <si>
    <t>LAMPASAS COUNTY</t>
  </si>
  <si>
    <t>LAMPASAS ISD</t>
  </si>
  <si>
    <t>RASCOE, CHANE DOUGLAS</t>
  </si>
  <si>
    <t>LANCASTER ISD</t>
  </si>
  <si>
    <t>PERERA, AGNELLA KATRISE</t>
  </si>
  <si>
    <t>LANEVILLE ISD</t>
  </si>
  <si>
    <t>YOUNG, TERRY WYNN</t>
  </si>
  <si>
    <t>LAPOYNOR ISD</t>
  </si>
  <si>
    <t>MILLS, MARSHA T</t>
  </si>
  <si>
    <t>WEBB COUNTY</t>
  </si>
  <si>
    <t>LAREDO ISD</t>
  </si>
  <si>
    <t>RIOS, SYLVIA G</t>
  </si>
  <si>
    <t>WILLACY COUNTY</t>
  </si>
  <si>
    <t>LASARA ISD</t>
  </si>
  <si>
    <t>SALAZAR, ALEJOS</t>
  </si>
  <si>
    <t>LATEXO ISD</t>
  </si>
  <si>
    <t>WOODARD, MICHAEL D</t>
  </si>
  <si>
    <t>LAZBUDDIE ISD</t>
  </si>
  <si>
    <t>JONES, BRADLEY J</t>
  </si>
  <si>
    <t>LEADERSHIP PREP SCHOOL</t>
  </si>
  <si>
    <t>ALTON, STACY DAWN</t>
  </si>
  <si>
    <t>LEAKEY ISD</t>
  </si>
  <si>
    <t>LEANDER ISD</t>
  </si>
  <si>
    <t>GEARING, BRUCE</t>
  </si>
  <si>
    <t>LEARY ISD</t>
  </si>
  <si>
    <t>DEAR, JENNIFER E</t>
  </si>
  <si>
    <t>LEFORS ISD</t>
  </si>
  <si>
    <t>BRAUCHI, ASHLEY NICOLE</t>
  </si>
  <si>
    <t>LEGACY PREPARATORY</t>
  </si>
  <si>
    <t>WEAVER, STACI L</t>
  </si>
  <si>
    <t>LEGACY SCHOOL OF SPORT SCIENCES</t>
  </si>
  <si>
    <t>PATTERSON-BROWN, KERRIE</t>
  </si>
  <si>
    <t>LEGACY TRADITIONAL SCHOOLS - TEXAS</t>
  </si>
  <si>
    <t>MITCHELL, SYLVIA RACHELLE</t>
  </si>
  <si>
    <t>LEGGETT ISD</t>
  </si>
  <si>
    <t>LOWE, JANA L</t>
  </si>
  <si>
    <t>LEON ISD</t>
  </si>
  <si>
    <t>SADLER, CLINTON RAY</t>
  </si>
  <si>
    <t>LEONARD ISD</t>
  </si>
  <si>
    <t>MAXWELL, MICHAEL BRADLEY</t>
  </si>
  <si>
    <t>LEVELLAND ISD</t>
  </si>
  <si>
    <t>MCCUTCHEN, REBECCA NELL</t>
  </si>
  <si>
    <t>LEVERETTS CHAPEL ISD</t>
  </si>
  <si>
    <t>EVERETT, MATTHEW L</t>
  </si>
  <si>
    <t>LEWISVILLE ISD</t>
  </si>
  <si>
    <t>RAPP, LORI D</t>
  </si>
  <si>
    <t>LEXINGTON ISD</t>
  </si>
  <si>
    <t>LIGHTFOOT, JIMMY CLIFFORD</t>
  </si>
  <si>
    <t>LIBERTY HILL ISD</t>
  </si>
  <si>
    <t>SNELL, STEVEN E</t>
  </si>
  <si>
    <t>LIBERTY ISD</t>
  </si>
  <si>
    <t>MCGEE, DUSTIN SHANE</t>
  </si>
  <si>
    <t>LIBERTY-EYLAU ISD</t>
  </si>
  <si>
    <t>WRIGHT, JEFFREY F</t>
  </si>
  <si>
    <t>LIFE SCHOOL</t>
  </si>
  <si>
    <t>WILSON, THOMAS B</t>
  </si>
  <si>
    <t>LIGHTHOUSE PUBLIC SCHOOLS</t>
  </si>
  <si>
    <t>MILLS, DONALD LEE</t>
  </si>
  <si>
    <t>LINDALE ISD</t>
  </si>
  <si>
    <t>SURRATT, STAN M</t>
  </si>
  <si>
    <t>LINDEN-KILDARE CISD</t>
  </si>
  <si>
    <t>BURKS, BILLY REX</t>
  </si>
  <si>
    <t>LINDSAY ISD</t>
  </si>
  <si>
    <t>COPE, STEVEN W</t>
  </si>
  <si>
    <t>LINGLEVILLE ISD</t>
  </si>
  <si>
    <t>MCDOUGAL, DEECEE J</t>
  </si>
  <si>
    <t>LIPAN ISD</t>
  </si>
  <si>
    <t>DOBBS, JIMMIE DONALD</t>
  </si>
  <si>
    <t>LITTLE CYPRESS-MAURICEVILLE CISD</t>
  </si>
  <si>
    <t>BRISTER, STACEY S</t>
  </si>
  <si>
    <t>LITTLE ELM ISD</t>
  </si>
  <si>
    <t>LAMB, MICHAEL SCOTT</t>
  </si>
  <si>
    <t>LITTLEFIELD ISD</t>
  </si>
  <si>
    <t>MCNEESE, MITCHELL D</t>
  </si>
  <si>
    <t>LIVINGSTON ISD</t>
  </si>
  <si>
    <t>HAWKINS, BRENT EDWARD</t>
  </si>
  <si>
    <t>LLANO COUNTY</t>
  </si>
  <si>
    <t>LLANO ISD</t>
  </si>
  <si>
    <t>EDWARDS, LINDSAY MCHAN</t>
  </si>
  <si>
    <t>CALDWELL COUNTY</t>
  </si>
  <si>
    <t>LOCKHART ISD</t>
  </si>
  <si>
    <t>ESTRADA, MARGARITO</t>
  </si>
  <si>
    <t>LOCKNEY ISD</t>
  </si>
  <si>
    <t>BAUM, JAMES P</t>
  </si>
  <si>
    <t>LOHN ISD</t>
  </si>
  <si>
    <t>SHACKELFORD, JOANNA KAY</t>
  </si>
  <si>
    <t>LOMETA ISD</t>
  </si>
  <si>
    <t>MOORE, ROBBY L</t>
  </si>
  <si>
    <t>LONDON ISD</t>
  </si>
  <si>
    <t>CHAPMAN, WILLIAM R</t>
  </si>
  <si>
    <t>LONE OAK ISD</t>
  </si>
  <si>
    <t>CARTER, JANEE D</t>
  </si>
  <si>
    <t>LONGVIEW ISD</t>
  </si>
  <si>
    <t>SHEPPARD, MARLA J</t>
  </si>
  <si>
    <t>GAINES COUNTY</t>
  </si>
  <si>
    <t>LOOP ISD</t>
  </si>
  <si>
    <t>BLACKMON, HEATH LYNN</t>
  </si>
  <si>
    <t>LORAINE ISD</t>
  </si>
  <si>
    <t>ANDERS, DUSTIN MICHAEL</t>
  </si>
  <si>
    <t>LORENA ISD</t>
  </si>
  <si>
    <t>KUCERA, JOSEPH ANTHONY</t>
  </si>
  <si>
    <t>LORENZO ISD</t>
  </si>
  <si>
    <t>NELSON, GREGRORY C</t>
  </si>
  <si>
    <t>LOS FRESNOS CISD</t>
  </si>
  <si>
    <t>SALAZAR, GONZALO</t>
  </si>
  <si>
    <t>LOUISE ISD</t>
  </si>
  <si>
    <t>WRIGHT, RICHARD M</t>
  </si>
  <si>
    <t>LOVEJOY ISD</t>
  </si>
  <si>
    <t>KORDEL, KATIE M</t>
  </si>
  <si>
    <t>LOVELADY ISD</t>
  </si>
  <si>
    <t>TULLOS, WENDY L</t>
  </si>
  <si>
    <t>LUBBOCK ISD</t>
  </si>
  <si>
    <t>ROLLO, KATHRYN RENE</t>
  </si>
  <si>
    <t>LUBBOCK-COOPER ISD</t>
  </si>
  <si>
    <t>BRYANT, KEITH DALE</t>
  </si>
  <si>
    <t>LUEDERS-AVOCA ISD</t>
  </si>
  <si>
    <t>SPIKES, BOB FORD</t>
  </si>
  <si>
    <t>LUFKIN ISD</t>
  </si>
  <si>
    <t>HOCKENBERRY, JAMES E</t>
  </si>
  <si>
    <t>LULING ISD</t>
  </si>
  <si>
    <t>WARREN, ERIN LEONA</t>
  </si>
  <si>
    <t>LUMBERTON ISD</t>
  </si>
  <si>
    <t>TIPTON, MORRISON ANTHONY</t>
  </si>
  <si>
    <t>MATHEWS, JOHN RENNOLDS</t>
  </si>
  <si>
    <t>LYFORD CISD</t>
  </si>
  <si>
    <t>DEWITT, MICHELLE CRYSTAL</t>
  </si>
  <si>
    <t>LYTLE ISD</t>
  </si>
  <si>
    <t>BREITHAUPT, DUSTIN ALAN</t>
  </si>
  <si>
    <t>MABANK ISD</t>
  </si>
  <si>
    <t>MARSHALL, RUSSELL DEAN</t>
  </si>
  <si>
    <t>MADISON COUNTY</t>
  </si>
  <si>
    <t>MADISONVILLE CISD</t>
  </si>
  <si>
    <t>WEST, WILLIAM K</t>
  </si>
  <si>
    <t>MAGNOLIA ISD</t>
  </si>
  <si>
    <t>BULLOCK, ROBERT JASON</t>
  </si>
  <si>
    <t>MALAKOFF ISD</t>
  </si>
  <si>
    <t>LAYTON, DONALD EUGENE</t>
  </si>
  <si>
    <t>MALONE ISD</t>
  </si>
  <si>
    <t>SCHWARTZ, WINDY LINN</t>
  </si>
  <si>
    <t>MALTA ISD</t>
  </si>
  <si>
    <t>STARRETT, STACY D</t>
  </si>
  <si>
    <t>MANARA ACADEMY</t>
  </si>
  <si>
    <t>SUDAN, DENISE E</t>
  </si>
  <si>
    <t>MANOR ISD</t>
  </si>
  <si>
    <t>SORMANI, ROBERT E</t>
  </si>
  <si>
    <t>MANSFIELD ISD</t>
  </si>
  <si>
    <t>CANTU, KIMBERLEY MORGAN</t>
  </si>
  <si>
    <t>MARATHON ISD</t>
  </si>
  <si>
    <t>DURANT, GILDA IVONNE</t>
  </si>
  <si>
    <t>MARBLE FALLS ISD</t>
  </si>
  <si>
    <t>GASAWAY, JEFFREY L</t>
  </si>
  <si>
    <t>PRESIDIO COUNTY</t>
  </si>
  <si>
    <t>MARFA ISD</t>
  </si>
  <si>
    <t>ALFEREZ, ARTURO</t>
  </si>
  <si>
    <t>GUADALUPE COUNTY</t>
  </si>
  <si>
    <t>MARION ISD</t>
  </si>
  <si>
    <t>BECK, DON M</t>
  </si>
  <si>
    <t>MARLIN ISD</t>
  </si>
  <si>
    <t>HENSON, DARRYL JAROD</t>
  </si>
  <si>
    <t>MARSHALL ISD</t>
  </si>
  <si>
    <t>LANGLEY, RICHELE</t>
  </si>
  <si>
    <t>MART ISD</t>
  </si>
  <si>
    <t>BURNETT, ELIZABETH</t>
  </si>
  <si>
    <t>MARTINS MILL ISD</t>
  </si>
  <si>
    <t>TYNER, SCOTT D</t>
  </si>
  <si>
    <t>MARTINSVILLE ISD</t>
  </si>
  <si>
    <t>CAUTHEN, WILL SETH</t>
  </si>
  <si>
    <t>MASON COUNTY</t>
  </si>
  <si>
    <t>MASON ISD</t>
  </si>
  <si>
    <t>LEAMON, SEAN RAY</t>
  </si>
  <si>
    <t>MATAGORDA ISD</t>
  </si>
  <si>
    <t>CHAPMAN, SHANNON RANAE</t>
  </si>
  <si>
    <t>MATHIS ISD</t>
  </si>
  <si>
    <t>GUTIERREZ, VERONICA</t>
  </si>
  <si>
    <t>MAUD ISD</t>
  </si>
  <si>
    <t>SEGERS, RONALD DAVID</t>
  </si>
  <si>
    <t>MAY ISD</t>
  </si>
  <si>
    <t>HEUPEL, NICHOLAS PAUL</t>
  </si>
  <si>
    <t>MAYPEARL ISD</t>
  </si>
  <si>
    <t>BOWLING, RITCHIE D</t>
  </si>
  <si>
    <t>MCALLEN ISD</t>
  </si>
  <si>
    <t>GUTIERREZ, RENE</t>
  </si>
  <si>
    <t>UPTON COUNTY</t>
  </si>
  <si>
    <t>MCCAMEY ISD</t>
  </si>
  <si>
    <t>VALENCIA, MICHAEL DAVID</t>
  </si>
  <si>
    <t>MCDADE ISD</t>
  </si>
  <si>
    <t>HUCHTON-STIDHAM, HEATHER R</t>
  </si>
  <si>
    <t>MCGREGOR ISD</t>
  </si>
  <si>
    <t>MUTSCHER, TRAVIS JAMES</t>
  </si>
  <si>
    <t>MCKINNEY ISD</t>
  </si>
  <si>
    <t>PRATT, SHAWN CHRISTOPHER</t>
  </si>
  <si>
    <t>MCLEAN ISD</t>
  </si>
  <si>
    <t>JAMES, JOHNNY R</t>
  </si>
  <si>
    <t>MCLEOD ISD</t>
  </si>
  <si>
    <t>LANCE, JENNIFER D</t>
  </si>
  <si>
    <t>MCMULLEN COUNTY</t>
  </si>
  <si>
    <t>MCMULLEN COUNTY ISD</t>
  </si>
  <si>
    <t>JONES, JASON S</t>
  </si>
  <si>
    <t>MEADOW ISD</t>
  </si>
  <si>
    <t>TURNER, STEVEN BRIC</t>
  </si>
  <si>
    <t>MEADOWLAND CHARTER DISTRICT</t>
  </si>
  <si>
    <t>CHAVIS, JAMES A</t>
  </si>
  <si>
    <t>MEDINA ISD</t>
  </si>
  <si>
    <t>KUNZ, LINDSEY KAY</t>
  </si>
  <si>
    <t>MEDINA VALLEY ISD</t>
  </si>
  <si>
    <t>CALOSS, SCOTT</t>
  </si>
  <si>
    <t>MELISSA ISD</t>
  </si>
  <si>
    <t>MURPHY, KEITH E</t>
  </si>
  <si>
    <t>HALL COUNTY</t>
  </si>
  <si>
    <t>MEMPHIS ISD</t>
  </si>
  <si>
    <t>ALEXANDER, WILLIAM FREDRICK</t>
  </si>
  <si>
    <t>MENARD COUNTY</t>
  </si>
  <si>
    <t>MENARD ISD</t>
  </si>
  <si>
    <t>BANNOWSKY, AMY E</t>
  </si>
  <si>
    <t>MERCEDES ISD</t>
  </si>
  <si>
    <t>GONZALES, JEANNE</t>
  </si>
  <si>
    <t>MERIDIAN ISD</t>
  </si>
  <si>
    <t>DAVIS, DANA L</t>
  </si>
  <si>
    <t>MERIDIAN WORLD SCHOOL LLC</t>
  </si>
  <si>
    <t>NUNN, KARALEI</t>
  </si>
  <si>
    <t>MERKEL ISD</t>
  </si>
  <si>
    <t>O'MALLEY, WILLIAM JOSEPH</t>
  </si>
  <si>
    <t>MESQUITE ISD</t>
  </si>
  <si>
    <t>RIVERA, ANGEL LUIS</t>
  </si>
  <si>
    <t>MEXIA ISD</t>
  </si>
  <si>
    <t>APPLETON, RYDER L</t>
  </si>
  <si>
    <t>MEYERPARK CHARTER</t>
  </si>
  <si>
    <t>WRIGHT, JULIA N</t>
  </si>
  <si>
    <t>MEYERSVILLE ISD</t>
  </si>
  <si>
    <t>DUNN, KELLY CLAY</t>
  </si>
  <si>
    <t>ROBERTS COUNTY</t>
  </si>
  <si>
    <t>MIAMI ISD</t>
  </si>
  <si>
    <t>SOLIS, KRISTA S</t>
  </si>
  <si>
    <t>MIDLAND ACADEMY CHARTER SCHOOL</t>
  </si>
  <si>
    <t>COKER, KENTON LEE</t>
  </si>
  <si>
    <t>MIDLAND ISD</t>
  </si>
  <si>
    <t>HOWARD, STEPHANIE D</t>
  </si>
  <si>
    <t>MIDLOTHIAN ISD</t>
  </si>
  <si>
    <t>BELDING, DAVID B</t>
  </si>
  <si>
    <t>MIDWAY ISD</t>
  </si>
  <si>
    <t>BEAVER, RANDEL RAY</t>
  </si>
  <si>
    <t>ALLEN, CHRISTOPHER S</t>
  </si>
  <si>
    <t>MILANO ISD</t>
  </si>
  <si>
    <t>LUEVANOS, ELISABETH AVILA</t>
  </si>
  <si>
    <t>MILDRED ISD</t>
  </si>
  <si>
    <t>WHORTON, CHRISTOPHER ALLAN</t>
  </si>
  <si>
    <t>MILES ISD</t>
  </si>
  <si>
    <t>STEVENS, TY CHARLES</t>
  </si>
  <si>
    <t>MILFORD ISD</t>
  </si>
  <si>
    <t>REYNA, AMY ELIZABETH</t>
  </si>
  <si>
    <t>MILLER GROVE ISD</t>
  </si>
  <si>
    <t>RANKIN, LINDA D</t>
  </si>
  <si>
    <t>MILLSAP ISD</t>
  </si>
  <si>
    <t>MARTIN, MARI EDITH</t>
  </si>
  <si>
    <t>MINEOLA ISD</t>
  </si>
  <si>
    <t>MIZE, JON CODY</t>
  </si>
  <si>
    <t>MINERAL WELLS ISD</t>
  </si>
  <si>
    <t>TARVER, DAVID PAUL</t>
  </si>
  <si>
    <t>MISSION CISD</t>
  </si>
  <si>
    <t>PEREZ, CAROLINA G</t>
  </si>
  <si>
    <t>VALDEZ, CRISELDA CANTU</t>
  </si>
  <si>
    <t>MONAHANS-WICKETT-PYOTE ISD</t>
  </si>
  <si>
    <t>SMITH, CHAD ALBERT</t>
  </si>
  <si>
    <t>MONTAGUE ISD</t>
  </si>
  <si>
    <t>HENNESSEY, CARLA MAE</t>
  </si>
  <si>
    <t>MONTE ALTO ISD</t>
  </si>
  <si>
    <t>RODRIGUEZ, REYES ISAAC</t>
  </si>
  <si>
    <t>MONTESSORI FOR ALL</t>
  </si>
  <si>
    <t>TEPERA, SARAH</t>
  </si>
  <si>
    <t>MONTGOMERY ISD</t>
  </si>
  <si>
    <t>RUFFIN, MARK T</t>
  </si>
  <si>
    <t>MOODY ISD</t>
  </si>
  <si>
    <t>MILLER, ANDREW ROSS</t>
  </si>
  <si>
    <t>MORAN ISD</t>
  </si>
  <si>
    <t>DENSON, JOHN D</t>
  </si>
  <si>
    <t>MORGAN ISD</t>
  </si>
  <si>
    <t>BULLION, JOHN C</t>
  </si>
  <si>
    <t>MORGAN MILL ISD</t>
  </si>
  <si>
    <t>SANDERS, WENDY NICOLE</t>
  </si>
  <si>
    <t>COCHRAN COUNTY</t>
  </si>
  <si>
    <t>MORTON ISD</t>
  </si>
  <si>
    <t>AGUIRRE, MARIO ANTONIO</t>
  </si>
  <si>
    <t>MOTLEY COUNTY</t>
  </si>
  <si>
    <t>MOTLEY COUNTY ISD</t>
  </si>
  <si>
    <t>KOEPKE, KURTIS LEE</t>
  </si>
  <si>
    <t>MOULTON ISD</t>
  </si>
  <si>
    <t>FAIRCHILD, JENNIFER RENEE</t>
  </si>
  <si>
    <t>MOUNT CALM ISD</t>
  </si>
  <si>
    <t>BAILEY, CHRISTY</t>
  </si>
  <si>
    <t>MOUNT ENTERPRISE ISD</t>
  </si>
  <si>
    <t>MAYS, CHANCE D</t>
  </si>
  <si>
    <t>MOUNT PLEASANT ISD</t>
  </si>
  <si>
    <t>MARSHALL, JUDD H</t>
  </si>
  <si>
    <t>FRANKLIN COUNTY</t>
  </si>
  <si>
    <t>MOUNT VERNON ISD</t>
  </si>
  <si>
    <t>MCCULLOUGH, JASON L</t>
  </si>
  <si>
    <t>MUENSTER ISD</t>
  </si>
  <si>
    <t>QUICK, MATTHEW T</t>
  </si>
  <si>
    <t>BAILEY COUNTY</t>
  </si>
  <si>
    <t>MULESHOE ISD</t>
  </si>
  <si>
    <t>RICHARDS, RICHE LEE</t>
  </si>
  <si>
    <t>MULLIN ISD</t>
  </si>
  <si>
    <t>SPARKS, KAYLA</t>
  </si>
  <si>
    <t>MUMFORD ISD</t>
  </si>
  <si>
    <t>REESE, ALLEN THOMAS</t>
  </si>
  <si>
    <t>MUNDAY CISD</t>
  </si>
  <si>
    <t>PARTON, TROY G</t>
  </si>
  <si>
    <t>MURCHISON ISD</t>
  </si>
  <si>
    <t>FOLLOWWELL, KIMBERLY ELISE</t>
  </si>
  <si>
    <t>NACOGDOCHES ISD</t>
  </si>
  <si>
    <t>TRUJILLO, GABRIEL ALEX</t>
  </si>
  <si>
    <t>NATALIA ISD</t>
  </si>
  <si>
    <t>COLLAVO, LANA KRUMNOW</t>
  </si>
  <si>
    <t>NAVARRO ISD</t>
  </si>
  <si>
    <t>EPLEY, MANDY DENISE</t>
  </si>
  <si>
    <t>NAVASOTA ISD</t>
  </si>
  <si>
    <t>MUSICK, STUART A</t>
  </si>
  <si>
    <t>NAZARETH ISD</t>
  </si>
  <si>
    <t>GARLITZ, KARA S</t>
  </si>
  <si>
    <t>NECHES ISD</t>
  </si>
  <si>
    <t>HINES, CORY B</t>
  </si>
  <si>
    <t>NEDERLAND ISD</t>
  </si>
  <si>
    <t>KIESCHNICK, STUART B</t>
  </si>
  <si>
    <t>NEEDVILLE ISD</t>
  </si>
  <si>
    <t>RHODES, CURTIS WAYNE</t>
  </si>
  <si>
    <t>NEW BOSTON ISD</t>
  </si>
  <si>
    <t>BOBBITT, BRIAN E</t>
  </si>
  <si>
    <t>NEW BRAUNFELS ISD</t>
  </si>
  <si>
    <t>ARTERBURY, LAURELYN HUNTER</t>
  </si>
  <si>
    <t>NEW CANEY ISD</t>
  </si>
  <si>
    <t>CALVERT, MATTHEW SCOTT</t>
  </si>
  <si>
    <t>NEW DEAL ISD</t>
  </si>
  <si>
    <t>REED, MATTHEW JAMES</t>
  </si>
  <si>
    <t>NEW DIANA ISD</t>
  </si>
  <si>
    <t>MOORE, MARSHALL DOUGLAS</t>
  </si>
  <si>
    <t>NEW FRONTIERS PUBLIC SCHOOLS INC</t>
  </si>
  <si>
    <t>SEGURA, ALFREDO</t>
  </si>
  <si>
    <t>NEW HEIGHTS</t>
  </si>
  <si>
    <t>BERRY, TRACI ELLEN</t>
  </si>
  <si>
    <t>LYNN COUNTY</t>
  </si>
  <si>
    <t>NEW HOME ISD</t>
  </si>
  <si>
    <t>TUCKER, TOBY PATRICK</t>
  </si>
  <si>
    <t>NEW SUMMERFIELD ISD</t>
  </si>
  <si>
    <t>BRANNEN, JOE PAUL</t>
  </si>
  <si>
    <t>NEW WAVERLY ISD</t>
  </si>
  <si>
    <t>HAIL, DAROL W</t>
  </si>
  <si>
    <t>NEWCASTLE ISD</t>
  </si>
  <si>
    <t>MALLORY, MICHAEL SHANE</t>
  </si>
  <si>
    <t>NEWMAN INTERNATIONAL ACADEMY OF ARLINGTON</t>
  </si>
  <si>
    <t>GEORGE, SHEBA KULOTHUNGAN</t>
  </si>
  <si>
    <t>NEWTON ISD</t>
  </si>
  <si>
    <t>BARROW, MICHELLE LOUISE</t>
  </si>
  <si>
    <t>NIXON-SMILEY CISD</t>
  </si>
  <si>
    <t>VANAUKEN, JEFF R</t>
  </si>
  <si>
    <t>NOCONA ISD</t>
  </si>
  <si>
    <t>WATERS, DAVID C</t>
  </si>
  <si>
    <t>NORDHEIM ISD</t>
  </si>
  <si>
    <t>WILSON, JOHN KEVIN</t>
  </si>
  <si>
    <t>NORMANGEE ISD</t>
  </si>
  <si>
    <t>VERCHER, JUSTIN G</t>
  </si>
  <si>
    <t>NORTH EAST ISD</t>
  </si>
  <si>
    <t>MAIKA, SEAN A</t>
  </si>
  <si>
    <t>NORTH HOPKINS ISD</t>
  </si>
  <si>
    <t>LOWE, BRIAN C</t>
  </si>
  <si>
    <t>NORTH LAMAR ISD</t>
  </si>
  <si>
    <t>STEWART, KELLI W</t>
  </si>
  <si>
    <t>NORTH TEXAS COLLEGIATE ACADEMY</t>
  </si>
  <si>
    <t>STANLEY, LISA C</t>
  </si>
  <si>
    <t>NORTH ZULCH ISD</t>
  </si>
  <si>
    <t>COMPTON, KEVIN GENE</t>
  </si>
  <si>
    <t>NORTHSIDE ISD</t>
  </si>
  <si>
    <t>CRAFT, JOHN M</t>
  </si>
  <si>
    <t>RYAN, RANDALL PAUL</t>
  </si>
  <si>
    <t>NORTHWEST ISD</t>
  </si>
  <si>
    <t>FOUST, MARK JACOB</t>
  </si>
  <si>
    <t>NOVA ACADEMY</t>
  </si>
  <si>
    <t>JOHNSON, DANIEL DUANE</t>
  </si>
  <si>
    <t>NOVA ACADEMY SOUTHEAST</t>
  </si>
  <si>
    <t>EDWARDS COUNTY</t>
  </si>
  <si>
    <t>NUECES CANYON CISD</t>
  </si>
  <si>
    <t>POWERS, KRISTI L</t>
  </si>
  <si>
    <t>NURSERY ISD</t>
  </si>
  <si>
    <t>GAJEWSKEY, LARRY CHARLES</t>
  </si>
  <si>
    <t>NYOS CHARTER SCHOOL</t>
  </si>
  <si>
    <t>ROZAS, MECHIEL DENECE</t>
  </si>
  <si>
    <t>O'DONNELL ISD</t>
  </si>
  <si>
    <t>NICHOLS, JORDAN BLAKE</t>
  </si>
  <si>
    <t>OAKWOOD ISD</t>
  </si>
  <si>
    <t>HOLDEN, RUSSELL E</t>
  </si>
  <si>
    <t>ODEM-EDROY ISD</t>
  </si>
  <si>
    <t>CARR, YOLANDA L</t>
  </si>
  <si>
    <t>ODYSSEY ACADEMY INC</t>
  </si>
  <si>
    <t>GOODMAN, JENNIFER S</t>
  </si>
  <si>
    <t>OGLESBY ISD</t>
  </si>
  <si>
    <t>WEBB, SHANE D</t>
  </si>
  <si>
    <t>OLFEN ISD</t>
  </si>
  <si>
    <t>SCHUMANN, JAMES ELTON</t>
  </si>
  <si>
    <t>OLNEY ISD</t>
  </si>
  <si>
    <t>ROACH, ROBERT GREG</t>
  </si>
  <si>
    <t>OLTON ISD</t>
  </si>
  <si>
    <t>MICHALESON, MICHAEL ALLAN</t>
  </si>
  <si>
    <t>ONALASKA ISD</t>
  </si>
  <si>
    <t>FRAGA, KENNETH CHARLES</t>
  </si>
  <si>
    <t>ORANGE GROVE ISD</t>
  </si>
  <si>
    <t>HESSELTINE, ALBERT EDWIN</t>
  </si>
  <si>
    <t>ORANGEFIELD ISD</t>
  </si>
  <si>
    <t>MCALPIN, DAVID SHAUN</t>
  </si>
  <si>
    <t>ORE CITY ISD</t>
  </si>
  <si>
    <t>EVERS, RACHEL ANN</t>
  </si>
  <si>
    <t>ORENDA CHARTER SCHOOL</t>
  </si>
  <si>
    <t>SILBER, CARLA LYN</t>
  </si>
  <si>
    <t>OVERTON ISD</t>
  </si>
  <si>
    <t>CALHOUN, LARRY G</t>
  </si>
  <si>
    <t>COTTLE COUNTY</t>
  </si>
  <si>
    <t>PADUCAH ISD</t>
  </si>
  <si>
    <t>WAITMAN, GARY JOHN</t>
  </si>
  <si>
    <t>PAINT CREEK ISD</t>
  </si>
  <si>
    <t>HILL, MICHAEL GLEN</t>
  </si>
  <si>
    <t>PAINT ROCK ISD</t>
  </si>
  <si>
    <t>MICKELSON, KRISTI LYNETTE</t>
  </si>
  <si>
    <t>PALACIOS ISD</t>
  </si>
  <si>
    <t>DUNCUM, JARED MATTHEW</t>
  </si>
  <si>
    <t>PALESTINE ISD</t>
  </si>
  <si>
    <t>MARSHALL, JASON LYNN</t>
  </si>
  <si>
    <t>PALMER ISD</t>
  </si>
  <si>
    <t>NOACK, KEVIN L</t>
  </si>
  <si>
    <t>PALO PINTO ISD</t>
  </si>
  <si>
    <t>BARKER, WENDELL RAY</t>
  </si>
  <si>
    <t>PAMPA ISD</t>
  </si>
  <si>
    <t>PIATT, HUGH ALLEN</t>
  </si>
  <si>
    <t>PANHANDLE ISD</t>
  </si>
  <si>
    <t>SHERRILL, JOHN THOMAS</t>
  </si>
  <si>
    <t>PANOLA CHARTER SCHOOL</t>
  </si>
  <si>
    <t>WORLEY, CHARLES MILTON</t>
  </si>
  <si>
    <t>PANTHER CREEK CISD</t>
  </si>
  <si>
    <t>NANNY, DWIGHT LEON</t>
  </si>
  <si>
    <t>PARADISE ISD</t>
  </si>
  <si>
    <t>BREWER, WILL PATRICK</t>
  </si>
  <si>
    <t>PARIS ISD</t>
  </si>
  <si>
    <t>DIXON, ALTHEA R</t>
  </si>
  <si>
    <t>PASADENA ISD</t>
  </si>
  <si>
    <t>POWELL, ELLEN DEEANN</t>
  </si>
  <si>
    <t>DICKENS COUNTY</t>
  </si>
  <si>
    <t>PATTON SPRINGS ISD</t>
  </si>
  <si>
    <t>WHITE, BRYAN K</t>
  </si>
  <si>
    <t>PAWNEE ISD</t>
  </si>
  <si>
    <t>ANNIS, ANTHONY A</t>
  </si>
  <si>
    <t>PEARLAND ISD</t>
  </si>
  <si>
    <t>BERGER, LARRY R</t>
  </si>
  <si>
    <t>PEARSALL ISD</t>
  </si>
  <si>
    <t>RODRIGUEZ, NICOLAS NOBERT</t>
  </si>
  <si>
    <t>PEASTER ISD</t>
  </si>
  <si>
    <t>PITTMAN, KENDRA LYNETTE</t>
  </si>
  <si>
    <t>PECOS-BARSTOW-TOYAH ISD</t>
  </si>
  <si>
    <t>JACO, BRENT HOLLAND</t>
  </si>
  <si>
    <t>PEGASUS SCHOOL OF LIBERAL ARTS AND SCIENCES</t>
  </si>
  <si>
    <t>LANNEN, VIRGINIA P</t>
  </si>
  <si>
    <t>PENELOPE ISD</t>
  </si>
  <si>
    <t>BRAY, ROBERT TIMOTHY</t>
  </si>
  <si>
    <t>PERRIN-WHITT CISD</t>
  </si>
  <si>
    <t>SELL, LOREN J</t>
  </si>
  <si>
    <t>OCHILTREE COUNTY</t>
  </si>
  <si>
    <t>PERRYTON ISD</t>
  </si>
  <si>
    <t>BROWN, GREGORY MARK</t>
  </si>
  <si>
    <t>PETERSBURG ISD</t>
  </si>
  <si>
    <t>NEWBERRY, TODD E</t>
  </si>
  <si>
    <t>PETROLIA CISD</t>
  </si>
  <si>
    <t>COX, KENDA G</t>
  </si>
  <si>
    <t>PETTUS ISD</t>
  </si>
  <si>
    <t>HERNANDEZ, JESUS</t>
  </si>
  <si>
    <t>PEWITT CISD</t>
  </si>
  <si>
    <t>CORBIN, LEE A</t>
  </si>
  <si>
    <t>PFLUGERVILLE ISD</t>
  </si>
  <si>
    <t>SHEPHERD, QUINTIN</t>
  </si>
  <si>
    <t>PHARR-SAN JUAN-ALAMO ISD</t>
  </si>
  <si>
    <t>ELIAS, ALEJANDRO R</t>
  </si>
  <si>
    <t>PILOT POINT ISD</t>
  </si>
  <si>
    <t>FULLER, SHANNON KATHLEEN</t>
  </si>
  <si>
    <t>PINE TREE ISD</t>
  </si>
  <si>
    <t>CLUGSTON, STEVEN WAYNE</t>
  </si>
  <si>
    <t>PINEYWOODS COMMUNITY ACADEMY</t>
  </si>
  <si>
    <t>ADAMS, DAMON SHANE</t>
  </si>
  <si>
    <t>PIONEER TECHNOLOGY &amp; ARTS ACADEMY</t>
  </si>
  <si>
    <t>PANDEY, SHUBHAM</t>
  </si>
  <si>
    <t>CAMP COUNTY</t>
  </si>
  <si>
    <t>PITTSBURG ISD</t>
  </si>
  <si>
    <t>WALDREP, TERRY L</t>
  </si>
  <si>
    <t>PLAINS ISD</t>
  </si>
  <si>
    <t>MCLAIN, ROBERT H</t>
  </si>
  <si>
    <t>PLAINVIEW ISD</t>
  </si>
  <si>
    <t>SANCHEZ, HELIODORO T</t>
  </si>
  <si>
    <t>PLANO ISD</t>
  </si>
  <si>
    <t>WILLIAMS, THERESA NOLAN</t>
  </si>
  <si>
    <t>PLEASANT GROVE ISD</t>
  </si>
  <si>
    <t>PIRTLE, RONALD CHAD</t>
  </si>
  <si>
    <t>PLEASANTON ISD</t>
  </si>
  <si>
    <t>BARRON, CHERYL DIANE</t>
  </si>
  <si>
    <t>PLEMONS-STINNETT-PHILLIPS CISD</t>
  </si>
  <si>
    <t>COPLEY, JAMIE LYNN</t>
  </si>
  <si>
    <t>POINT ISABEL ISD</t>
  </si>
  <si>
    <t>ALARCON, THERESA A</t>
  </si>
  <si>
    <t>PONDER ISD</t>
  </si>
  <si>
    <t>HILL, JAMES KEITH</t>
  </si>
  <si>
    <t>POOLVILLE ISD</t>
  </si>
  <si>
    <t>PENNINGTON, CHRISTOPHER P</t>
  </si>
  <si>
    <t>POR VIDA ACADEMY</t>
  </si>
  <si>
    <t>FRANCKOWIAK, LOREN</t>
  </si>
  <si>
    <t>PORT ARANSAS ISD</t>
  </si>
  <si>
    <t>MCKINNEY, SHARON DENISE</t>
  </si>
  <si>
    <t>PORT ARTHUR ISD</t>
  </si>
  <si>
    <t>PORTERIE, MARK L</t>
  </si>
  <si>
    <t>PORT NECHES-GROVES ISD</t>
  </si>
  <si>
    <t>GONZALES, MIKE</t>
  </si>
  <si>
    <t>POSITIVE SOLUTIONS CHARTER SCHOOL</t>
  </si>
  <si>
    <t>TORRES, RUBY ESMERALDA</t>
  </si>
  <si>
    <t>GARZA COUNTY</t>
  </si>
  <si>
    <t>POST ISD</t>
  </si>
  <si>
    <t>PETTY, CASSANDRA ELVIE</t>
  </si>
  <si>
    <t>POTEET ISD</t>
  </si>
  <si>
    <t>CAMARILLO, CHARLES W</t>
  </si>
  <si>
    <t>POTH ISD</t>
  </si>
  <si>
    <t>BYROM, ALBERT L</t>
  </si>
  <si>
    <t>POTTSBORO ISD</t>
  </si>
  <si>
    <t>MATTHEWS, KEVIN R</t>
  </si>
  <si>
    <t>PRAIRIE LEA ISD</t>
  </si>
  <si>
    <t>MCCRAW, BRIAN EDWARD</t>
  </si>
  <si>
    <t>PRAIRIE VALLEY ISD</t>
  </si>
  <si>
    <t>WEST, TIMOTHY LEE</t>
  </si>
  <si>
    <t>PRAIRILAND ISD</t>
  </si>
  <si>
    <t>HOSTETLER, JASON ALAN</t>
  </si>
  <si>
    <t>PRELUDE PREPARATORY CHARTER SCHOOL</t>
  </si>
  <si>
    <t>LEWIS, LAUREN ELIZABETH</t>
  </si>
  <si>
    <t>PREMIER HIGH SCHOOLS</t>
  </si>
  <si>
    <t>WHITEHURST, MARY KALESE</t>
  </si>
  <si>
    <t>COOK, CHARLES S</t>
  </si>
  <si>
    <t>PREMONT ISD</t>
  </si>
  <si>
    <t>BARRERA, MIKE ALONZO</t>
  </si>
  <si>
    <t>PRESIDIO ISD</t>
  </si>
  <si>
    <t>RUBNER, CARMEN E</t>
  </si>
  <si>
    <t>PRIDDY ISD</t>
  </si>
  <si>
    <t>WOODY, CYNTHIA SUSAN</t>
  </si>
  <si>
    <t>PRINCETON ISD</t>
  </si>
  <si>
    <t>MCINTYRE, DONALD DEWAYNE</t>
  </si>
  <si>
    <t>PRINGLE-MORSE CISD</t>
  </si>
  <si>
    <t>BURROW, STANLEY SCOTT</t>
  </si>
  <si>
    <t>PRIORITY CHARTER SCHOOLS</t>
  </si>
  <si>
    <t>MOGER, SCOTT DOUGLAS</t>
  </si>
  <si>
    <t>PROGRESO ISD</t>
  </si>
  <si>
    <t>CORONADO, SERGIO</t>
  </si>
  <si>
    <t>PROMESA ACADEMY CHARTER SCHOOL</t>
  </si>
  <si>
    <t>CISNEROS-WILLIAMS, ISAAC WENDELL</t>
  </si>
  <si>
    <t>PROSPER ISD</t>
  </si>
  <si>
    <t>FERGUSON, HOLLY J</t>
  </si>
  <si>
    <t>QUANAH ISD</t>
  </si>
  <si>
    <t>JOHNSON, TOMMY GLENN</t>
  </si>
  <si>
    <t>QUEEN CITY ISD</t>
  </si>
  <si>
    <t>HENDERSON, SHANNON ANN</t>
  </si>
  <si>
    <t>QUINLAN ISD</t>
  </si>
  <si>
    <t>IRVIN, JEFFERY SCOTT</t>
  </si>
  <si>
    <t>QUITMAN ISD</t>
  </si>
  <si>
    <t>MASON, CHRISTOPHER D</t>
  </si>
  <si>
    <t>RAINS COUNTY</t>
  </si>
  <si>
    <t>RAINS ISD</t>
  </si>
  <si>
    <t>NICKS, JOSEPH SCOTT</t>
  </si>
  <si>
    <t>RALLS ISD</t>
  </si>
  <si>
    <t>MUNIZ, OSCAR S</t>
  </si>
  <si>
    <t>RAMIREZ CSD</t>
  </si>
  <si>
    <t>HAMILL, GLORIA BERNICE</t>
  </si>
  <si>
    <t>RANCH ACADEMY</t>
  </si>
  <si>
    <t>PARDUE, MELISSA JANE</t>
  </si>
  <si>
    <t>RANDOLPH FIELD ISD</t>
  </si>
  <si>
    <t>HOLT, BRIAN LOFTIN</t>
  </si>
  <si>
    <t>RANGER ISD</t>
  </si>
  <si>
    <t>WILHELM, BOBBY JO</t>
  </si>
  <si>
    <t>RANKIN ISD</t>
  </si>
  <si>
    <t>MURPHY, AUDIE SHAYE</t>
  </si>
  <si>
    <t>RAPOPORT ACADEMY PUBLIC SCHOOL</t>
  </si>
  <si>
    <t>NEUMANN, ALEXIS LEIGH</t>
  </si>
  <si>
    <t>RAUL YZAGUIRRE SCHOOLS FOR SUCCESS</t>
  </si>
  <si>
    <t>TAMEZ, ADRIANA</t>
  </si>
  <si>
    <t>RAVEN SCHOOL</t>
  </si>
  <si>
    <t>BENNETT, TRACY</t>
  </si>
  <si>
    <t>RAYMONDVILLE ISD</t>
  </si>
  <si>
    <t>ROANE, STETSON EUGENE</t>
  </si>
  <si>
    <t>REAGAN COUNTY</t>
  </si>
  <si>
    <t>REAGAN COUNTY ISD</t>
  </si>
  <si>
    <t>HALLMARK, ERIC LYNN</t>
  </si>
  <si>
    <t>RED LICK ISD</t>
  </si>
  <si>
    <t>DENNARD, BRANDON</t>
  </si>
  <si>
    <t>RED OAK ISD</t>
  </si>
  <si>
    <t>SANFORD, BRENDA SUE</t>
  </si>
  <si>
    <t>REDWATER ISD</t>
  </si>
  <si>
    <t>BURNS, KELLY M</t>
  </si>
  <si>
    <t>REFUGIO ISD</t>
  </si>
  <si>
    <t>GONZALES, MELISSA S</t>
  </si>
  <si>
    <t>REVE PREPARATORY CHARTER SCHOOL</t>
  </si>
  <si>
    <t>DICKERSON, TOSCHA LYNETTE</t>
  </si>
  <si>
    <t>RICARDO ISD</t>
  </si>
  <si>
    <t>GARZA, GINA DAVILA</t>
  </si>
  <si>
    <t>RICE CISD</t>
  </si>
  <si>
    <t>CENTER, KENDALL D</t>
  </si>
  <si>
    <t>HEFNER, WILLIAM ARTHUR</t>
  </si>
  <si>
    <t>RICE ISD</t>
  </si>
  <si>
    <t>HARVELL, AMY R</t>
  </si>
  <si>
    <t>RICHARD MILBURN ALTER HIGH SCHOOL (KILLEEN)</t>
  </si>
  <si>
    <t>ANDERSON, ARMARD D</t>
  </si>
  <si>
    <t>RICHARDS ISD</t>
  </si>
  <si>
    <t>SMITH, MICHAEL EARL</t>
  </si>
  <si>
    <t>RICHARDSON ISD</t>
  </si>
  <si>
    <t>BRANUM, TABITHA D</t>
  </si>
  <si>
    <t>RICHLAND COLLEGIATE HIGH SCHOOL</t>
  </si>
  <si>
    <t>MUNKRES, LEA A</t>
  </si>
  <si>
    <t>RICHLAND SPRINGS ISD</t>
  </si>
  <si>
    <t>KIRBY, JEFFREY W</t>
  </si>
  <si>
    <t>RIESEL ISD</t>
  </si>
  <si>
    <t>COPE, BRANDON DUANE</t>
  </si>
  <si>
    <t>STARR COUNTY</t>
  </si>
  <si>
    <t>RIO GRANDE CITY GRULLA ISD</t>
  </si>
  <si>
    <t>VILLARREAL-MORRIS, ELSA</t>
  </si>
  <si>
    <t>RIO HONDO ISD</t>
  </si>
  <si>
    <t>TREVINO, RAUL JAVIER</t>
  </si>
  <si>
    <t>RIO VISTA ISD</t>
  </si>
  <si>
    <t>HANKS, JEFFREY MARK</t>
  </si>
  <si>
    <t>RISE ACADEMY</t>
  </si>
  <si>
    <t>BAUMGARTNER, RICHARD PAUL</t>
  </si>
  <si>
    <t>RISING STAR ISD</t>
  </si>
  <si>
    <t>JONES, MONTY O</t>
  </si>
  <si>
    <t>RIVER ROAD ISD</t>
  </si>
  <si>
    <t>KELLEY, RICHARD V</t>
  </si>
  <si>
    <t>RIVERCREST ISD</t>
  </si>
  <si>
    <t>MABE, TIFFANY D</t>
  </si>
  <si>
    <t>RIVIERA ISD</t>
  </si>
  <si>
    <t>DOBSON, TARRAH L</t>
  </si>
  <si>
    <t>ROBERT LEE ISD</t>
  </si>
  <si>
    <t>HOOD, AARON K</t>
  </si>
  <si>
    <t>ROBINSON ISD</t>
  </si>
  <si>
    <t>HOPE, MICHAEL W</t>
  </si>
  <si>
    <t>ROBSTOWN ISD</t>
  </si>
  <si>
    <t>PUIG, MARC A</t>
  </si>
  <si>
    <t>FISHER COUNTY</t>
  </si>
  <si>
    <t>ROBY CISD</t>
  </si>
  <si>
    <t>BORDER, KENNETH R</t>
  </si>
  <si>
    <t>ROCHELLE ISD</t>
  </si>
  <si>
    <t>FIELDS, MATTHEW TAYLOR</t>
  </si>
  <si>
    <t>ROCKDALE ISD</t>
  </si>
  <si>
    <t>MONZINGO, DENISE B</t>
  </si>
  <si>
    <t>ROCKETSHIP PUBLIC SCHOOLS</t>
  </si>
  <si>
    <t>MILLER, SAJADE</t>
  </si>
  <si>
    <t>ARANSAS COUNTY</t>
  </si>
  <si>
    <t>ROCKPORT-FULTON ISD</t>
  </si>
  <si>
    <t>AUSTIN, LESLEY ILENE</t>
  </si>
  <si>
    <t>ROCKSPRINGS ISD</t>
  </si>
  <si>
    <t>DEL BOSQUE, JUSTIN LEE</t>
  </si>
  <si>
    <t>ROCKWALL COUNTY</t>
  </si>
  <si>
    <t>ROCKWALL ISD</t>
  </si>
  <si>
    <t>VILLARREAL, JOHN E</t>
  </si>
  <si>
    <t>ROGERS ISD</t>
  </si>
  <si>
    <t>BRASHEAR, DUANA SHEFFIELD</t>
  </si>
  <si>
    <t>ROMA ISD</t>
  </si>
  <si>
    <t>GONZALEZ, CARLOS M</t>
  </si>
  <si>
    <t>ROOSEVELT ISD</t>
  </si>
  <si>
    <t>GRIMES, DALLAS PARKS</t>
  </si>
  <si>
    <t>ROPES ISD</t>
  </si>
  <si>
    <t>COSBY, JACOB MCDADE</t>
  </si>
  <si>
    <t>ROSCOE COLLEGIATE ISD</t>
  </si>
  <si>
    <t>MANCHA, GUILLERMO</t>
  </si>
  <si>
    <t>ROSEBUD-LOTT ISD</t>
  </si>
  <si>
    <t>ROSEBROCK, JAMES D</t>
  </si>
  <si>
    <t>ROTAN ISD</t>
  </si>
  <si>
    <t>RUDEWICK, MICHAEL BRANDON</t>
  </si>
  <si>
    <t>ROUND ROCK ISD</t>
  </si>
  <si>
    <t>AZAIEZ, HAFEDH</t>
  </si>
  <si>
    <t>ROUND TOP-CARMINE ISD</t>
  </si>
  <si>
    <t>SCHOVAJSA, BRANDON R</t>
  </si>
  <si>
    <t>ROYAL ISD</t>
  </si>
  <si>
    <t>KERSHNER, RICHARD T</t>
  </si>
  <si>
    <t>ROYAL PUBLIC SCHOOLS</t>
  </si>
  <si>
    <t>TARIM, SONER</t>
  </si>
  <si>
    <t>ROYSE CITY ISD</t>
  </si>
  <si>
    <t>ANDERSON, AMY RUTH</t>
  </si>
  <si>
    <t>RULE ISD</t>
  </si>
  <si>
    <t>HARRIS, PAUL WILLARD</t>
  </si>
  <si>
    <t>RUNGE ISD</t>
  </si>
  <si>
    <t>DOMINGUEZ, HECTOR ORLANDO</t>
  </si>
  <si>
    <t>RUSK ISD</t>
  </si>
  <si>
    <t>BURTON, KEVIN GREY</t>
  </si>
  <si>
    <t>S AND S CISD</t>
  </si>
  <si>
    <t>RUSSELL, JEFFREY LEWIS</t>
  </si>
  <si>
    <t>SABINAL ISD</t>
  </si>
  <si>
    <t>CAMACHO, EDGAR BYRUM</t>
  </si>
  <si>
    <t>SABINE ISD</t>
  </si>
  <si>
    <t>PEPPER, MONTY L</t>
  </si>
  <si>
    <t>SABINE PASS ISD</t>
  </si>
  <si>
    <t>HEID, KRISTI ROCHELLE</t>
  </si>
  <si>
    <t>SAINT JO ISD</t>
  </si>
  <si>
    <t>MORMAN, KATIE ELIZABETH</t>
  </si>
  <si>
    <t>SALADO ISD</t>
  </si>
  <si>
    <t>NOVOTNY, MICHAEL THOMAS</t>
  </si>
  <si>
    <t>SALTILLO ISD</t>
  </si>
  <si>
    <t>STICKELS, DAVID RODNEY</t>
  </si>
  <si>
    <t>SAM HOUSTON STATE UNIVERSITY CHARTER SCHOOL</t>
  </si>
  <si>
    <t>TONEY, STEVEN C</t>
  </si>
  <si>
    <t>SAM RAYBURN ISD</t>
  </si>
  <si>
    <t>EVANS, DUSTIN S</t>
  </si>
  <si>
    <t>SAN ANGELO ISD</t>
  </si>
  <si>
    <t>MORAN, CHRISTOPHER ALLAN</t>
  </si>
  <si>
    <t>SAN ANTONIO ISD</t>
  </si>
  <si>
    <t>AQUINO, JAIME RAMON</t>
  </si>
  <si>
    <t>SAN ANTONIO STEAM ACADEMY</t>
  </si>
  <si>
    <t>TOSON, ANTWON XAVIER</t>
  </si>
  <si>
    <t>SAN AUGUSTINE ISD</t>
  </si>
  <si>
    <t>LIEPMAN, MARGARET VIRGINIA</t>
  </si>
  <si>
    <t>SAN BENITO CISD</t>
  </si>
  <si>
    <t>PEREZ, ALFREDO</t>
  </si>
  <si>
    <t>SAN DIEGO ISD</t>
  </si>
  <si>
    <t>PENA, RODRIGO HERNAN</t>
  </si>
  <si>
    <t>SAN ELIZARIO ISD</t>
  </si>
  <si>
    <t>MEZA-CHAVEZ, JEANNIE</t>
  </si>
  <si>
    <t>SAN FELIPE-DEL RIO CISD</t>
  </si>
  <si>
    <t>RIOS, CARLOS HUMBERTO</t>
  </si>
  <si>
    <t>SAN ISIDRO ISD</t>
  </si>
  <si>
    <t>ELLIS, ROGER WILLIAM</t>
  </si>
  <si>
    <t>SAN MARCOS CISD</t>
  </si>
  <si>
    <t>CARDONA, MICHAEL A</t>
  </si>
  <si>
    <t>SAN PERLITA ISD</t>
  </si>
  <si>
    <t>ARREDONDO, ANNETTE</t>
  </si>
  <si>
    <t>SAN SABA ISD</t>
  </si>
  <si>
    <t>OWEN, KEITH WESLEY</t>
  </si>
  <si>
    <t>SAN VICENTE ISD</t>
  </si>
  <si>
    <t>MILAM, JESSICA R</t>
  </si>
  <si>
    <t>SANDS CISD</t>
  </si>
  <si>
    <t>HENDERSON, EURAL WAYNE</t>
  </si>
  <si>
    <t>SANFORD-FRITCH ISD</t>
  </si>
  <si>
    <t>GARRISON, JASON E</t>
  </si>
  <si>
    <t>SANGER ISD</t>
  </si>
  <si>
    <t>HUNTER, THOMAS E</t>
  </si>
  <si>
    <t>SANTA ANNA ISD</t>
  </si>
  <si>
    <t>WHITE, THOMAS TODD</t>
  </si>
  <si>
    <t>SANTA FE ISD</t>
  </si>
  <si>
    <t>BOTT, KEVIN MATTHEW</t>
  </si>
  <si>
    <t>SANTA GERTRUDIS ISD</t>
  </si>
  <si>
    <t>ALFARO, VERONICA</t>
  </si>
  <si>
    <t>SANTA MARIA ISD</t>
  </si>
  <si>
    <t>VILLARREAL, JOSEPH RAY</t>
  </si>
  <si>
    <t>SANTA ROSA ISD</t>
  </si>
  <si>
    <t>CHAPA, YOLANDA D</t>
  </si>
  <si>
    <t>SANTO ISD</t>
  </si>
  <si>
    <t>GILBERT, GEORGE G</t>
  </si>
  <si>
    <t>SAVOY ISD</t>
  </si>
  <si>
    <t>TALLEY, SAMUEL ROBERT</t>
  </si>
  <si>
    <t>SCHERTZ-CIBOLO-U CITY ISD</t>
  </si>
  <si>
    <t>MELONI, PAIGE ANNETTE</t>
  </si>
  <si>
    <t>SCHLEICHER COUNTY</t>
  </si>
  <si>
    <t>SCHLEICHER ISD</t>
  </si>
  <si>
    <t>AGUERO, OSCAR NATHAN</t>
  </si>
  <si>
    <t>SCHOOL OF SCIENCE AND TECHNOLOGY</t>
  </si>
  <si>
    <t>SIMSEK, FEVZI</t>
  </si>
  <si>
    <t>SCHOOL OF SCIENCE AND TECHNOLOGY DISCOVERY</t>
  </si>
  <si>
    <t>SCHULENBURG ISD</t>
  </si>
  <si>
    <t>MOTOMURA, JULIE ANN</t>
  </si>
  <si>
    <t>SCURRY-ROSSER ISD</t>
  </si>
  <si>
    <t>RHOTEN, WESLEY WADE</t>
  </si>
  <si>
    <t>SEAGRAVES ISD</t>
  </si>
  <si>
    <t>AVEY, YVONNE BERNADETTE</t>
  </si>
  <si>
    <t>SEALY ISD</t>
  </si>
  <si>
    <t>HALLMARK, BRYAN SCOTT</t>
  </si>
  <si>
    <t>SEASHORE CHARTER SCHOOLS</t>
  </si>
  <si>
    <t>DANIELS, CHRISTOPHER LEE</t>
  </si>
  <si>
    <t>SEGUIN ISD</t>
  </si>
  <si>
    <t>VIJIL, VERONICA</t>
  </si>
  <si>
    <t>SEMINOLE ISD</t>
  </si>
  <si>
    <t>LYNCH, STEVEN KYLE</t>
  </si>
  <si>
    <t>SER-NINOS CHARTER SCHOOL</t>
  </si>
  <si>
    <t>CONSTANTINE, CHARMAINE</t>
  </si>
  <si>
    <t>BAYLOR COUNTY</t>
  </si>
  <si>
    <t>SEYMOUR ISD</t>
  </si>
  <si>
    <t>ANDERSON, JOHN K</t>
  </si>
  <si>
    <t>SHALLOWATER ISD</t>
  </si>
  <si>
    <t>HEBERT, ANITA KAY</t>
  </si>
  <si>
    <t>SHAMROCK ISD</t>
  </si>
  <si>
    <t>SHIELDS, CHARLES KENNETH</t>
  </si>
  <si>
    <t>SHARYLAND ISD</t>
  </si>
  <si>
    <t>HOWARD, ELAINE RENEA</t>
  </si>
  <si>
    <t>SHELBYVILLE ISD</t>
  </si>
  <si>
    <t>WEST, RAYNARD R</t>
  </si>
  <si>
    <t>SHELDON ISD</t>
  </si>
  <si>
    <t>MCCALL, DEMETRIUS</t>
  </si>
  <si>
    <t>SHEPHERD ISD</t>
  </si>
  <si>
    <t>HEWITT, JASON MICHAEL</t>
  </si>
  <si>
    <t>SHERMAN ISD</t>
  </si>
  <si>
    <t>O'NEAL, THOMAS EDWARD</t>
  </si>
  <si>
    <t>SHINER ISD</t>
  </si>
  <si>
    <t>REMSCHEL, ALEX L</t>
  </si>
  <si>
    <t>SIDNEY ISD</t>
  </si>
  <si>
    <t>RUCKER, JAMES EDWIN</t>
  </si>
  <si>
    <t>SIERRA BLANCA ISD</t>
  </si>
  <si>
    <t>MCGRAW, R LEEANN</t>
  </si>
  <si>
    <t>SILSBEE ISD</t>
  </si>
  <si>
    <t>WEISS, GREGORY WAYNE</t>
  </si>
  <si>
    <t>BRISCOE COUNTY</t>
  </si>
  <si>
    <t>SILVERTON ISD</t>
  </si>
  <si>
    <t>FRANCIS, MICHELLE R</t>
  </si>
  <si>
    <t>SIMMS ISD</t>
  </si>
  <si>
    <t>MAY, EDWARD SCOT</t>
  </si>
  <si>
    <t>SINTON ISD</t>
  </si>
  <si>
    <t>REDDOCK, ANDY DWAYNE</t>
  </si>
  <si>
    <t>SIVELLS BEND ISD</t>
  </si>
  <si>
    <t>DAUGHERTY, JAMES C</t>
  </si>
  <si>
    <t>SKIDMORE-TYNAN ISD</t>
  </si>
  <si>
    <t>WATERHOUSE, RICHARD BRIAN</t>
  </si>
  <si>
    <t>SLATON ISD</t>
  </si>
  <si>
    <t>CONKIN, SHELLI RENEE</t>
  </si>
  <si>
    <t>SLIDELL ISD</t>
  </si>
  <si>
    <t>WILLIAMS, TAYLOR</t>
  </si>
  <si>
    <t>SLOCUM ISD</t>
  </si>
  <si>
    <t>LASITER, CLIFFORD A</t>
  </si>
  <si>
    <t>SMITHVILLE ISD</t>
  </si>
  <si>
    <t>BURNS, CHERYL L</t>
  </si>
  <si>
    <t>SMYER ISD</t>
  </si>
  <si>
    <t>WADE, CHRISTOPHER LEE</t>
  </si>
  <si>
    <t>SNOOK ISD</t>
  </si>
  <si>
    <t>PAPE, MEGAN ANNETTE-CULBRE</t>
  </si>
  <si>
    <t>SNYDER ISD</t>
  </si>
  <si>
    <t>RAUCH, ROBERT JOSEPH</t>
  </si>
  <si>
    <t>SOCORRO ISD</t>
  </si>
  <si>
    <t>VASQUEZ, JAMES PHILLIP</t>
  </si>
  <si>
    <t>SOMERSET ACADEMIES OF TEXAS</t>
  </si>
  <si>
    <t>MONTERO, BERNARDO ENRIQUE</t>
  </si>
  <si>
    <t>SOMERSET ISD</t>
  </si>
  <si>
    <t>MORENO, JOSE HUMBERTO</t>
  </si>
  <si>
    <t>SOMERVILLE ISD</t>
  </si>
  <si>
    <t>HOLTON, ERIC EDWARD</t>
  </si>
  <si>
    <t>SUTTON COUNTY</t>
  </si>
  <si>
    <t>SONORA ISD</t>
  </si>
  <si>
    <t>KISSIRE, MICHAEL DON</t>
  </si>
  <si>
    <t>SOUTH SAN ANTONIO ISD</t>
  </si>
  <si>
    <t>YZAGUIRRE, HENRY</t>
  </si>
  <si>
    <t>MARCHA, MILLICENT K</t>
  </si>
  <si>
    <t>KINGMAN, TONY NICHOLAS</t>
  </si>
  <si>
    <t>SOUTH TEXAS ISD</t>
  </si>
  <si>
    <t>LARA, MARCO ANTONIO</t>
  </si>
  <si>
    <t>SOUTHLAND ISD</t>
  </si>
  <si>
    <t>MILLER, TOBY K</t>
  </si>
  <si>
    <t>SOUTHSIDE ISD</t>
  </si>
  <si>
    <t>RAMIREZ, ROLANDO M</t>
  </si>
  <si>
    <t>SOUTHWEST ISD</t>
  </si>
  <si>
    <t>BALL, JEANETTE</t>
  </si>
  <si>
    <t>SOUTHWEST PREPARATORY SCHOOL</t>
  </si>
  <si>
    <t>JEAN, CHRISTINN C</t>
  </si>
  <si>
    <t>SOUTHWEST PUBLIC SCHOOLS</t>
  </si>
  <si>
    <t>ADAMS, FELICIA</t>
  </si>
  <si>
    <t>SPEARMAN ISD</t>
  </si>
  <si>
    <t>LAYMAN, JAMES TODD</t>
  </si>
  <si>
    <t>SPLENDORA ISD</t>
  </si>
  <si>
    <t>BURKE, JEFFREY SLADE</t>
  </si>
  <si>
    <t>SPRING BRANCH ISD</t>
  </si>
  <si>
    <t>BLAINE, JENNIFER STARK</t>
  </si>
  <si>
    <t>SPRING HILL ISD</t>
  </si>
  <si>
    <t>FLEET, PENNY L</t>
  </si>
  <si>
    <t>SPRING ISD</t>
  </si>
  <si>
    <t>HINOJOSA, LUPITA</t>
  </si>
  <si>
    <t>SPRINGLAKE-EARTH ISD</t>
  </si>
  <si>
    <t>CRUM, DENVER S</t>
  </si>
  <si>
    <t>SPRINGTOWN ISD</t>
  </si>
  <si>
    <t>STRICKLAND, ERIC SHANE</t>
  </si>
  <si>
    <t>SPUR ISD</t>
  </si>
  <si>
    <t>HAMILTON, CRAIG LEE</t>
  </si>
  <si>
    <t>SPURGER ISD</t>
  </si>
  <si>
    <t>BURNTHORN, JEFFREY ALAN</t>
  </si>
  <si>
    <t>ST ANTHONY SCHOOL</t>
  </si>
  <si>
    <t>BROWN, ONJALEKE M</t>
  </si>
  <si>
    <t>ST MARY'S ACADEMY CHARTER SCHOOL</t>
  </si>
  <si>
    <t>SIMONSON, MERLE STANLEY</t>
  </si>
  <si>
    <t>STAFFORD MSD</t>
  </si>
  <si>
    <t>BOSTIC, ROBERT ELBERT</t>
  </si>
  <si>
    <t>STAMFORD ISD</t>
  </si>
  <si>
    <t>PHILLIPS, ROBERT M</t>
  </si>
  <si>
    <t>STANTON ISD</t>
  </si>
  <si>
    <t>MCCOWN, JANET S</t>
  </si>
  <si>
    <t>STEP CHARTER SCHOOL</t>
  </si>
  <si>
    <t>CLARK, WILLIAM H</t>
  </si>
  <si>
    <t>STEPHEN F AUSTIN STATE UNIVERSITY CHARTER SCHOOL</t>
  </si>
  <si>
    <t>HAGAN, LYSA M</t>
  </si>
  <si>
    <t>STEPHENVILLE ISD</t>
  </si>
  <si>
    <t>CEDERSTROM, ERIC JOHN</t>
  </si>
  <si>
    <t>STERLING COUNTY</t>
  </si>
  <si>
    <t>STERLING CITY ISD</t>
  </si>
  <si>
    <t>GRUBBS, TRAVIS D</t>
  </si>
  <si>
    <t>STOCKDALE ISD</t>
  </si>
  <si>
    <t>DEAVER, TODD B</t>
  </si>
  <si>
    <t>SHERMAN COUNTY</t>
  </si>
  <si>
    <t>STRATFORD ISD</t>
  </si>
  <si>
    <t>UTTLEY, PAUL LAURIER</t>
  </si>
  <si>
    <t>STRAWN ISD</t>
  </si>
  <si>
    <t>LEE, MARSHALL DEWAINE</t>
  </si>
  <si>
    <t>SUDAN ISD</t>
  </si>
  <si>
    <t>HARRELL, SCOTT M</t>
  </si>
  <si>
    <t>SULPHUR BLUFF ISD</t>
  </si>
  <si>
    <t>CARR, DUSTIN WAYNE</t>
  </si>
  <si>
    <t>SULPHUR SPRINGS ISD</t>
  </si>
  <si>
    <t>STEEBER, DEANA MICHELLE</t>
  </si>
  <si>
    <t>SUNDOWN ISD</t>
  </si>
  <si>
    <t>EVANS, PATRICK BRENT</t>
  </si>
  <si>
    <t>SUNNYVALE ISD</t>
  </si>
  <si>
    <t>KIMBALL, MATTHEW HAYS</t>
  </si>
  <si>
    <t>SUNRAY COLLEGIATE ISD</t>
  </si>
  <si>
    <t>BOATMUN, ERIN KAY</t>
  </si>
  <si>
    <t>SWEENY ISD</t>
  </si>
  <si>
    <t>FULLER, DANIEL E</t>
  </si>
  <si>
    <t>SWEET HOME ISD</t>
  </si>
  <si>
    <t>POHL, CANDACE M</t>
  </si>
  <si>
    <t>SWEETWATER ISD</t>
  </si>
  <si>
    <t>PARISH, DEIDRE ARTHUR</t>
  </si>
  <si>
    <t>TAFT ISD</t>
  </si>
  <si>
    <t>GARZA, IRENE M</t>
  </si>
  <si>
    <t>TAHOKA ISD</t>
  </si>
  <si>
    <t>PRICE, TORREY LANE</t>
  </si>
  <si>
    <t>TARKINGTON ISD</t>
  </si>
  <si>
    <t>DAVIS, ELNA</t>
  </si>
  <si>
    <t>TATUM ISD</t>
  </si>
  <si>
    <t>RICHARDSON, JERRY</t>
  </si>
  <si>
    <t>TAYLOR ISD</t>
  </si>
  <si>
    <t>GARCIA-EDWARDSEN, JENNIFER</t>
  </si>
  <si>
    <t>TEAGUE ISD</t>
  </si>
  <si>
    <t>SKINNER, CHRISTOPHER P</t>
  </si>
  <si>
    <t>TEKOA ACADEMY OF ACCELERATED STUDIES STEM SCHOOL</t>
  </si>
  <si>
    <t>CHRETIEN, PRINCESS S</t>
  </si>
  <si>
    <t>TEMPLE ISD</t>
  </si>
  <si>
    <t>OTT, ROBERT C</t>
  </si>
  <si>
    <t>TENAHA ISD</t>
  </si>
  <si>
    <t>CAMPBELL, JERROD C</t>
  </si>
  <si>
    <t>TERLINGUA CSD</t>
  </si>
  <si>
    <t>REED, REAGAN THOMAS</t>
  </si>
  <si>
    <t>TERRELL COUNTY</t>
  </si>
  <si>
    <t>TERRELL COUNTY ISD</t>
  </si>
  <si>
    <t>LOWRANCE, TANNA</t>
  </si>
  <si>
    <t>TERRELL ISD</t>
  </si>
  <si>
    <t>WARNOCK, TERESA GEORGEANNE</t>
  </si>
  <si>
    <t>TEXANS CAN ACADEMIES</t>
  </si>
  <si>
    <t>PONCE, JAMES JOSEPH</t>
  </si>
  <si>
    <t>TEXARKANA ISD</t>
  </si>
  <si>
    <t>BRUBAKER, DOUGLAS DANIEL</t>
  </si>
  <si>
    <t>TEXAS CITY ISD</t>
  </si>
  <si>
    <t>MACHESKA-DUARTE, MELISSA C</t>
  </si>
  <si>
    <t>TEXAS COLLEGE PREPARATORY ACADEMIES</t>
  </si>
  <si>
    <t>TEXAS EMPOWERMENT ACADEMY</t>
  </si>
  <si>
    <t>COOPER, CANDICE WADE</t>
  </si>
  <si>
    <t>NOWLIN, DAVID WAYNE</t>
  </si>
  <si>
    <t>TEXAS LEADERSHIP PUBLIC SCHOOLS</t>
  </si>
  <si>
    <t>LANDERS, JOHN WALTER</t>
  </si>
  <si>
    <t>TEXAS PREPARATORY SCHOOL</t>
  </si>
  <si>
    <t>TERRY, MARK ANTHONY</t>
  </si>
  <si>
    <t>TEXAS SCHOOL OF THE ARTS</t>
  </si>
  <si>
    <t>TEXAS TECH UNIVERSITY K-12</t>
  </si>
  <si>
    <t>MOYE, CARI</t>
  </si>
  <si>
    <t>TEXAS WORKS</t>
  </si>
  <si>
    <t>CAMARENA, ELIZABETH D</t>
  </si>
  <si>
    <t>TEXHOMA ISD</t>
  </si>
  <si>
    <t>YATES, KAYLA LEE</t>
  </si>
  <si>
    <t>TEXLINE ISD</t>
  </si>
  <si>
    <t>JONES, TERRELL C</t>
  </si>
  <si>
    <t>THE EXCEL CENTER (FOR ADULTS)</t>
  </si>
  <si>
    <t>TERLIK, THERESA ROSE</t>
  </si>
  <si>
    <t>THE GATHERING PLACE</t>
  </si>
  <si>
    <t>SPARKS, BRIAN</t>
  </si>
  <si>
    <t>THE LAWSON ACADEMY</t>
  </si>
  <si>
    <t>LAWSON, CHERYL GRACE</t>
  </si>
  <si>
    <t>THE PRO-VISION ACADEMY</t>
  </si>
  <si>
    <t>JAMES, JANELLE LEA</t>
  </si>
  <si>
    <t>THE RHODES SCHOOL FOR PERFORMING ARTS</t>
  </si>
  <si>
    <t>MILLER, ASHLEY DANIELLE</t>
  </si>
  <si>
    <t>THE VARNETT PUBLIC SCHOOL</t>
  </si>
  <si>
    <t>WHITE, NITA SHARESE</t>
  </si>
  <si>
    <t>THORNDALE ISD</t>
  </si>
  <si>
    <t>KLEYPAS, ZACHARY AARON</t>
  </si>
  <si>
    <t>THRALL ISD</t>
  </si>
  <si>
    <t>HOOKER, THOMAS C</t>
  </si>
  <si>
    <t>THREE RIVERS ISD</t>
  </si>
  <si>
    <t>DRAGON, LESLIE JOHN</t>
  </si>
  <si>
    <t>THREE WAY ISD</t>
  </si>
  <si>
    <t>OTT, WILLIAM TEDDY</t>
  </si>
  <si>
    <t>THRIVE CENTER FOR SUCCESS</t>
  </si>
  <si>
    <t>GOLDSMITH, ELIZABETH ANN</t>
  </si>
  <si>
    <t>THROCKMORTON COUNTY</t>
  </si>
  <si>
    <t>THROCKMORTON COLLEGIATE ISD</t>
  </si>
  <si>
    <t>MIMS, CHARLES A</t>
  </si>
  <si>
    <t>TIDEHAVEN ISD</t>
  </si>
  <si>
    <t>TALBERT, PATRICK S</t>
  </si>
  <si>
    <t>TIMPSON ISD</t>
  </si>
  <si>
    <t>JOHNSON, MID</t>
  </si>
  <si>
    <t>TIOGA ISD</t>
  </si>
  <si>
    <t>BALLINGER, JAMES JOSHUA</t>
  </si>
  <si>
    <t>TOLAR ISD</t>
  </si>
  <si>
    <t>STILWELL, TRAVIS W</t>
  </si>
  <si>
    <t>TOM BEAN ISD</t>
  </si>
  <si>
    <t>GOODMAN, STEVEN J</t>
  </si>
  <si>
    <t>TOMBALL ISD</t>
  </si>
  <si>
    <t>SALAZAR ZAMORA, MARTHA</t>
  </si>
  <si>
    <t>TORNILLO ISD</t>
  </si>
  <si>
    <t>VEGA-BARRIO, ROSA I</t>
  </si>
  <si>
    <t>TREETOPS SCHOOL INTERNATIONAL</t>
  </si>
  <si>
    <t>WHITFIELD, JAMES EDWARD</t>
  </si>
  <si>
    <t>TRENT ISD</t>
  </si>
  <si>
    <t>OAKLEY, VANESSA WILLIAMS</t>
  </si>
  <si>
    <t>TRENTON ISD</t>
  </si>
  <si>
    <t>STRICKLAND, JEREMY D</t>
  </si>
  <si>
    <t>TRINIDAD ISD</t>
  </si>
  <si>
    <t>MIZELL, MATTHEW SCOTT</t>
  </si>
  <si>
    <t>TRINITY BASIN PREPARATORY</t>
  </si>
  <si>
    <t>SHAFFER, RANDAL CRAIG</t>
  </si>
  <si>
    <t>TRINITY CHARTER SCHOOL</t>
  </si>
  <si>
    <t>REYNOLDS, KEELY AMANDA</t>
  </si>
  <si>
    <t>TRINITY ISD</t>
  </si>
  <si>
    <t>KAUFMAN, JOHN WILLIAM</t>
  </si>
  <si>
    <t>TRIUMPH PUBLIC HIGH SCHOOLS CENTRAL TEXAS</t>
  </si>
  <si>
    <t>BERRONES-JOHNSON, FRANCES</t>
  </si>
  <si>
    <t>TRIUMPH PUBLIC HIGH SCHOOLS-LUBBOCK</t>
  </si>
  <si>
    <t>TRIUMPH PUBLIC HIGH SCHOOLS-RIO GRANDE VALLEY</t>
  </si>
  <si>
    <t>TRIUMPH PUBLIC HIGH SCHOOLS-WEST TEXAS</t>
  </si>
  <si>
    <t>TRIVIUM ACADEMY</t>
  </si>
  <si>
    <t>BRADLEY, SHERYL TERESE</t>
  </si>
  <si>
    <t>TROUP ISD</t>
  </si>
  <si>
    <t>JONES, TAMRIA JEAN</t>
  </si>
  <si>
    <t>TROY ISD</t>
  </si>
  <si>
    <t>JETER, STEPHEN NEIL</t>
  </si>
  <si>
    <t>TULIA ISD</t>
  </si>
  <si>
    <t>JOHNSON, DIXIE N</t>
  </si>
  <si>
    <t>TULOSO-MIDWAY ISD</t>
  </si>
  <si>
    <t>VANMATRE, STEPHEN BRENT</t>
  </si>
  <si>
    <t>TURKEY-QUITAQUE ISD</t>
  </si>
  <si>
    <t>JENKINS, JACQUELINE A</t>
  </si>
  <si>
    <t>TWO DIMENSIONS PREPARATORY ACADEMY</t>
  </si>
  <si>
    <t>AKAN, DEATERIA</t>
  </si>
  <si>
    <t>TYLER ISD</t>
  </si>
  <si>
    <t>CRAWFORD, MARTY LANE</t>
  </si>
  <si>
    <t>UME PREPARATORY ACADEMY</t>
  </si>
  <si>
    <t>SMITH, KAYLA J</t>
  </si>
  <si>
    <t>UNION GROVE ISD</t>
  </si>
  <si>
    <t>MOORE, KELLY KAY</t>
  </si>
  <si>
    <t>UNION HILL ISD</t>
  </si>
  <si>
    <t>BOOTH, JOHN BEDFORD</t>
  </si>
  <si>
    <t>UNITED ISD</t>
  </si>
  <si>
    <t>CRUZ, GERARDO G</t>
  </si>
  <si>
    <t>UNIVERSAL ACADEMY</t>
  </si>
  <si>
    <t>JOBE, DANA J</t>
  </si>
  <si>
    <t>UNIVERSITY OF TEXAS AT AUSTIN H S</t>
  </si>
  <si>
    <t>CHAVEZ, MELISSA MARIE</t>
  </si>
  <si>
    <t>UNIVERSITY OF TEXAS ELEMENTARY CHARTER SCHOOL</t>
  </si>
  <si>
    <t>WHETSTONE, NICOLE ANN</t>
  </si>
  <si>
    <t>UNIVERSITY OF TEXAS UNIVERSITY CHARTER SCHOOL</t>
  </si>
  <si>
    <t>UP EXCELLENCE ACADEMY</t>
  </si>
  <si>
    <t>GRIFFIN, TAMIKA ROCHELLE</t>
  </si>
  <si>
    <t>UPLIFT EDUCATION</t>
  </si>
  <si>
    <t>BERK, ALEXANDER STEPHEN</t>
  </si>
  <si>
    <t>UT TYLER UNIVERSITY ACADEMY</t>
  </si>
  <si>
    <t>SIMMONS, JO ANN</t>
  </si>
  <si>
    <t>UTOPIA ISD</t>
  </si>
  <si>
    <t>DERRY, MICHAEL ANTHONY</t>
  </si>
  <si>
    <t>UVALDE CISD</t>
  </si>
  <si>
    <t>CHOHLIS, ASHLEY REBECCA GUNN</t>
  </si>
  <si>
    <t>VALENTINE ISD</t>
  </si>
  <si>
    <t>ENGLE, DEBRA I</t>
  </si>
  <si>
    <t>VALERE PUBLIC SCHOOLS</t>
  </si>
  <si>
    <t>CAVAZOS, SALVADOR</t>
  </si>
  <si>
    <t>VALLEY MILLS ISD</t>
  </si>
  <si>
    <t>DOWDY, CHRISTOPHER THOMAS</t>
  </si>
  <si>
    <t>VALLEY VIEW ISD</t>
  </si>
  <si>
    <t>WOMACK, CLIFTON JAMES</t>
  </si>
  <si>
    <t>LUNA, MONICA M</t>
  </si>
  <si>
    <t>VALOR EDUCATION</t>
  </si>
  <si>
    <t>GORDON, STEPHEN JAMES</t>
  </si>
  <si>
    <t>VAN ALSTYNE ISD</t>
  </si>
  <si>
    <t>BROWN, DAVID LINDSEY</t>
  </si>
  <si>
    <t>VAN ISD</t>
  </si>
  <si>
    <t>DUNN, DONALD L</t>
  </si>
  <si>
    <t>VAN VLECK ISD</t>
  </si>
  <si>
    <t>DEMENT, CHRISTIE L</t>
  </si>
  <si>
    <t>VANGUARD ACADEMY</t>
  </si>
  <si>
    <t>ROCHA, MARISOL</t>
  </si>
  <si>
    <t>VEGA ISD</t>
  </si>
  <si>
    <t>ADAMS, JERRY WAYNE</t>
  </si>
  <si>
    <t>VENUS ISD</t>
  </si>
  <si>
    <t>TORRES, PATRICK JOSEPH</t>
  </si>
  <si>
    <t>VERIBEST ISD</t>
  </si>
  <si>
    <t>TRAYLOR, AMANDA SUSAN</t>
  </si>
  <si>
    <t>VERNON ISD</t>
  </si>
  <si>
    <t>WARD, KERMIT D</t>
  </si>
  <si>
    <t>VICTORIA ISD</t>
  </si>
  <si>
    <t>MEYER, RANDALL S</t>
  </si>
  <si>
    <t>VIDOR ISD</t>
  </si>
  <si>
    <t>KILLGO, JAY C</t>
  </si>
  <si>
    <t>VILLAGE TECH SCHOOLS</t>
  </si>
  <si>
    <t>VISTA DEL FUTURO CHARTER SCHOOL</t>
  </si>
  <si>
    <t>VYSEHRAD ISD</t>
  </si>
  <si>
    <t>ROBERTSON, RACHEL SUE BLUM</t>
  </si>
  <si>
    <t>WACO ISD</t>
  </si>
  <si>
    <t>TERRELL-SPICER, TIFFANY</t>
  </si>
  <si>
    <t>WAELDER ISD</t>
  </si>
  <si>
    <t>LILIE, RONNIE D</t>
  </si>
  <si>
    <t>WALCOTT ISD</t>
  </si>
  <si>
    <t>BRYANT, DARLA L</t>
  </si>
  <si>
    <t>WALL ISD</t>
  </si>
  <si>
    <t>DACY, RUSSELL M</t>
  </si>
  <si>
    <t>WALLER ISD</t>
  </si>
  <si>
    <t>MORAN, KEVIN GEORGE</t>
  </si>
  <si>
    <t>WALNUT BEND ISD</t>
  </si>
  <si>
    <t>KEMP, KENYON S</t>
  </si>
  <si>
    <t>WALNUT SPRINGS ISD</t>
  </si>
  <si>
    <t>GARRETT, PATTY WELLS</t>
  </si>
  <si>
    <t>WARREN ISD</t>
  </si>
  <si>
    <t>MINYARD, TEDDYBOB DOUGLAS</t>
  </si>
  <si>
    <t>WASKOM ISD</t>
  </si>
  <si>
    <t>PATTY, BOBBI RAE ANN</t>
  </si>
  <si>
    <t>WATER VALLEY ISD</t>
  </si>
  <si>
    <t>GOMEZ, FABIAN HECTOR</t>
  </si>
  <si>
    <t>WAXAHACHIE ISD</t>
  </si>
  <si>
    <t>HOLLINGSWORTH, JERRY D</t>
  </si>
  <si>
    <t>WAYSIDE SCHOOLS</t>
  </si>
  <si>
    <t>ABBOTT, MATTHEW M</t>
  </si>
  <si>
    <t>WEATHERFORD ISD</t>
  </si>
  <si>
    <t>REES, REAGAN CARTER</t>
  </si>
  <si>
    <t>WEBB CISD</t>
  </si>
  <si>
    <t>GARZA, HILDEGARDO H</t>
  </si>
  <si>
    <t>WEIMAR ISD</t>
  </si>
  <si>
    <t>SEELKE, T CHASE</t>
  </si>
  <si>
    <t>COLLINGSWORTH COUNTY</t>
  </si>
  <si>
    <t>WELLINGTON ISD</t>
  </si>
  <si>
    <t>ASHMORE, KURT A</t>
  </si>
  <si>
    <t>WELLMAN-UNION CISD</t>
  </si>
  <si>
    <t>WHEELER, NATE R</t>
  </si>
  <si>
    <t>WELLS ISD</t>
  </si>
  <si>
    <t>WRIGHT, JIMMY FRIDAY</t>
  </si>
  <si>
    <t>WESLACO ISD</t>
  </si>
  <si>
    <t>RIVERA, JOSE RICARDO</t>
  </si>
  <si>
    <t>WEST HARDIN COUNTY CISD</t>
  </si>
  <si>
    <t>HESEMAN, DONALD RICHARD</t>
  </si>
  <si>
    <t>WEST ISD</t>
  </si>
  <si>
    <t>TRUITT, DAVID S</t>
  </si>
  <si>
    <t>WEST ORANGE-COVE CISD</t>
  </si>
  <si>
    <t>HARRIS, RICKIE R</t>
  </si>
  <si>
    <t>WEST OSO ISD</t>
  </si>
  <si>
    <t>MOORE, KIMBERLY GINSBURG</t>
  </si>
  <si>
    <t>WEST RUSK COUNTY CONSOLIDATED ISD</t>
  </si>
  <si>
    <t>COLEMAN, LAWRENCE K</t>
  </si>
  <si>
    <t>WEST SABINE ISD</t>
  </si>
  <si>
    <t>GILDER, CARNELIUS D</t>
  </si>
  <si>
    <t>WESTBROOK ISD</t>
  </si>
  <si>
    <t>THOMPSON, RAEMI C</t>
  </si>
  <si>
    <t>WESTHOFF ISD</t>
  </si>
  <si>
    <t>STANSBERRY, JAMES EDGAR</t>
  </si>
  <si>
    <t>WESTLAKE ACADEMY CHARTER SCHOOL</t>
  </si>
  <si>
    <t>RITCHIE, KELLY</t>
  </si>
  <si>
    <t>WESTPHALIA ISD</t>
  </si>
  <si>
    <t>CUMMINGS, SCOTT M</t>
  </si>
  <si>
    <t>WESTWOOD ISD</t>
  </si>
  <si>
    <t>STANFORD, JAMES WADE</t>
  </si>
  <si>
    <t>WHARTON ISD</t>
  </si>
  <si>
    <t>O'GUIN, MICHAEL J</t>
  </si>
  <si>
    <t>ODUWOLE, OLATUNJI OLADELE</t>
  </si>
  <si>
    <t>WHEELER ISD</t>
  </si>
  <si>
    <t>MARKHAM, BRYAN K</t>
  </si>
  <si>
    <t>WHITE DEER ISD</t>
  </si>
  <si>
    <t>LIMBAUGH, DUANE</t>
  </si>
  <si>
    <t>WHITE OAK ISD</t>
  </si>
  <si>
    <t>PARKER, JACKSON KING</t>
  </si>
  <si>
    <t>WHITE SETTLEMENT ISD</t>
  </si>
  <si>
    <t>MOLINAR, FRANK</t>
  </si>
  <si>
    <t>WHITEFACE CISD</t>
  </si>
  <si>
    <t>DAMRON, JOSHUA CABE</t>
  </si>
  <si>
    <t>WHITEHOUSE ISD</t>
  </si>
  <si>
    <t>WHITTLE, CASEY RICHARD</t>
  </si>
  <si>
    <t>WHITESBORO ISD</t>
  </si>
  <si>
    <t>HARPER, RYAN M</t>
  </si>
  <si>
    <t>WHITEWRIGHT ISD</t>
  </si>
  <si>
    <t>GARNER, BRIAN E</t>
  </si>
  <si>
    <t>WHITHARRAL ISD</t>
  </si>
  <si>
    <t>PROWELL, BENJAMIN C</t>
  </si>
  <si>
    <t>WHITNEY ISD</t>
  </si>
  <si>
    <t>SOUTHARD, JASON TODD</t>
  </si>
  <si>
    <t>WICHITA FALLS ISD</t>
  </si>
  <si>
    <t>LEE, DONALD RAY</t>
  </si>
  <si>
    <t>WILDORADO ISD</t>
  </si>
  <si>
    <t>DUCK, TROY L</t>
  </si>
  <si>
    <t>WILLIS ISD</t>
  </si>
  <si>
    <t>JAMES, KIMBERLEY DONALDSON</t>
  </si>
  <si>
    <t>WILLS POINT ISD</t>
  </si>
  <si>
    <t>COOPER, RICHARD ALAN</t>
  </si>
  <si>
    <t>WILSON ISD</t>
  </si>
  <si>
    <t>JONES, WESLEY ADAM</t>
  </si>
  <si>
    <t>WIMBERLEY ISD</t>
  </si>
  <si>
    <t>BONEWALD, GREGORY JASON</t>
  </si>
  <si>
    <t>WINDTHORST ISD</t>
  </si>
  <si>
    <t>NOLAN, JASON DEWITT</t>
  </si>
  <si>
    <t>WINFREE ACADEMY CHARTER SCHOOLS</t>
  </si>
  <si>
    <t>SCHOTT, BRANDY BELINDA</t>
  </si>
  <si>
    <t>WINK-LOVING ISD</t>
  </si>
  <si>
    <t>CARMAN, SCOTTY D</t>
  </si>
  <si>
    <t>WINNSBORO ISD</t>
  </si>
  <si>
    <t>WILCOX, BRIAN D</t>
  </si>
  <si>
    <t>WINONA ISD</t>
  </si>
  <si>
    <t>MILLER, DAMENION DARRELL</t>
  </si>
  <si>
    <t>WINTERS ISD</t>
  </si>
  <si>
    <t>HORNER, KATHERINE D</t>
  </si>
  <si>
    <t>WODEN ISD</t>
  </si>
  <si>
    <t>TAYLOR, BRADY S</t>
  </si>
  <si>
    <t>WOLFE CITY ISD</t>
  </si>
  <si>
    <t>PESSEL, DONNA JEAN</t>
  </si>
  <si>
    <t>WOODSBORO ISD</t>
  </si>
  <si>
    <t>GARZA, LESLIE M</t>
  </si>
  <si>
    <t>WOODSON ISD</t>
  </si>
  <si>
    <t>ADAMS, CASEY ROBERT</t>
  </si>
  <si>
    <t>WOODVILLE ISD</t>
  </si>
  <si>
    <t>MEYSEMBOURG, LISA F</t>
  </si>
  <si>
    <t>WORTHAM ISD</t>
  </si>
  <si>
    <t>BOSLEY, MELISSA VEE</t>
  </si>
  <si>
    <t>WYLIE ISD</t>
  </si>
  <si>
    <t>VINSON, DAVID L</t>
  </si>
  <si>
    <t>LIGHT, JOSEPH GERARD</t>
  </si>
  <si>
    <t>YANTIS ISD</t>
  </si>
  <si>
    <t>DERINGTON, ROBYN RAYE</t>
  </si>
  <si>
    <t>YELLOWSTONE COLLEGE PREPARATORY</t>
  </si>
  <si>
    <t>MOSLEY, JAMES ANDRAE</t>
  </si>
  <si>
    <t>YES PREP PUBLIC SCHOOLS INC</t>
  </si>
  <si>
    <t>DIBELLA, MARK A</t>
  </si>
  <si>
    <t>YOAKUM ISD</t>
  </si>
  <si>
    <t>KELLEY, THOMAS B</t>
  </si>
  <si>
    <t>YORKTOWN ISD</t>
  </si>
  <si>
    <t>NIXON, GERALD S</t>
  </si>
  <si>
    <t>YSLETA ISD</t>
  </si>
  <si>
    <t>DE LA TORRE, GUADALUPE JAVIER</t>
  </si>
  <si>
    <t>ZAPATA COUNTY</t>
  </si>
  <si>
    <t>ZAPATA COUNTY ISD</t>
  </si>
  <si>
    <t>RAMIREZ-TREVINO, ROBERTA GRISEL</t>
  </si>
  <si>
    <t>ZAVALLA ISD</t>
  </si>
  <si>
    <t>CRAWFORD, WILLIAM ZACHARY</t>
  </si>
  <si>
    <t>ZEPHYR ISD</t>
  </si>
  <si>
    <t>MARWITZ, STANTON</t>
  </si>
  <si>
    <t>Base Pay Per Enrollment</t>
  </si>
  <si>
    <t>FTE Pay Per Enrollment</t>
  </si>
  <si>
    <t>FTE Pay Rate Overall</t>
  </si>
  <si>
    <t>Row Labels</t>
  </si>
  <si>
    <t>Grand Total</t>
  </si>
  <si>
    <t>Sum of Base Pay</t>
  </si>
  <si>
    <t>Sum of FTE Pay</t>
  </si>
  <si>
    <t>Sum of Enrollment</t>
  </si>
  <si>
    <t>Regions</t>
  </si>
  <si>
    <t># of Counties</t>
  </si>
  <si>
    <t># of Districts</t>
  </si>
  <si>
    <t>Total Base Pay</t>
  </si>
  <si>
    <t>Total FTE Pay</t>
  </si>
  <si>
    <t>Total Enrollment</t>
  </si>
  <si>
    <t>Count of Charter Status</t>
  </si>
  <si>
    <t>Sum of Base Pay Per Enrollment</t>
  </si>
  <si>
    <t>Sum of FTE Pay Per Enrollment</t>
  </si>
  <si>
    <t>Average of Base Pay Per Enrollment</t>
  </si>
  <si>
    <t>Average of FTE Pay Per Enrollment</t>
  </si>
  <si>
    <t>Average of Base Pay</t>
  </si>
  <si>
    <t>Average of FTE Pay</t>
  </si>
  <si>
    <t>High Pay</t>
  </si>
  <si>
    <t>Low Pay</t>
  </si>
  <si>
    <t>Medium Pay</t>
  </si>
  <si>
    <t>Sum of Region</t>
  </si>
  <si>
    <t>Column Labels</t>
  </si>
  <si>
    <t>Sum of FTE</t>
  </si>
  <si>
    <t>Total Students</t>
  </si>
  <si>
    <t>Total Counties</t>
  </si>
  <si>
    <t>Total Districts</t>
  </si>
  <si>
    <t>Total Regions</t>
  </si>
  <si>
    <t xml:space="preserve">Total FTE Pay </t>
  </si>
  <si>
    <t>Count of Superintendent</t>
  </si>
  <si>
    <t>Avg Base Pay Per Child</t>
  </si>
  <si>
    <t>Average FTE Pay Per Child</t>
  </si>
  <si>
    <t>AVG Base Pay Per Enrollment</t>
  </si>
  <si>
    <t>AVG FTE Pay er Enrollment</t>
  </si>
  <si>
    <t>Texas Superintendent Salaries 2024-2025 - Key Insights</t>
  </si>
  <si>
    <t>Statewide Totals</t>
  </si>
  <si>
    <r>
      <t xml:space="preserve">• Total Students Enrolled: </t>
    </r>
    <r>
      <rPr>
        <b/>
        <sz val="12"/>
        <color rgb="FF000000"/>
        <rFont val="Aptos Narrow"/>
        <family val="2"/>
        <scheme val="minor"/>
      </rPr>
      <t>5,683,322</t>
    </r>
  </si>
  <si>
    <r>
      <t xml:space="preserve">• Total School Districts: </t>
    </r>
    <r>
      <rPr>
        <b/>
        <sz val="12"/>
        <color rgb="FF000000"/>
        <rFont val="Aptos Narrow"/>
        <family val="2"/>
        <scheme val="minor"/>
      </rPr>
      <t>1,206</t>
    </r>
  </si>
  <si>
    <r>
      <t xml:space="preserve">• Total Counties: </t>
    </r>
    <r>
      <rPr>
        <b/>
        <sz val="12"/>
        <color rgb="FF000000"/>
        <rFont val="Aptos Narrow"/>
        <family val="2"/>
        <scheme val="minor"/>
      </rPr>
      <t>254</t>
    </r>
  </si>
  <si>
    <r>
      <t xml:space="preserve">• Total Regions: </t>
    </r>
    <r>
      <rPr>
        <b/>
        <sz val="12"/>
        <color rgb="FF000000"/>
        <rFont val="Aptos Narrow"/>
        <family val="2"/>
        <scheme val="minor"/>
      </rPr>
      <t>20</t>
    </r>
  </si>
  <si>
    <r>
      <t xml:space="preserve">• Total Base Pay </t>
    </r>
    <r>
      <rPr>
        <b/>
        <sz val="12"/>
        <color rgb="FF000000"/>
        <rFont val="Aptos Narrow"/>
        <family val="2"/>
        <scheme val="minor"/>
      </rPr>
      <t>$199,005,720</t>
    </r>
  </si>
  <si>
    <r>
      <t xml:space="preserve">• Average FTE Pay Per Child: </t>
    </r>
    <r>
      <rPr>
        <b/>
        <sz val="12"/>
        <color rgb="FF000000"/>
        <rFont val="Aptos Narrow"/>
        <family val="2"/>
        <scheme val="minor"/>
      </rPr>
      <t>$37.10</t>
    </r>
  </si>
  <si>
    <r>
      <t xml:space="preserve">• Total FTE Pay: </t>
    </r>
    <r>
      <rPr>
        <b/>
        <sz val="12"/>
        <color rgb="FF000000"/>
        <rFont val="Aptos Narrow"/>
        <family val="2"/>
        <scheme val="minor"/>
      </rPr>
      <t>$210,860,820</t>
    </r>
  </si>
  <si>
    <t>Regional Concentration</t>
  </si>
  <si>
    <r>
      <t xml:space="preserve">• Largest Region By Districts -&gt; </t>
    </r>
    <r>
      <rPr>
        <b/>
        <sz val="12"/>
        <color rgb="FF000000"/>
        <rFont val="Aptos Narrow"/>
        <family val="2"/>
        <scheme val="minor"/>
      </rPr>
      <t>Region 10 (113 Districts, 9% of Statewide)</t>
    </r>
  </si>
  <si>
    <r>
      <t xml:space="preserve">• Largest Regions by Enrollment -&gt; </t>
    </r>
    <r>
      <rPr>
        <b/>
        <sz val="12"/>
        <color rgb="FF000000"/>
        <rFont val="Aptos Narrow"/>
        <family val="2"/>
        <scheme val="minor"/>
      </rPr>
      <t>Region 4 (1,246,551 students, 22% of Statewide)</t>
    </r>
  </si>
  <si>
    <r>
      <t xml:space="preserve">• Highest Total Pay Burden -&gt; </t>
    </r>
    <r>
      <rPr>
        <b/>
        <sz val="12"/>
        <color rgb="FF000000"/>
        <rFont val="Aptos Narrow"/>
        <family val="2"/>
        <scheme val="minor"/>
      </rPr>
      <t>Region 10 (12% of Statewide)</t>
    </r>
  </si>
  <si>
    <t>Pay Per Child Efficiency</t>
  </si>
  <si>
    <t>Turn Over</t>
  </si>
  <si>
    <t>Full Time/Part Time</t>
  </si>
  <si>
    <t>Count of Turn Over</t>
  </si>
  <si>
    <t>Count of Full Time/Part Time</t>
  </si>
  <si>
    <t>Average of Enrollment</t>
  </si>
  <si>
    <t>Highest FTE Pay Per Enrolled Student (FULL FTE) Tamika Rochelle Griffin</t>
  </si>
  <si>
    <t>Total Enrollment Traditional ISD</t>
  </si>
  <si>
    <t>Total Enrollment Charter</t>
  </si>
  <si>
    <t>Total Enrollment %</t>
  </si>
  <si>
    <t xml:space="preserve">Total Enrollment % </t>
  </si>
  <si>
    <t>Total FTE Burden</t>
  </si>
  <si>
    <t>$180,934,871  (86%)</t>
  </si>
  <si>
    <t>29925949 (14%)</t>
  </si>
  <si>
    <t>Average FTE Pay</t>
  </si>
  <si>
    <r>
      <t xml:space="preserve">•Highest Avg FTE Pay Per Child -&gt; </t>
    </r>
    <r>
      <rPr>
        <b/>
        <sz val="12"/>
        <color rgb="FF000000"/>
        <rFont val="Aptos Narrow"/>
        <family val="2"/>
        <scheme val="minor"/>
      </rPr>
      <t>Region 9 ($142)</t>
    </r>
  </si>
  <si>
    <r>
      <t xml:space="preserve">•Lowest Avg Base Pay Per Child -&gt; </t>
    </r>
    <r>
      <rPr>
        <b/>
        <sz val="12"/>
        <color rgb="FF000000"/>
        <rFont val="Aptos Narrow"/>
        <family val="2"/>
        <scheme val="minor"/>
      </rPr>
      <t>Region 4 ($16)</t>
    </r>
  </si>
  <si>
    <t>Highest Enrollment</t>
  </si>
  <si>
    <r>
      <t>•The</t>
    </r>
    <r>
      <rPr>
        <b/>
        <sz val="12"/>
        <color rgb="FF000000"/>
        <rFont val="Aptos Narrow"/>
        <family val="2"/>
        <scheme val="minor"/>
      </rPr>
      <t xml:space="preserve"> Top 4</t>
    </r>
    <r>
      <rPr>
        <sz val="12"/>
        <color rgb="FF000000"/>
        <rFont val="Aptos Narrow"/>
        <family val="2"/>
        <scheme val="minor"/>
      </rPr>
      <t xml:space="preserve"> regions account for nearly </t>
    </r>
    <r>
      <rPr>
        <b/>
        <sz val="12"/>
        <color rgb="FF000000"/>
        <rFont val="Aptos Narrow"/>
        <family val="2"/>
        <scheme val="minor"/>
      </rPr>
      <t>60%</t>
    </r>
    <r>
      <rPr>
        <sz val="12"/>
        <color rgb="FF000000"/>
        <rFont val="Aptos Narrow"/>
        <family val="2"/>
        <scheme val="minor"/>
      </rPr>
      <t xml:space="preserve"> of all student enrollment (Regions 4, 10, 11, 20) </t>
    </r>
  </si>
  <si>
    <t xml:space="preserve">•The Regions are Houston(4), Richardson(10), Fort Worth(11), and San Antonio(20). </t>
  </si>
  <si>
    <t>Open Enrollment Charter Schools</t>
  </si>
  <si>
    <r>
      <t xml:space="preserve">• </t>
    </r>
    <r>
      <rPr>
        <b/>
        <sz val="12"/>
        <color rgb="FF000000"/>
        <rFont val="Aptos Narrow"/>
        <family val="2"/>
        <scheme val="minor"/>
      </rPr>
      <t xml:space="preserve">Average enrollment </t>
    </r>
    <r>
      <rPr>
        <sz val="12"/>
        <color rgb="FF000000"/>
        <rFont val="Aptos Narrow"/>
        <family val="2"/>
        <scheme val="minor"/>
      </rPr>
      <t>for Charter Schools are nearly</t>
    </r>
    <r>
      <rPr>
        <b/>
        <sz val="12"/>
        <color rgb="FF000000"/>
        <rFont val="Aptos Narrow"/>
        <family val="2"/>
        <scheme val="minor"/>
      </rPr>
      <t xml:space="preserve"> 50%</t>
    </r>
    <r>
      <rPr>
        <sz val="12"/>
        <color rgb="FF000000"/>
        <rFont val="Aptos Narrow"/>
        <family val="2"/>
        <scheme val="minor"/>
      </rPr>
      <t xml:space="preserve"> of traditional ISD's. </t>
    </r>
  </si>
  <si>
    <r>
      <t xml:space="preserve">• </t>
    </r>
    <r>
      <rPr>
        <b/>
        <sz val="12"/>
        <color rgb="FF000000"/>
        <rFont val="Aptos Narrow"/>
        <family val="2"/>
        <scheme val="minor"/>
      </rPr>
      <t>Average pay</t>
    </r>
    <r>
      <rPr>
        <sz val="12"/>
        <color rgb="FF000000"/>
        <rFont val="Aptos Narrow"/>
        <family val="2"/>
        <scheme val="minor"/>
      </rPr>
      <t xml:space="preserve"> (reported) for Charter school superintendents is </t>
    </r>
    <r>
      <rPr>
        <b/>
        <sz val="12"/>
        <color rgb="FF000000"/>
        <rFont val="Aptos Narrow"/>
        <family val="2"/>
        <scheme val="minor"/>
      </rPr>
      <t>89%</t>
    </r>
    <r>
      <rPr>
        <sz val="12"/>
        <color rgb="FF000000"/>
        <rFont val="Aptos Narrow"/>
        <family val="2"/>
        <scheme val="minor"/>
      </rPr>
      <t xml:space="preserve"> of those from traditional ISD's.</t>
    </r>
  </si>
  <si>
    <r>
      <t xml:space="preserve">• </t>
    </r>
    <r>
      <rPr>
        <b/>
        <sz val="12"/>
        <color rgb="FF000000"/>
        <rFont val="Aptos Narrow"/>
        <family val="2"/>
        <scheme val="minor"/>
      </rPr>
      <t>Average FTE pay per child</t>
    </r>
    <r>
      <rPr>
        <sz val="12"/>
        <color rgb="FF000000"/>
        <rFont val="Aptos Narrow"/>
        <family val="2"/>
        <scheme val="minor"/>
      </rPr>
      <t xml:space="preserve"> is </t>
    </r>
    <r>
      <rPr>
        <b/>
        <sz val="12"/>
        <color rgb="FF000000"/>
        <rFont val="Aptos Narrow"/>
        <family val="2"/>
        <scheme val="minor"/>
      </rPr>
      <t>113%</t>
    </r>
    <r>
      <rPr>
        <sz val="12"/>
        <color rgb="FF000000"/>
        <rFont val="Aptos Narrow"/>
        <family val="2"/>
        <scheme val="minor"/>
      </rPr>
      <t xml:space="preserve"> for charter schools vs traditional. </t>
    </r>
  </si>
  <si>
    <t>Highest Turnover</t>
  </si>
  <si>
    <r>
      <t xml:space="preserve">• </t>
    </r>
    <r>
      <rPr>
        <b/>
        <sz val="12"/>
        <color rgb="FF000000"/>
        <rFont val="Aptos Narrow"/>
        <family val="2"/>
        <scheme val="minor"/>
      </rPr>
      <t>District 15908</t>
    </r>
    <r>
      <rPr>
        <sz val="12"/>
        <color rgb="FF000000"/>
        <rFont val="Aptos Narrow"/>
        <family val="2"/>
        <scheme val="minor"/>
      </rPr>
      <t xml:space="preserve"> in the Bexar County District (South San Antonio ISD) has </t>
    </r>
    <r>
      <rPr>
        <b/>
        <sz val="12"/>
        <color rgb="FF000000"/>
        <rFont val="Aptos Narrow"/>
        <family val="2"/>
        <scheme val="minor"/>
      </rPr>
      <t>highest turnover at 3</t>
    </r>
    <r>
      <rPr>
        <sz val="12"/>
        <color rgb="FF000000"/>
        <rFont val="Aptos Narrow"/>
        <family val="2"/>
        <scheme val="minor"/>
      </rPr>
      <t xml:space="preserve">. </t>
    </r>
  </si>
  <si>
    <t>Superintendent Pay Highlights</t>
  </si>
  <si>
    <t xml:space="preserve">Highest FTE Pay (reported) superintendent Randall S. Meyer </t>
  </si>
  <si>
    <r>
      <t xml:space="preserve">• FTE Pay: </t>
    </r>
    <r>
      <rPr>
        <b/>
        <sz val="12"/>
        <color rgb="FF000000"/>
        <rFont val="Aptos Narrow"/>
        <family val="2"/>
        <scheme val="minor"/>
      </rPr>
      <t>$565,047</t>
    </r>
  </si>
  <si>
    <r>
      <t xml:space="preserve">• Enrollment: </t>
    </r>
    <r>
      <rPr>
        <b/>
        <sz val="12"/>
        <color rgb="FF000000"/>
        <rFont val="Aptos Narrow"/>
        <family val="2"/>
        <scheme val="minor"/>
      </rPr>
      <t>12919</t>
    </r>
  </si>
  <si>
    <r>
      <t xml:space="preserve">• FTE Pay Per Child: </t>
    </r>
    <r>
      <rPr>
        <b/>
        <sz val="12"/>
        <color rgb="FF000000"/>
        <rFont val="Aptos Narrow"/>
        <family val="2"/>
        <scheme val="minor"/>
      </rPr>
      <t>$44</t>
    </r>
  </si>
  <si>
    <r>
      <t>• FTE Pay:</t>
    </r>
    <r>
      <rPr>
        <b/>
        <sz val="12"/>
        <color rgb="FF000000"/>
        <rFont val="Aptos Narrow"/>
        <family val="2"/>
        <scheme val="minor"/>
      </rPr>
      <t xml:space="preserve"> $143,000</t>
    </r>
  </si>
  <si>
    <r>
      <t xml:space="preserve">• Enrollment: </t>
    </r>
    <r>
      <rPr>
        <b/>
        <sz val="12"/>
        <color rgb="FF000000"/>
        <rFont val="Aptos Narrow"/>
        <family val="2"/>
        <scheme val="minor"/>
      </rPr>
      <t>36</t>
    </r>
  </si>
  <si>
    <r>
      <t xml:space="preserve">• FTE Pay Per Child: </t>
    </r>
    <r>
      <rPr>
        <b/>
        <sz val="12"/>
        <color rgb="FF000000"/>
        <rFont val="Aptos Narrow"/>
        <family val="2"/>
        <scheme val="minor"/>
      </rPr>
      <t>$3972</t>
    </r>
  </si>
  <si>
    <t>Overview</t>
  </si>
  <si>
    <t>Data Source</t>
  </si>
  <si>
    <t>Data Cleaning/Formatting</t>
  </si>
  <si>
    <t>Feature Engineering</t>
  </si>
  <si>
    <t>• Link: https://catalog.data.gov/dataset/superintendent-salary-report-by-district-for-school-year-2024-2025</t>
  </si>
  <si>
    <r>
      <t>•</t>
    </r>
    <r>
      <rPr>
        <b/>
        <sz val="11"/>
        <color theme="1"/>
        <rFont val="Aptos Narrow"/>
        <family val="2"/>
        <scheme val="minor"/>
      </rPr>
      <t xml:space="preserve"> Base Pay Per Enrollment -&gt;</t>
    </r>
    <r>
      <rPr>
        <sz val="11"/>
        <color theme="1"/>
        <rFont val="Aptos Narrow"/>
        <family val="2"/>
        <scheme val="minor"/>
      </rPr>
      <t xml:space="preserve"> Base Pay Per Child</t>
    </r>
  </si>
  <si>
    <r>
      <t xml:space="preserve">• </t>
    </r>
    <r>
      <rPr>
        <b/>
        <sz val="11"/>
        <color theme="1"/>
        <rFont val="Aptos Narrow"/>
        <family val="2"/>
        <scheme val="minor"/>
      </rPr>
      <t>FTE Pay Per Enrollment -&gt;</t>
    </r>
    <r>
      <rPr>
        <sz val="11"/>
        <color theme="1"/>
        <rFont val="Aptos Narrow"/>
        <family val="2"/>
        <scheme val="minor"/>
      </rPr>
      <t xml:space="preserve"> FTE Pay Per Child</t>
    </r>
  </si>
  <si>
    <r>
      <t>•</t>
    </r>
    <r>
      <rPr>
        <b/>
        <sz val="11"/>
        <color theme="1"/>
        <rFont val="Aptos Narrow"/>
        <family val="2"/>
        <scheme val="minor"/>
      </rPr>
      <t xml:space="preserve"> FTE Pay  Overall -&gt;</t>
    </r>
    <r>
      <rPr>
        <sz val="11"/>
        <color theme="1"/>
        <rFont val="Aptos Narrow"/>
        <family val="2"/>
        <scheme val="minor"/>
      </rPr>
      <t xml:space="preserve"> Designated Low/Medium/High Pay</t>
    </r>
  </si>
  <si>
    <r>
      <t xml:space="preserve">• </t>
    </r>
    <r>
      <rPr>
        <b/>
        <sz val="11"/>
        <color theme="1"/>
        <rFont val="Aptos Narrow"/>
        <family val="2"/>
        <scheme val="minor"/>
      </rPr>
      <t>Turnover -&gt;</t>
    </r>
    <r>
      <rPr>
        <sz val="11"/>
        <color theme="1"/>
        <rFont val="Aptos Narrow"/>
        <family val="2"/>
        <scheme val="minor"/>
      </rPr>
      <t xml:space="preserve"> District &lt;1  Designated (Single/Partial)</t>
    </r>
  </si>
  <si>
    <r>
      <t xml:space="preserve">• </t>
    </r>
    <r>
      <rPr>
        <b/>
        <sz val="11"/>
        <color theme="1"/>
        <rFont val="Aptos Narrow"/>
        <family val="2"/>
        <scheme val="minor"/>
      </rPr>
      <t>FullTime/PartTime -&gt;</t>
    </r>
    <r>
      <rPr>
        <sz val="11"/>
        <color theme="1"/>
        <rFont val="Aptos Narrow"/>
        <family val="2"/>
        <scheme val="minor"/>
      </rPr>
      <t xml:space="preserve"> FTE &gt; 1 (Full Pay/Partial)</t>
    </r>
  </si>
  <si>
    <t xml:space="preserve">• Assigned appropriate data types to each column (e.g., Currency for pay fields, Whole Number for Enrollment) </t>
  </si>
  <si>
    <t>• Removed two columns containing only "Not Reported" values (redundant metadata)</t>
  </si>
  <si>
    <t>• One row enrollment was labeled "-999"; corrected the negative</t>
  </si>
  <si>
    <t>• Filled two FTE Pay values with matching Base Pay values (assumed equivalence in context)</t>
  </si>
  <si>
    <t>• Removed one entry for Loving county (no active school district due to extremely low population)</t>
  </si>
  <si>
    <t>• Data was sourced from data.gov which was listed through data.austintexas.gov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</si>
</sst>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7" formatCode="&quot;$&quot;#,##0"/>
  </numFmts>
  <fonts count="3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4"/>
      <color theme="1"/>
      <name val="Aptos Narrow"/>
      <family val="2"/>
      <scheme val="minor"/>
    </font>
    <font>
      <b/>
      <u/>
      <sz val="24"/>
      <color theme="1"/>
      <name val="Aptos Narrow"/>
      <family val="2"/>
      <scheme val="minor"/>
    </font>
    <font>
      <b/>
      <sz val="24"/>
      <color rgb="FF000000"/>
      <name val="Aptos Narrow"/>
      <family val="2"/>
      <scheme val="minor"/>
    </font>
    <font>
      <b/>
      <sz val="14"/>
      <color rgb="FF000000"/>
      <name val="Aptos Narrow"/>
      <family val="2"/>
      <scheme val="minor"/>
    </font>
    <font>
      <sz val="14"/>
      <color rgb="FF47D45A"/>
      <name val="Aptos Narrow"/>
      <family val="2"/>
      <scheme val="minor"/>
    </font>
    <font>
      <sz val="14"/>
      <color rgb="FF000000"/>
      <name val="Aptos Narrow"/>
      <family val="2"/>
      <scheme val="minor"/>
    </font>
    <font>
      <b/>
      <sz val="14"/>
      <color theme="1"/>
      <name val="Aptos Narrow"/>
      <family val="2"/>
      <scheme val="minor"/>
    </font>
    <font>
      <b/>
      <sz val="14"/>
      <color theme="0"/>
      <name val="Aptos Narrow"/>
      <family val="2"/>
      <scheme val="minor"/>
    </font>
    <font>
      <sz val="12"/>
      <color rgb="FF000000"/>
      <name val="Aptos Narrow"/>
      <family val="2"/>
      <scheme val="minor"/>
    </font>
    <font>
      <b/>
      <sz val="12"/>
      <color rgb="FF000000"/>
      <name val="Aptos Narrow"/>
      <family val="2"/>
      <scheme val="minor"/>
    </font>
    <font>
      <b/>
      <sz val="12"/>
      <color theme="3"/>
      <name val="Aptos Narrow"/>
      <family val="2"/>
      <scheme val="minor"/>
    </font>
    <font>
      <b/>
      <sz val="16"/>
      <color theme="3"/>
      <name val="Aptos Narrow"/>
      <family val="2"/>
      <scheme val="minor"/>
    </font>
    <font>
      <b/>
      <sz val="18"/>
      <color theme="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49" fontId="0" fillId="0" borderId="0" xfId="0" applyNumberFormat="1"/>
    <xf numFmtId="2" fontId="0" fillId="0" borderId="0" xfId="0" applyNumberFormat="1"/>
    <xf numFmtId="1" fontId="0" fillId="0" borderId="0" xfId="0" applyNumberFormat="1"/>
    <xf numFmtId="167" fontId="0" fillId="0" borderId="0" xfId="0" applyNumberFormat="1"/>
    <xf numFmtId="3"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3" fillId="33" borderId="0" xfId="0" applyFont="1" applyFill="1"/>
    <xf numFmtId="0" fontId="13" fillId="33" borderId="0" xfId="0" pivotButton="1" applyFont="1" applyFill="1"/>
    <xf numFmtId="0" fontId="17" fillId="33" borderId="0" xfId="0" applyFont="1" applyFill="1"/>
    <xf numFmtId="0" fontId="17" fillId="33" borderId="0" xfId="0" pivotButton="1" applyFont="1" applyFill="1"/>
    <xf numFmtId="0" fontId="0" fillId="0" borderId="0" xfId="0" applyAlignment="1">
      <alignment horizontal="left" indent="1"/>
    </xf>
    <xf numFmtId="0" fontId="19" fillId="0" borderId="0" xfId="0" applyFont="1"/>
    <xf numFmtId="0" fontId="20" fillId="0" borderId="0" xfId="0" applyFont="1"/>
    <xf numFmtId="3" fontId="0" fillId="0" borderId="0" xfId="0" applyNumberFormat="1" applyAlignment="1">
      <alignment horizontal="center"/>
    </xf>
    <xf numFmtId="0" fontId="0" fillId="0" borderId="0" xfId="0" applyAlignment="1">
      <alignment horizontal="center"/>
    </xf>
    <xf numFmtId="0" fontId="16" fillId="0" borderId="0" xfId="0" applyFont="1" applyAlignment="1">
      <alignment horizontal="center"/>
    </xf>
    <xf numFmtId="10" fontId="0" fillId="0" borderId="0" xfId="0" applyNumberFormat="1"/>
    <xf numFmtId="0" fontId="21" fillId="0" borderId="0" xfId="0" applyFont="1" applyAlignment="1">
      <alignment horizontal="center" vertical="center"/>
    </xf>
    <xf numFmtId="0" fontId="22"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2" fillId="0" borderId="0" xfId="0" applyFont="1" applyAlignment="1">
      <alignment horizontal="center" vertical="center"/>
    </xf>
    <xf numFmtId="0" fontId="25" fillId="0" borderId="0" xfId="0" applyFont="1" applyAlignment="1">
      <alignment horizontal="center"/>
    </xf>
    <xf numFmtId="8" fontId="25" fillId="0" borderId="0" xfId="0" applyNumberFormat="1" applyFont="1" applyAlignment="1">
      <alignment horizontal="center"/>
    </xf>
    <xf numFmtId="0" fontId="13" fillId="33" borderId="0" xfId="0" applyFont="1" applyFill="1" applyAlignment="1">
      <alignment horizontal="center"/>
    </xf>
    <xf numFmtId="3" fontId="13" fillId="33" borderId="0" xfId="0" applyNumberFormat="1" applyFont="1" applyFill="1" applyAlignment="1">
      <alignment horizontal="center"/>
    </xf>
    <xf numFmtId="3" fontId="25" fillId="0" borderId="0" xfId="0" applyNumberFormat="1" applyFont="1" applyAlignment="1">
      <alignment horizontal="center"/>
    </xf>
    <xf numFmtId="0" fontId="26" fillId="33" borderId="0" xfId="0" applyFont="1" applyFill="1" applyAlignment="1">
      <alignment horizontal="center"/>
    </xf>
    <xf numFmtId="0" fontId="26" fillId="33" borderId="0" xfId="0" applyFont="1" applyFill="1"/>
    <xf numFmtId="0" fontId="27" fillId="0" borderId="0" xfId="0" applyFont="1" applyAlignment="1">
      <alignment horizontal="left" vertical="center"/>
    </xf>
    <xf numFmtId="10" fontId="25" fillId="0" borderId="0" xfId="0" applyNumberFormat="1" applyFont="1" applyAlignment="1">
      <alignment horizontal="center"/>
    </xf>
    <xf numFmtId="0" fontId="29" fillId="0" borderId="0" xfId="5" applyFont="1" applyAlignment="1">
      <alignment horizontal="left" vertical="center"/>
    </xf>
    <xf numFmtId="0" fontId="30" fillId="0" borderId="1" xfId="2" applyFont="1" applyAlignment="1">
      <alignment horizontal="left" vertical="center"/>
    </xf>
    <xf numFmtId="0" fontId="31" fillId="0" borderId="2" xfId="3" applyFont="1" applyAlignment="1">
      <alignment horizontal="left" vertical="center"/>
    </xf>
    <xf numFmtId="0" fontId="30" fillId="0" borderId="2" xfId="3" applyFont="1"/>
    <xf numFmtId="0" fontId="31" fillId="0" borderId="1" xfId="2"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5">
    <dxf>
      <fill>
        <patternFill patternType="solid">
          <bgColor theme="4"/>
        </patternFill>
      </fill>
    </dxf>
    <dxf>
      <font>
        <color theme="0"/>
      </font>
    </dxf>
    <dxf>
      <numFmt numFmtId="1" formatCode="0"/>
    </dxf>
    <dxf>
      <numFmt numFmtId="1" formatCode="0"/>
    </dxf>
    <dxf>
      <fill>
        <patternFill patternType="solid">
          <bgColor theme="4"/>
        </patternFill>
      </fill>
    </dxf>
    <dxf>
      <font>
        <color theme="0"/>
      </font>
    </dxf>
    <dxf>
      <fill>
        <patternFill patternType="solid">
          <bgColor theme="4"/>
        </patternFill>
      </fill>
    </dxf>
    <dxf>
      <font>
        <color theme="0"/>
      </font>
    </dxf>
    <dxf>
      <numFmt numFmtId="1" formatCode="0"/>
    </dxf>
    <dxf>
      <numFmt numFmtId="1" formatCode="0"/>
    </dxf>
    <dxf>
      <fill>
        <patternFill patternType="solid">
          <bgColor theme="4"/>
        </patternFill>
      </fill>
    </dxf>
    <dxf>
      <font>
        <color theme="0"/>
      </font>
    </dxf>
    <dxf>
      <fill>
        <patternFill patternType="solid">
          <bgColor rgb="FF0000FF"/>
        </patternFill>
      </fill>
    </dxf>
    <dxf>
      <fill>
        <patternFill>
          <bgColor theme="2" tint="-0.499984740745262"/>
        </patternFill>
      </fill>
    </dxf>
    <dxf>
      <font>
        <b/>
      </font>
    </dxf>
    <dxf>
      <font>
        <color theme="0"/>
      </font>
    </dxf>
    <dxf>
      <fill>
        <patternFill>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rgb="FF0000FF"/>
        </patternFill>
      </fill>
    </dxf>
    <dxf>
      <fill>
        <patternFill>
          <bgColor theme="2" tint="-0.499984740745262"/>
        </patternFill>
      </fill>
    </dxf>
    <dxf>
      <font>
        <b/>
      </font>
    </dxf>
    <dxf>
      <font>
        <color theme="0"/>
      </font>
    </dxf>
    <dxf>
      <fill>
        <patternFill>
          <bgColor theme="4"/>
        </patternFill>
      </fill>
    </dxf>
    <dxf>
      <font>
        <color theme="0"/>
      </font>
    </dxf>
    <dxf>
      <fill>
        <patternFill patternType="solid">
          <bgColor theme="4"/>
        </patternFill>
      </fill>
    </dxf>
    <dxf>
      <numFmt numFmtId="14" formatCode="0.00%"/>
    </dxf>
    <dxf>
      <fill>
        <patternFill patternType="solid">
          <bgColor rgb="FF0000FF"/>
        </patternFill>
      </fill>
    </dxf>
    <dxf>
      <fill>
        <patternFill>
          <bgColor theme="2" tint="-0.499984740745262"/>
        </patternFill>
      </fill>
    </dxf>
    <dxf>
      <font>
        <b/>
      </font>
    </dxf>
    <dxf>
      <font>
        <color theme="0"/>
      </font>
    </dxf>
    <dxf>
      <fill>
        <patternFill>
          <bgColor theme="4"/>
        </patternFill>
      </fill>
    </dxf>
    <dxf>
      <fill>
        <patternFill patternType="solid">
          <bgColor rgb="FF0000FF"/>
        </patternFill>
      </fill>
    </dxf>
    <dxf>
      <fill>
        <patternFill>
          <bgColor theme="2" tint="-0.499984740745262"/>
        </patternFill>
      </fill>
    </dxf>
    <dxf>
      <font>
        <b/>
      </font>
    </dxf>
    <dxf>
      <font>
        <color theme="0"/>
      </font>
    </dxf>
    <dxf>
      <fill>
        <patternFill>
          <bgColor theme="4"/>
        </patternFill>
      </fill>
    </dxf>
    <dxf>
      <numFmt numFmtId="167" formatCode="&quot;$&quot;#,##0"/>
    </dxf>
    <dxf>
      <numFmt numFmtId="167" formatCode="&quot;$&quot;#,##0"/>
    </dxf>
    <dxf>
      <fill>
        <patternFill patternType="solid">
          <bgColor rgb="FF0000FF"/>
        </patternFill>
      </fill>
    </dxf>
    <dxf>
      <fill>
        <patternFill>
          <bgColor theme="2" tint="-0.499984740745262"/>
        </patternFill>
      </fill>
    </dxf>
    <dxf>
      <font>
        <b/>
      </font>
    </dxf>
    <dxf>
      <font>
        <color theme="0"/>
      </font>
    </dxf>
    <dxf>
      <fill>
        <patternFill>
          <bgColor theme="4"/>
        </patternFill>
      </fill>
    </dxf>
    <dxf>
      <fill>
        <patternFill patternType="solid">
          <bgColor rgb="FF0000FF"/>
        </patternFill>
      </fill>
    </dxf>
    <dxf>
      <fill>
        <patternFill>
          <bgColor theme="2" tint="-0.499984740745262"/>
        </patternFill>
      </fill>
    </dxf>
    <dxf>
      <font>
        <b/>
      </font>
    </dxf>
    <dxf>
      <font>
        <color theme="0"/>
      </font>
    </dxf>
    <dxf>
      <fill>
        <patternFill>
          <bgColor theme="4"/>
        </patternFill>
      </fill>
    </dxf>
    <dxf>
      <fill>
        <patternFill patternType="solid">
          <bgColor rgb="FF0000FF"/>
        </patternFill>
      </fill>
    </dxf>
    <dxf>
      <fill>
        <patternFill>
          <bgColor theme="2" tint="-0.499984740745262"/>
        </patternFill>
      </fill>
    </dxf>
    <dxf>
      <font>
        <b/>
      </font>
    </dxf>
    <dxf>
      <font>
        <color theme="0"/>
      </font>
    </dxf>
    <dxf>
      <fill>
        <patternFill>
          <bgColor theme="4"/>
        </patternFill>
      </fill>
    </dxf>
    <dxf>
      <fill>
        <patternFill patternType="solid">
          <bgColor rgb="FF0000FF"/>
        </patternFill>
      </fill>
    </dxf>
    <dxf>
      <fill>
        <patternFill>
          <bgColor theme="2" tint="-0.499984740745262"/>
        </patternFill>
      </fill>
    </dxf>
    <dxf>
      <font>
        <b/>
      </font>
    </dxf>
    <dxf>
      <font>
        <color theme="0"/>
      </font>
    </dxf>
    <dxf>
      <fill>
        <patternFill>
          <bgColor theme="4"/>
        </patternFill>
      </fill>
    </dxf>
    <dxf>
      <numFmt numFmtId="167" formatCode="&quot;$&quot;#,##0"/>
    </dxf>
    <dxf>
      <numFmt numFmtId="167" formatCode="&quot;$&quot;#,##0"/>
    </dxf>
    <dxf>
      <numFmt numFmtId="167" formatCode="&quot;$&quot;#,##0"/>
    </dxf>
    <dxf>
      <fill>
        <patternFill patternType="solid">
          <bgColor rgb="FF0000FF"/>
        </patternFill>
      </fill>
    </dxf>
    <dxf>
      <fill>
        <patternFill>
          <bgColor theme="2" tint="-0.499984740745262"/>
        </patternFill>
      </fill>
    </dxf>
    <dxf>
      <font>
        <b/>
      </font>
    </dxf>
    <dxf>
      <font>
        <color theme="0"/>
      </font>
    </dxf>
    <dxf>
      <fill>
        <patternFill>
          <bgColor theme="4"/>
        </patternFill>
      </fill>
    </dxf>
    <dxf>
      <numFmt numFmtId="167" formatCode="&quot;$&quot;#,##0"/>
    </dxf>
    <dxf>
      <numFmt numFmtId="167" formatCode="&quot;$&quot;#,##0"/>
    </dxf>
    <dxf>
      <numFmt numFmtId="1" formatCode="0"/>
    </dxf>
    <dxf>
      <fill>
        <patternFill patternType="solid">
          <bgColor rgb="FF0000FF"/>
        </patternFill>
      </fill>
    </dxf>
    <dxf>
      <fill>
        <patternFill>
          <bgColor theme="2" tint="-0.499984740745262"/>
        </patternFill>
      </fill>
    </dxf>
    <dxf>
      <font>
        <b/>
      </font>
    </dxf>
    <dxf>
      <font>
        <color theme="0"/>
      </font>
    </dxf>
    <dxf>
      <fill>
        <patternFill>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ont>
        <color theme="0"/>
      </font>
    </dxf>
    <dxf>
      <fill>
        <patternFill patternType="solid">
          <bgColor rgb="FF0000FF"/>
        </patternFill>
      </fill>
    </dxf>
    <dxf>
      <fill>
        <patternFill>
          <bgColor theme="2" tint="-0.499984740745262"/>
        </patternFill>
      </fill>
    </dxf>
    <dxf>
      <font>
        <b/>
      </font>
    </dxf>
    <dxf>
      <font>
        <color theme="0"/>
      </font>
    </dxf>
    <dxf>
      <fill>
        <patternFill>
          <bgColor theme="4"/>
        </patternFill>
      </fill>
    </dxf>
    <dxf>
      <fill>
        <patternFill patternType="solid">
          <bgColor rgb="FF0000FF"/>
        </patternFill>
      </fill>
    </dxf>
    <dxf>
      <fill>
        <patternFill patternType="solid">
          <bgColor rgb="FF0000FF"/>
        </patternFill>
      </fill>
    </dxf>
    <dxf>
      <fill>
        <patternFill>
          <bgColor theme="2" tint="-0.499984740745262"/>
        </patternFill>
      </fill>
    </dxf>
    <dxf>
      <fill>
        <patternFill>
          <bgColor theme="2" tint="-0.499984740745262"/>
        </patternFill>
      </fill>
    </dxf>
    <dxf>
      <font>
        <b/>
      </font>
    </dxf>
    <dxf>
      <font>
        <b/>
      </font>
    </dxf>
    <dxf>
      <font>
        <color theme="0"/>
      </font>
    </dxf>
    <dxf>
      <font>
        <color theme="0"/>
      </font>
    </dxf>
    <dxf>
      <fill>
        <patternFill>
          <bgColor theme="4"/>
        </patternFill>
      </fill>
    </dxf>
    <dxf>
      <fill>
        <patternFill>
          <bgColor theme="4"/>
        </patternFill>
      </fill>
    </dxf>
    <dxf>
      <fill>
        <patternFill patternType="solid">
          <bgColor theme="4"/>
        </patternFill>
      </fill>
    </dxf>
    <dxf>
      <font>
        <color theme="0"/>
      </font>
    </dxf>
    <dxf>
      <numFmt numFmtId="1" formatCode="0"/>
    </dxf>
    <dxf>
      <numFmt numFmtId="1" formatCode="0"/>
    </dxf>
    <dxf>
      <fill>
        <patternFill patternType="solid">
          <bgColor theme="4"/>
        </patternFill>
      </fill>
    </dxf>
    <dxf>
      <font>
        <color theme="0"/>
      </font>
    </dxf>
    <dxf>
      <font>
        <color theme="0"/>
      </font>
    </dxf>
    <dxf>
      <fill>
        <patternFill patternType="solid">
          <bgColor theme="4"/>
        </patternFill>
      </fill>
    </dxf>
    <dxf>
      <numFmt numFmtId="167" formatCode="&quot;$&quot;#,##0"/>
    </dxf>
    <dxf>
      <numFmt numFmtId="167" formatCode="&quot;$&quot;#,##0"/>
    </dxf>
    <dxf>
      <fill>
        <patternFill>
          <bgColor theme="4"/>
        </patternFill>
      </fill>
    </dxf>
    <dxf>
      <font>
        <color theme="0"/>
      </font>
    </dxf>
    <dxf>
      <fill>
        <patternFill patternType="solid">
          <bgColor rgb="FF0000FF"/>
        </patternFill>
      </fill>
    </dxf>
    <dxf>
      <fill>
        <patternFill>
          <bgColor theme="2" tint="-0.499984740745262"/>
        </patternFill>
      </fill>
    </dxf>
    <dxf>
      <font>
        <b/>
      </font>
    </dxf>
    <dxf>
      <font>
        <color theme="0"/>
      </font>
    </dxf>
    <dxf>
      <numFmt numFmtId="167" formatCode="&quot;$&quot;#,##0"/>
    </dxf>
    <dxf>
      <numFmt numFmtId="167" formatCode="&quot;$&quot;#,##0"/>
    </dxf>
    <dxf>
      <fill>
        <patternFill>
          <bgColor theme="4"/>
        </patternFill>
      </fill>
    </dxf>
    <dxf>
      <fill>
        <patternFill>
          <bgColor theme="4"/>
        </patternFill>
      </fill>
    </dxf>
    <dxf>
      <font>
        <color theme="0"/>
      </font>
    </dxf>
    <dxf>
      <font>
        <color theme="0"/>
      </font>
    </dxf>
    <dxf>
      <fill>
        <patternFill>
          <bgColor theme="4"/>
        </patternFill>
      </fill>
    </dxf>
    <dxf>
      <fill>
        <patternFill>
          <bgColor theme="4"/>
        </patternFill>
      </fill>
    </dxf>
    <dxf>
      <font>
        <color theme="0"/>
      </font>
    </dxf>
    <dxf>
      <font>
        <color theme="0"/>
      </font>
    </dxf>
    <dxf>
      <font>
        <b/>
      </font>
    </dxf>
    <dxf>
      <font>
        <b/>
      </font>
    </dxf>
    <dxf>
      <fill>
        <patternFill>
          <bgColor theme="2" tint="-0.499984740745262"/>
        </patternFill>
      </fill>
    </dxf>
    <dxf>
      <fill>
        <patternFill>
          <bgColor theme="2" tint="-0.499984740745262"/>
        </patternFill>
      </fill>
    </dxf>
    <dxf>
      <fill>
        <patternFill patternType="solid">
          <bgColor rgb="FF0000FF"/>
        </patternFill>
      </fill>
    </dxf>
    <dxf>
      <fill>
        <patternFill patternType="solid">
          <bgColor rgb="FF0000FF"/>
        </patternFill>
      </fill>
    </dxf>
    <dxf>
      <numFmt numFmtId="30" formatCode="@"/>
    </dxf>
    <dxf>
      <numFmt numFmtId="167" formatCode="&quot;$&quot;#,##0"/>
    </dxf>
    <dxf>
      <numFmt numFmtId="30" formatCode="@"/>
    </dxf>
    <dxf>
      <numFmt numFmtId="30" formatCode="@"/>
    </dxf>
    <dxf>
      <numFmt numFmtId="1" formatCode="0"/>
    </dxf>
    <dxf>
      <numFmt numFmtId="1" formatCode="0"/>
    </dxf>
    <dxf>
      <numFmt numFmtId="30" formatCode="@"/>
    </dxf>
    <dxf>
      <numFmt numFmtId="30" formatCode="@"/>
    </dxf>
    <dxf>
      <numFmt numFmtId="2" formatCode="0.00"/>
    </dxf>
    <dxf>
      <numFmt numFmtId="1" formatCode="0"/>
    </dxf>
    <dxf>
      <numFmt numFmtId="167" formatCode="&quot;$&quot;#,##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styles" Target="styles.xml"/><Relationship Id="rId21" Type="http://schemas.openxmlformats.org/officeDocument/2006/relationships/pivotCacheDefinition" Target="pivotCache/pivotCacheDefinition14.xml"/><Relationship Id="rId34" Type="http://schemas.openxmlformats.org/officeDocument/2006/relationships/pivotCacheDefinition" Target="pivotCache/pivotCacheDefinition27.xml"/><Relationship Id="rId42" Type="http://schemas.openxmlformats.org/officeDocument/2006/relationships/powerPivotData" Target="model/item.data"/><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ivotCacheDefinition" Target="pivotCache/pivotCacheDefinition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ivotCacheDefinition" Target="pivotCache/pivotCacheDefinition25.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pivotCacheDefinition" Target="pivotCache/pivotCacheDefinition24.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43" Type="http://schemas.openxmlformats.org/officeDocument/2006/relationships/calcChain" Target="calcChain.xml"/><Relationship Id="rId48" Type="http://schemas.openxmlformats.org/officeDocument/2006/relationships/customXml" Target="../customXml/item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openxmlformats.org/officeDocument/2006/relationships/connections" Target="connections.xml"/><Relationship Id="rId46" Type="http://schemas.openxmlformats.org/officeDocument/2006/relationships/customXml" Target="../customXml/item3.xml"/><Relationship Id="rId20" Type="http://schemas.openxmlformats.org/officeDocument/2006/relationships/pivotCacheDefinition" Target="pivotCache/pivotCacheDefinition13.xml"/><Relationship Id="rId41"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(Pay)!PivotTable2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Pay Per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(Pay)'!$B$25</c:f>
              <c:strCache>
                <c:ptCount val="1"/>
                <c:pt idx="0">
                  <c:v>Average of Base Pay</c:v>
                </c:pt>
              </c:strCache>
            </c:strRef>
          </c:tx>
          <c:spPr>
            <a:solidFill>
              <a:schemeClr val="accent1"/>
            </a:solidFill>
            <a:ln>
              <a:noFill/>
            </a:ln>
            <a:effectLst/>
          </c:spPr>
          <c:invertIfNegative val="0"/>
          <c:cat>
            <c:strRef>
              <c:f>'Dashboard (Pay)'!$A$26:$A$45</c:f>
              <c:strCache>
                <c:ptCount val="20"/>
                <c:pt idx="0">
                  <c:v>4</c:v>
                </c:pt>
                <c:pt idx="1">
                  <c:v>1</c:v>
                </c:pt>
                <c:pt idx="2">
                  <c:v>10</c:v>
                </c:pt>
                <c:pt idx="3">
                  <c:v>19</c:v>
                </c:pt>
                <c:pt idx="4">
                  <c:v>11</c:v>
                </c:pt>
                <c:pt idx="5">
                  <c:v>13</c:v>
                </c:pt>
                <c:pt idx="6">
                  <c:v>5</c:v>
                </c:pt>
                <c:pt idx="7">
                  <c:v>20</c:v>
                </c:pt>
                <c:pt idx="8">
                  <c:v>18</c:v>
                </c:pt>
                <c:pt idx="9">
                  <c:v>6</c:v>
                </c:pt>
                <c:pt idx="10">
                  <c:v>7</c:v>
                </c:pt>
                <c:pt idx="11">
                  <c:v>3</c:v>
                </c:pt>
                <c:pt idx="12">
                  <c:v>2</c:v>
                </c:pt>
                <c:pt idx="13">
                  <c:v>12</c:v>
                </c:pt>
                <c:pt idx="14">
                  <c:v>17</c:v>
                </c:pt>
                <c:pt idx="15">
                  <c:v>8</c:v>
                </c:pt>
                <c:pt idx="16">
                  <c:v>9</c:v>
                </c:pt>
                <c:pt idx="17">
                  <c:v>15</c:v>
                </c:pt>
                <c:pt idx="18">
                  <c:v>14</c:v>
                </c:pt>
                <c:pt idx="19">
                  <c:v>16</c:v>
                </c:pt>
              </c:strCache>
            </c:strRef>
          </c:cat>
          <c:val>
            <c:numRef>
              <c:f>'Dashboard (Pay)'!$B$26:$B$45</c:f>
              <c:numCache>
                <c:formatCode>"$"#,##0</c:formatCode>
                <c:ptCount val="20"/>
                <c:pt idx="0">
                  <c:v>215979.7191011236</c:v>
                </c:pt>
                <c:pt idx="1">
                  <c:v>196666.15217391305</c:v>
                </c:pt>
                <c:pt idx="2">
                  <c:v>204585.69565217392</c:v>
                </c:pt>
                <c:pt idx="3">
                  <c:v>165490.26315789475</c:v>
                </c:pt>
                <c:pt idx="4">
                  <c:v>178995.96907216494</c:v>
                </c:pt>
                <c:pt idx="5">
                  <c:v>172243.31944444444</c:v>
                </c:pt>
                <c:pt idx="6">
                  <c:v>174089.53846153847</c:v>
                </c:pt>
                <c:pt idx="7">
                  <c:v>172409.93406593407</c:v>
                </c:pt>
                <c:pt idx="8">
                  <c:v>142557.32352941178</c:v>
                </c:pt>
                <c:pt idx="9">
                  <c:v>158062.35</c:v>
                </c:pt>
                <c:pt idx="10">
                  <c:v>150068.50495049506</c:v>
                </c:pt>
                <c:pt idx="11">
                  <c:v>139026.51282051281</c:v>
                </c:pt>
                <c:pt idx="12">
                  <c:v>152453.4</c:v>
                </c:pt>
                <c:pt idx="13">
                  <c:v>145860.37804878049</c:v>
                </c:pt>
                <c:pt idx="14">
                  <c:v>135518.01639344261</c:v>
                </c:pt>
                <c:pt idx="15">
                  <c:v>135684.10869565216</c:v>
                </c:pt>
                <c:pt idx="16">
                  <c:v>121990.43243243243</c:v>
                </c:pt>
                <c:pt idx="17">
                  <c:v>127581.3829787234</c:v>
                </c:pt>
                <c:pt idx="18">
                  <c:v>124157.45454545454</c:v>
                </c:pt>
                <c:pt idx="19">
                  <c:v>122753.6129032258</c:v>
                </c:pt>
              </c:numCache>
            </c:numRef>
          </c:val>
          <c:extLst>
            <c:ext xmlns:c16="http://schemas.microsoft.com/office/drawing/2014/chart" uri="{C3380CC4-5D6E-409C-BE32-E72D297353CC}">
              <c16:uniqueId val="{00000000-18CC-410E-B938-8BED58204B0B}"/>
            </c:ext>
          </c:extLst>
        </c:ser>
        <c:ser>
          <c:idx val="1"/>
          <c:order val="1"/>
          <c:tx>
            <c:strRef>
              <c:f>'Dashboard (Pay)'!$C$25</c:f>
              <c:strCache>
                <c:ptCount val="1"/>
                <c:pt idx="0">
                  <c:v>Average of FTE Pay</c:v>
                </c:pt>
              </c:strCache>
            </c:strRef>
          </c:tx>
          <c:spPr>
            <a:solidFill>
              <a:schemeClr val="accent2"/>
            </a:solidFill>
            <a:ln>
              <a:noFill/>
            </a:ln>
            <a:effectLst/>
          </c:spPr>
          <c:invertIfNegative val="0"/>
          <c:cat>
            <c:strRef>
              <c:f>'Dashboard (Pay)'!$A$26:$A$45</c:f>
              <c:strCache>
                <c:ptCount val="20"/>
                <c:pt idx="0">
                  <c:v>4</c:v>
                </c:pt>
                <c:pt idx="1">
                  <c:v>1</c:v>
                </c:pt>
                <c:pt idx="2">
                  <c:v>10</c:v>
                </c:pt>
                <c:pt idx="3">
                  <c:v>19</c:v>
                </c:pt>
                <c:pt idx="4">
                  <c:v>11</c:v>
                </c:pt>
                <c:pt idx="5">
                  <c:v>13</c:v>
                </c:pt>
                <c:pt idx="6">
                  <c:v>5</c:v>
                </c:pt>
                <c:pt idx="7">
                  <c:v>20</c:v>
                </c:pt>
                <c:pt idx="8">
                  <c:v>18</c:v>
                </c:pt>
                <c:pt idx="9">
                  <c:v>6</c:v>
                </c:pt>
                <c:pt idx="10">
                  <c:v>7</c:v>
                </c:pt>
                <c:pt idx="11">
                  <c:v>3</c:v>
                </c:pt>
                <c:pt idx="12">
                  <c:v>2</c:v>
                </c:pt>
                <c:pt idx="13">
                  <c:v>12</c:v>
                </c:pt>
                <c:pt idx="14">
                  <c:v>17</c:v>
                </c:pt>
                <c:pt idx="15">
                  <c:v>8</c:v>
                </c:pt>
                <c:pt idx="16">
                  <c:v>9</c:v>
                </c:pt>
                <c:pt idx="17">
                  <c:v>15</c:v>
                </c:pt>
                <c:pt idx="18">
                  <c:v>14</c:v>
                </c:pt>
                <c:pt idx="19">
                  <c:v>16</c:v>
                </c:pt>
              </c:strCache>
            </c:strRef>
          </c:cat>
          <c:val>
            <c:numRef>
              <c:f>'Dashboard (Pay)'!$C$26:$C$45</c:f>
              <c:numCache>
                <c:formatCode>"$"#,##0</c:formatCode>
                <c:ptCount val="20"/>
                <c:pt idx="0">
                  <c:v>231075.40449438203</c:v>
                </c:pt>
                <c:pt idx="1">
                  <c:v>212809.89130434784</c:v>
                </c:pt>
                <c:pt idx="2">
                  <c:v>211622.14782608696</c:v>
                </c:pt>
                <c:pt idx="3">
                  <c:v>191660</c:v>
                </c:pt>
                <c:pt idx="4">
                  <c:v>189240.48453608248</c:v>
                </c:pt>
                <c:pt idx="5">
                  <c:v>184599.08333333334</c:v>
                </c:pt>
                <c:pt idx="6">
                  <c:v>181551.43589743591</c:v>
                </c:pt>
                <c:pt idx="7">
                  <c:v>180091.47252747254</c:v>
                </c:pt>
                <c:pt idx="8">
                  <c:v>165992.41176470587</c:v>
                </c:pt>
                <c:pt idx="9">
                  <c:v>163403.61666666667</c:v>
                </c:pt>
                <c:pt idx="10">
                  <c:v>158750.8316831683</c:v>
                </c:pt>
                <c:pt idx="11">
                  <c:v>158662.84615384616</c:v>
                </c:pt>
                <c:pt idx="12">
                  <c:v>157940.73333333334</c:v>
                </c:pt>
                <c:pt idx="13">
                  <c:v>153248.56097560975</c:v>
                </c:pt>
                <c:pt idx="14">
                  <c:v>141645.57377049181</c:v>
                </c:pt>
                <c:pt idx="15">
                  <c:v>138445.0652173913</c:v>
                </c:pt>
                <c:pt idx="16">
                  <c:v>136601.13513513515</c:v>
                </c:pt>
                <c:pt idx="17">
                  <c:v>134900.97872340426</c:v>
                </c:pt>
                <c:pt idx="18">
                  <c:v>129767.81818181818</c:v>
                </c:pt>
                <c:pt idx="19">
                  <c:v>128304.70967741935</c:v>
                </c:pt>
              </c:numCache>
            </c:numRef>
          </c:val>
          <c:extLst>
            <c:ext xmlns:c16="http://schemas.microsoft.com/office/drawing/2014/chart" uri="{C3380CC4-5D6E-409C-BE32-E72D297353CC}">
              <c16:uniqueId val="{00000001-18CC-410E-B938-8BED58204B0B}"/>
            </c:ext>
          </c:extLst>
        </c:ser>
        <c:dLbls>
          <c:showLegendKey val="0"/>
          <c:showVal val="0"/>
          <c:showCatName val="0"/>
          <c:showSerName val="0"/>
          <c:showPercent val="0"/>
          <c:showBubbleSize val="0"/>
        </c:dLbls>
        <c:gapWidth val="219"/>
        <c:overlap val="-27"/>
        <c:axId val="1486164880"/>
        <c:axId val="1486165360"/>
      </c:barChart>
      <c:catAx>
        <c:axId val="148616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65360"/>
        <c:crosses val="autoZero"/>
        <c:auto val="1"/>
        <c:lblAlgn val="ctr"/>
        <c:lblOffset val="100"/>
        <c:noMultiLvlLbl val="0"/>
      </c:catAx>
      <c:valAx>
        <c:axId val="148616536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6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(Pay)!PivotTable3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15 Counties (AVG FTE Pay)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(Pay)'!$B$47</c:f>
              <c:strCache>
                <c:ptCount val="1"/>
                <c:pt idx="0">
                  <c:v>Average of Base Pay</c:v>
                </c:pt>
              </c:strCache>
            </c:strRef>
          </c:tx>
          <c:spPr>
            <a:solidFill>
              <a:schemeClr val="accent1"/>
            </a:solidFill>
            <a:ln>
              <a:noFill/>
            </a:ln>
            <a:effectLst/>
          </c:spPr>
          <c:invertIfNegative val="0"/>
          <c:cat>
            <c:strRef>
              <c:f>'Dashboard (Pay)'!$A$48:$A$62</c:f>
              <c:strCache>
                <c:ptCount val="15"/>
                <c:pt idx="0">
                  <c:v>FOARD COUNTY</c:v>
                </c:pt>
                <c:pt idx="1">
                  <c:v>ECTOR COUNTY</c:v>
                </c:pt>
                <c:pt idx="2">
                  <c:v>FORT BEND COUNTY</c:v>
                </c:pt>
                <c:pt idx="3">
                  <c:v>CHAMBERS COUNTY</c:v>
                </c:pt>
                <c:pt idx="4">
                  <c:v>MAVERICK COUNTY</c:v>
                </c:pt>
                <c:pt idx="5">
                  <c:v>VICTORIA COUNTY</c:v>
                </c:pt>
                <c:pt idx="6">
                  <c:v>ROCKWALL COUNTY</c:v>
                </c:pt>
                <c:pt idx="7">
                  <c:v>RANDALL COUNTY</c:v>
                </c:pt>
                <c:pt idx="8">
                  <c:v>ANDREWS COUNTY</c:v>
                </c:pt>
                <c:pt idx="9">
                  <c:v>TARRANT COUNTY</c:v>
                </c:pt>
                <c:pt idx="10">
                  <c:v>COMAL COUNTY</c:v>
                </c:pt>
                <c:pt idx="11">
                  <c:v>MONTGOMERY COUNTY</c:v>
                </c:pt>
                <c:pt idx="12">
                  <c:v>KAUFMAN COUNTY</c:v>
                </c:pt>
                <c:pt idx="13">
                  <c:v>HIDALGO COUNTY</c:v>
                </c:pt>
                <c:pt idx="14">
                  <c:v>WALLER COUNTY</c:v>
                </c:pt>
              </c:strCache>
            </c:strRef>
          </c:cat>
          <c:val>
            <c:numRef>
              <c:f>'Dashboard (Pay)'!$B$48:$B$62</c:f>
              <c:numCache>
                <c:formatCode>"$"#,##0</c:formatCode>
                <c:ptCount val="15"/>
                <c:pt idx="0">
                  <c:v>97170</c:v>
                </c:pt>
                <c:pt idx="1">
                  <c:v>253151</c:v>
                </c:pt>
                <c:pt idx="2">
                  <c:v>340841.75</c:v>
                </c:pt>
                <c:pt idx="3">
                  <c:v>291899</c:v>
                </c:pt>
                <c:pt idx="4">
                  <c:v>307484</c:v>
                </c:pt>
                <c:pt idx="5">
                  <c:v>269682.33333333331</c:v>
                </c:pt>
                <c:pt idx="6">
                  <c:v>268130</c:v>
                </c:pt>
                <c:pt idx="7">
                  <c:v>262388</c:v>
                </c:pt>
                <c:pt idx="8">
                  <c:v>250048</c:v>
                </c:pt>
                <c:pt idx="9">
                  <c:v>233466.96296296295</c:v>
                </c:pt>
                <c:pt idx="10">
                  <c:v>242218.33333333334</c:v>
                </c:pt>
                <c:pt idx="11">
                  <c:v>241056.57142857142</c:v>
                </c:pt>
                <c:pt idx="12">
                  <c:v>233104.71428571429</c:v>
                </c:pt>
                <c:pt idx="13">
                  <c:v>222710.09090909091</c:v>
                </c:pt>
                <c:pt idx="14">
                  <c:v>234333.33333333334</c:v>
                </c:pt>
              </c:numCache>
            </c:numRef>
          </c:val>
          <c:extLst>
            <c:ext xmlns:c16="http://schemas.microsoft.com/office/drawing/2014/chart" uri="{C3380CC4-5D6E-409C-BE32-E72D297353CC}">
              <c16:uniqueId val="{00000000-4D78-4396-AD76-111B7048D461}"/>
            </c:ext>
          </c:extLst>
        </c:ser>
        <c:ser>
          <c:idx val="1"/>
          <c:order val="1"/>
          <c:tx>
            <c:strRef>
              <c:f>'Dashboard (Pay)'!$C$47</c:f>
              <c:strCache>
                <c:ptCount val="1"/>
                <c:pt idx="0">
                  <c:v>Average of FTE Pay</c:v>
                </c:pt>
              </c:strCache>
            </c:strRef>
          </c:tx>
          <c:spPr>
            <a:solidFill>
              <a:schemeClr val="accent2"/>
            </a:solidFill>
            <a:ln>
              <a:noFill/>
            </a:ln>
            <a:effectLst/>
          </c:spPr>
          <c:invertIfNegative val="0"/>
          <c:cat>
            <c:strRef>
              <c:f>'Dashboard (Pay)'!$A$48:$A$62</c:f>
              <c:strCache>
                <c:ptCount val="15"/>
                <c:pt idx="0">
                  <c:v>FOARD COUNTY</c:v>
                </c:pt>
                <c:pt idx="1">
                  <c:v>ECTOR COUNTY</c:v>
                </c:pt>
                <c:pt idx="2">
                  <c:v>FORT BEND COUNTY</c:v>
                </c:pt>
                <c:pt idx="3">
                  <c:v>CHAMBERS COUNTY</c:v>
                </c:pt>
                <c:pt idx="4">
                  <c:v>MAVERICK COUNTY</c:v>
                </c:pt>
                <c:pt idx="5">
                  <c:v>VICTORIA COUNTY</c:v>
                </c:pt>
                <c:pt idx="6">
                  <c:v>ROCKWALL COUNTY</c:v>
                </c:pt>
                <c:pt idx="7">
                  <c:v>RANDALL COUNTY</c:v>
                </c:pt>
                <c:pt idx="8">
                  <c:v>ANDREWS COUNTY</c:v>
                </c:pt>
                <c:pt idx="9">
                  <c:v>TARRANT COUNTY</c:v>
                </c:pt>
                <c:pt idx="10">
                  <c:v>COMAL COUNTY</c:v>
                </c:pt>
                <c:pt idx="11">
                  <c:v>MONTGOMERY COUNTY</c:v>
                </c:pt>
                <c:pt idx="12">
                  <c:v>KAUFMAN COUNTY</c:v>
                </c:pt>
                <c:pt idx="13">
                  <c:v>HIDALGO COUNTY</c:v>
                </c:pt>
                <c:pt idx="14">
                  <c:v>WALLER COUNTY</c:v>
                </c:pt>
              </c:strCache>
            </c:strRef>
          </c:cat>
          <c:val>
            <c:numRef>
              <c:f>'Dashboard (Pay)'!$C$48:$C$62</c:f>
              <c:numCache>
                <c:formatCode>"$"#,##0</c:formatCode>
                <c:ptCount val="15"/>
                <c:pt idx="0">
                  <c:v>412962</c:v>
                </c:pt>
                <c:pt idx="1">
                  <c:v>365706</c:v>
                </c:pt>
                <c:pt idx="2">
                  <c:v>340841.75</c:v>
                </c:pt>
                <c:pt idx="3">
                  <c:v>323446.66666666669</c:v>
                </c:pt>
                <c:pt idx="4">
                  <c:v>307484</c:v>
                </c:pt>
                <c:pt idx="5">
                  <c:v>269682.33333333331</c:v>
                </c:pt>
                <c:pt idx="6">
                  <c:v>268130</c:v>
                </c:pt>
                <c:pt idx="7">
                  <c:v>262388</c:v>
                </c:pt>
                <c:pt idx="8">
                  <c:v>250048</c:v>
                </c:pt>
                <c:pt idx="9">
                  <c:v>244905.14814814815</c:v>
                </c:pt>
                <c:pt idx="10">
                  <c:v>242218.33333333334</c:v>
                </c:pt>
                <c:pt idx="11">
                  <c:v>241056.57142857142</c:v>
                </c:pt>
                <c:pt idx="12">
                  <c:v>240726.14285714287</c:v>
                </c:pt>
                <c:pt idx="13">
                  <c:v>237622</c:v>
                </c:pt>
                <c:pt idx="14">
                  <c:v>234333.33333333334</c:v>
                </c:pt>
              </c:numCache>
            </c:numRef>
          </c:val>
          <c:extLst>
            <c:ext xmlns:c16="http://schemas.microsoft.com/office/drawing/2014/chart" uri="{C3380CC4-5D6E-409C-BE32-E72D297353CC}">
              <c16:uniqueId val="{00000001-4D78-4396-AD76-111B7048D461}"/>
            </c:ext>
          </c:extLst>
        </c:ser>
        <c:dLbls>
          <c:showLegendKey val="0"/>
          <c:showVal val="0"/>
          <c:showCatName val="0"/>
          <c:showSerName val="0"/>
          <c:showPercent val="0"/>
          <c:showBubbleSize val="0"/>
        </c:dLbls>
        <c:gapWidth val="219"/>
        <c:overlap val="-27"/>
        <c:axId val="359896975"/>
        <c:axId val="359898895"/>
      </c:barChart>
      <c:catAx>
        <c:axId val="35989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98895"/>
        <c:crosses val="autoZero"/>
        <c:auto val="1"/>
        <c:lblAlgn val="ctr"/>
        <c:lblOffset val="100"/>
        <c:noMultiLvlLbl val="0"/>
      </c:catAx>
      <c:valAx>
        <c:axId val="35989889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9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(Pay)!PivotTable4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15 Counties FTE Pay (Per Enrolled Student)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(Pay)'!$B$64</c:f>
              <c:strCache>
                <c:ptCount val="1"/>
                <c:pt idx="0">
                  <c:v>Average of Base Pay Per Enrollment</c:v>
                </c:pt>
              </c:strCache>
            </c:strRef>
          </c:tx>
          <c:spPr>
            <a:solidFill>
              <a:schemeClr val="accent1"/>
            </a:solidFill>
            <a:ln>
              <a:noFill/>
            </a:ln>
            <a:effectLst/>
          </c:spPr>
          <c:invertIfNegative val="0"/>
          <c:cat>
            <c:strRef>
              <c:f>'Dashboard (Pay)'!$A$65:$A$79</c:f>
              <c:strCache>
                <c:ptCount val="15"/>
                <c:pt idx="0">
                  <c:v>FOARD COUNTY</c:v>
                </c:pt>
                <c:pt idx="1">
                  <c:v>GILLESPIE COUNTY</c:v>
                </c:pt>
                <c:pt idx="2">
                  <c:v>JEFF DAVIS COUNTY</c:v>
                </c:pt>
                <c:pt idx="3">
                  <c:v>DEWITT COUNTY</c:v>
                </c:pt>
                <c:pt idx="4">
                  <c:v>HUDSPETH COUNTY</c:v>
                </c:pt>
                <c:pt idx="5">
                  <c:v>TERRELL COUNTY</c:v>
                </c:pt>
                <c:pt idx="6">
                  <c:v>KING COUNTY</c:v>
                </c:pt>
                <c:pt idx="7">
                  <c:v>DUVAL COUNTY</c:v>
                </c:pt>
                <c:pt idx="8">
                  <c:v>KENDALL COUNTY</c:v>
                </c:pt>
                <c:pt idx="9">
                  <c:v>COTTLE COUNTY</c:v>
                </c:pt>
                <c:pt idx="10">
                  <c:v>DICKENS COUNTY</c:v>
                </c:pt>
                <c:pt idx="11">
                  <c:v>KENEDY COUNTY</c:v>
                </c:pt>
                <c:pt idx="12">
                  <c:v>SOMERVELL COUNTY</c:v>
                </c:pt>
                <c:pt idx="13">
                  <c:v>BREWSTER COUNTY</c:v>
                </c:pt>
                <c:pt idx="14">
                  <c:v>HASKELL COUNTY</c:v>
                </c:pt>
              </c:strCache>
            </c:strRef>
          </c:cat>
          <c:val>
            <c:numRef>
              <c:f>'Dashboard (Pay)'!$B$65:$B$79</c:f>
              <c:numCache>
                <c:formatCode>0</c:formatCode>
                <c:ptCount val="15"/>
                <c:pt idx="0">
                  <c:v>514.1269841269841</c:v>
                </c:pt>
                <c:pt idx="1">
                  <c:v>1123.3332727435181</c:v>
                </c:pt>
                <c:pt idx="2">
                  <c:v>459.00389479472142</c:v>
                </c:pt>
                <c:pt idx="3">
                  <c:v>472.47443418149714</c:v>
                </c:pt>
                <c:pt idx="4">
                  <c:v>513.47885739991</c:v>
                </c:pt>
                <c:pt idx="5">
                  <c:v>525.40350877192986</c:v>
                </c:pt>
                <c:pt idx="6">
                  <c:v>1032.258064516129</c:v>
                </c:pt>
                <c:pt idx="7">
                  <c:v>669.72728756379547</c:v>
                </c:pt>
                <c:pt idx="8">
                  <c:v>494.9051375557728</c:v>
                </c:pt>
                <c:pt idx="9">
                  <c:v>885.76282051282055</c:v>
                </c:pt>
                <c:pt idx="10">
                  <c:v>668.70762310606062</c:v>
                </c:pt>
                <c:pt idx="11">
                  <c:v>408.57142857142856</c:v>
                </c:pt>
                <c:pt idx="12">
                  <c:v>427.97523189874596</c:v>
                </c:pt>
                <c:pt idx="13">
                  <c:v>331.07937150467762</c:v>
                </c:pt>
                <c:pt idx="14">
                  <c:v>737.07826432570675</c:v>
                </c:pt>
              </c:numCache>
            </c:numRef>
          </c:val>
          <c:extLst>
            <c:ext xmlns:c16="http://schemas.microsoft.com/office/drawing/2014/chart" uri="{C3380CC4-5D6E-409C-BE32-E72D297353CC}">
              <c16:uniqueId val="{00000000-427B-41EE-89AF-72A26A714E02}"/>
            </c:ext>
          </c:extLst>
        </c:ser>
        <c:ser>
          <c:idx val="1"/>
          <c:order val="1"/>
          <c:tx>
            <c:strRef>
              <c:f>'Dashboard (Pay)'!$C$64</c:f>
              <c:strCache>
                <c:ptCount val="1"/>
                <c:pt idx="0">
                  <c:v>Average of FTE Pay Per Enrollment</c:v>
                </c:pt>
              </c:strCache>
            </c:strRef>
          </c:tx>
          <c:spPr>
            <a:solidFill>
              <a:schemeClr val="accent2"/>
            </a:solidFill>
            <a:ln>
              <a:noFill/>
            </a:ln>
            <a:effectLst/>
          </c:spPr>
          <c:invertIfNegative val="0"/>
          <c:cat>
            <c:strRef>
              <c:f>'Dashboard (Pay)'!$A$65:$A$79</c:f>
              <c:strCache>
                <c:ptCount val="15"/>
                <c:pt idx="0">
                  <c:v>FOARD COUNTY</c:v>
                </c:pt>
                <c:pt idx="1">
                  <c:v>GILLESPIE COUNTY</c:v>
                </c:pt>
                <c:pt idx="2">
                  <c:v>JEFF DAVIS COUNTY</c:v>
                </c:pt>
                <c:pt idx="3">
                  <c:v>DEWITT COUNTY</c:v>
                </c:pt>
                <c:pt idx="4">
                  <c:v>HUDSPETH COUNTY</c:v>
                </c:pt>
                <c:pt idx="5">
                  <c:v>TERRELL COUNTY</c:v>
                </c:pt>
                <c:pt idx="6">
                  <c:v>KING COUNTY</c:v>
                </c:pt>
                <c:pt idx="7">
                  <c:v>DUVAL COUNTY</c:v>
                </c:pt>
                <c:pt idx="8">
                  <c:v>KENDALL COUNTY</c:v>
                </c:pt>
                <c:pt idx="9">
                  <c:v>COTTLE COUNTY</c:v>
                </c:pt>
                <c:pt idx="10">
                  <c:v>DICKENS COUNTY</c:v>
                </c:pt>
                <c:pt idx="11">
                  <c:v>KENEDY COUNTY</c:v>
                </c:pt>
                <c:pt idx="12">
                  <c:v>SOMERVELL COUNTY</c:v>
                </c:pt>
                <c:pt idx="13">
                  <c:v>BREWSTER COUNTY</c:v>
                </c:pt>
                <c:pt idx="14">
                  <c:v>HASKELL COUNTY</c:v>
                </c:pt>
              </c:strCache>
            </c:strRef>
          </c:cat>
          <c:val>
            <c:numRef>
              <c:f>'Dashboard (Pay)'!$C$65:$C$79</c:f>
              <c:numCache>
                <c:formatCode>0</c:formatCode>
                <c:ptCount val="15"/>
                <c:pt idx="0">
                  <c:v>2184.9841269841268</c:v>
                </c:pt>
                <c:pt idx="1">
                  <c:v>2152.2499394101847</c:v>
                </c:pt>
                <c:pt idx="2">
                  <c:v>2138.4452895894428</c:v>
                </c:pt>
                <c:pt idx="3">
                  <c:v>1341.6723062848839</c:v>
                </c:pt>
                <c:pt idx="4">
                  <c:v>1073.1499100314891</c:v>
                </c:pt>
                <c:pt idx="5">
                  <c:v>1050.8070175438597</c:v>
                </c:pt>
                <c:pt idx="6">
                  <c:v>1032.258064516129</c:v>
                </c:pt>
                <c:pt idx="7">
                  <c:v>1018.7897875637955</c:v>
                </c:pt>
                <c:pt idx="8">
                  <c:v>939.3495820002172</c:v>
                </c:pt>
                <c:pt idx="9">
                  <c:v>885.76282051282055</c:v>
                </c:pt>
                <c:pt idx="10">
                  <c:v>821.84303977272725</c:v>
                </c:pt>
                <c:pt idx="11">
                  <c:v>817.14285714285711</c:v>
                </c:pt>
                <c:pt idx="12">
                  <c:v>812.28670730858198</c:v>
                </c:pt>
                <c:pt idx="13">
                  <c:v>788.83572910194425</c:v>
                </c:pt>
                <c:pt idx="14">
                  <c:v>737.07826432570675</c:v>
                </c:pt>
              </c:numCache>
            </c:numRef>
          </c:val>
          <c:extLst>
            <c:ext xmlns:c16="http://schemas.microsoft.com/office/drawing/2014/chart" uri="{C3380CC4-5D6E-409C-BE32-E72D297353CC}">
              <c16:uniqueId val="{00000001-427B-41EE-89AF-72A26A714E02}"/>
            </c:ext>
          </c:extLst>
        </c:ser>
        <c:ser>
          <c:idx val="2"/>
          <c:order val="2"/>
          <c:tx>
            <c:strRef>
              <c:f>'Dashboard (Pay)'!$D$64</c:f>
              <c:strCache>
                <c:ptCount val="1"/>
                <c:pt idx="0">
                  <c:v>Sum of FTE</c:v>
                </c:pt>
              </c:strCache>
            </c:strRef>
          </c:tx>
          <c:spPr>
            <a:solidFill>
              <a:schemeClr val="accent3"/>
            </a:solidFill>
            <a:ln>
              <a:noFill/>
            </a:ln>
            <a:effectLst/>
          </c:spPr>
          <c:invertIfNegative val="0"/>
          <c:cat>
            <c:strRef>
              <c:f>'Dashboard (Pay)'!$A$65:$A$79</c:f>
              <c:strCache>
                <c:ptCount val="15"/>
                <c:pt idx="0">
                  <c:v>FOARD COUNTY</c:v>
                </c:pt>
                <c:pt idx="1">
                  <c:v>GILLESPIE COUNTY</c:v>
                </c:pt>
                <c:pt idx="2">
                  <c:v>JEFF DAVIS COUNTY</c:v>
                </c:pt>
                <c:pt idx="3">
                  <c:v>DEWITT COUNTY</c:v>
                </c:pt>
                <c:pt idx="4">
                  <c:v>HUDSPETH COUNTY</c:v>
                </c:pt>
                <c:pt idx="5">
                  <c:v>TERRELL COUNTY</c:v>
                </c:pt>
                <c:pt idx="6">
                  <c:v>KING COUNTY</c:v>
                </c:pt>
                <c:pt idx="7">
                  <c:v>DUVAL COUNTY</c:v>
                </c:pt>
                <c:pt idx="8">
                  <c:v>KENDALL COUNTY</c:v>
                </c:pt>
                <c:pt idx="9">
                  <c:v>COTTLE COUNTY</c:v>
                </c:pt>
                <c:pt idx="10">
                  <c:v>DICKENS COUNTY</c:v>
                </c:pt>
                <c:pt idx="11">
                  <c:v>KENEDY COUNTY</c:v>
                </c:pt>
                <c:pt idx="12">
                  <c:v>SOMERVELL COUNTY</c:v>
                </c:pt>
                <c:pt idx="13">
                  <c:v>BREWSTER COUNTY</c:v>
                </c:pt>
                <c:pt idx="14">
                  <c:v>HASKELL COUNTY</c:v>
                </c:pt>
              </c:strCache>
            </c:strRef>
          </c:cat>
          <c:val>
            <c:numRef>
              <c:f>'Dashboard (Pay)'!$D$65:$D$79</c:f>
              <c:numCache>
                <c:formatCode>General</c:formatCode>
                <c:ptCount val="15"/>
                <c:pt idx="0">
                  <c:v>0.24</c:v>
                </c:pt>
                <c:pt idx="1">
                  <c:v>2.5</c:v>
                </c:pt>
                <c:pt idx="2">
                  <c:v>0.7</c:v>
                </c:pt>
                <c:pt idx="3">
                  <c:v>4.67</c:v>
                </c:pt>
                <c:pt idx="4">
                  <c:v>2.02</c:v>
                </c:pt>
                <c:pt idx="5">
                  <c:v>0.5</c:v>
                </c:pt>
                <c:pt idx="6">
                  <c:v>1</c:v>
                </c:pt>
                <c:pt idx="7">
                  <c:v>3.5</c:v>
                </c:pt>
                <c:pt idx="8">
                  <c:v>2.5</c:v>
                </c:pt>
                <c:pt idx="9">
                  <c:v>1</c:v>
                </c:pt>
                <c:pt idx="10">
                  <c:v>0.57999999999999996</c:v>
                </c:pt>
                <c:pt idx="11">
                  <c:v>0.5</c:v>
                </c:pt>
                <c:pt idx="12">
                  <c:v>1.5</c:v>
                </c:pt>
                <c:pt idx="13">
                  <c:v>2.3199999999999998</c:v>
                </c:pt>
                <c:pt idx="14">
                  <c:v>3</c:v>
                </c:pt>
              </c:numCache>
            </c:numRef>
          </c:val>
          <c:extLst>
            <c:ext xmlns:c16="http://schemas.microsoft.com/office/drawing/2014/chart" uri="{C3380CC4-5D6E-409C-BE32-E72D297353CC}">
              <c16:uniqueId val="{00000003-427B-41EE-89AF-72A26A714E02}"/>
            </c:ext>
          </c:extLst>
        </c:ser>
        <c:ser>
          <c:idx val="3"/>
          <c:order val="3"/>
          <c:tx>
            <c:strRef>
              <c:f>'Dashboard (Pay)'!$E$64</c:f>
              <c:strCache>
                <c:ptCount val="1"/>
                <c:pt idx="0">
                  <c:v>Count of Superintendent</c:v>
                </c:pt>
              </c:strCache>
            </c:strRef>
          </c:tx>
          <c:spPr>
            <a:solidFill>
              <a:schemeClr val="accent4"/>
            </a:solidFill>
            <a:ln>
              <a:noFill/>
            </a:ln>
            <a:effectLst/>
          </c:spPr>
          <c:invertIfNegative val="0"/>
          <c:cat>
            <c:strRef>
              <c:f>'Dashboard (Pay)'!$A$65:$A$79</c:f>
              <c:strCache>
                <c:ptCount val="15"/>
                <c:pt idx="0">
                  <c:v>FOARD COUNTY</c:v>
                </c:pt>
                <c:pt idx="1">
                  <c:v>GILLESPIE COUNTY</c:v>
                </c:pt>
                <c:pt idx="2">
                  <c:v>JEFF DAVIS COUNTY</c:v>
                </c:pt>
                <c:pt idx="3">
                  <c:v>DEWITT COUNTY</c:v>
                </c:pt>
                <c:pt idx="4">
                  <c:v>HUDSPETH COUNTY</c:v>
                </c:pt>
                <c:pt idx="5">
                  <c:v>TERRELL COUNTY</c:v>
                </c:pt>
                <c:pt idx="6">
                  <c:v>KING COUNTY</c:v>
                </c:pt>
                <c:pt idx="7">
                  <c:v>DUVAL COUNTY</c:v>
                </c:pt>
                <c:pt idx="8">
                  <c:v>KENDALL COUNTY</c:v>
                </c:pt>
                <c:pt idx="9">
                  <c:v>COTTLE COUNTY</c:v>
                </c:pt>
                <c:pt idx="10">
                  <c:v>DICKENS COUNTY</c:v>
                </c:pt>
                <c:pt idx="11">
                  <c:v>KENEDY COUNTY</c:v>
                </c:pt>
                <c:pt idx="12">
                  <c:v>SOMERVELL COUNTY</c:v>
                </c:pt>
                <c:pt idx="13">
                  <c:v>BREWSTER COUNTY</c:v>
                </c:pt>
                <c:pt idx="14">
                  <c:v>HASKELL COUNTY</c:v>
                </c:pt>
              </c:strCache>
            </c:strRef>
          </c:cat>
          <c:val>
            <c:numRef>
              <c:f>'Dashboard (Pay)'!$E$65:$E$79</c:f>
              <c:numCache>
                <c:formatCode>General</c:formatCode>
                <c:ptCount val="15"/>
                <c:pt idx="0">
                  <c:v>1</c:v>
                </c:pt>
                <c:pt idx="1">
                  <c:v>3</c:v>
                </c:pt>
                <c:pt idx="2">
                  <c:v>2</c:v>
                </c:pt>
                <c:pt idx="3">
                  <c:v>6</c:v>
                </c:pt>
                <c:pt idx="4">
                  <c:v>3</c:v>
                </c:pt>
                <c:pt idx="5">
                  <c:v>1</c:v>
                </c:pt>
                <c:pt idx="6">
                  <c:v>1</c:v>
                </c:pt>
                <c:pt idx="7">
                  <c:v>4</c:v>
                </c:pt>
                <c:pt idx="8">
                  <c:v>3</c:v>
                </c:pt>
                <c:pt idx="9">
                  <c:v>1</c:v>
                </c:pt>
                <c:pt idx="10">
                  <c:v>2</c:v>
                </c:pt>
                <c:pt idx="11">
                  <c:v>1</c:v>
                </c:pt>
                <c:pt idx="12">
                  <c:v>2</c:v>
                </c:pt>
                <c:pt idx="13">
                  <c:v>4</c:v>
                </c:pt>
                <c:pt idx="14">
                  <c:v>3</c:v>
                </c:pt>
              </c:numCache>
            </c:numRef>
          </c:val>
          <c:extLst>
            <c:ext xmlns:c16="http://schemas.microsoft.com/office/drawing/2014/chart" uri="{C3380CC4-5D6E-409C-BE32-E72D297353CC}">
              <c16:uniqueId val="{00000004-427B-41EE-89AF-72A26A714E02}"/>
            </c:ext>
          </c:extLst>
        </c:ser>
        <c:dLbls>
          <c:showLegendKey val="0"/>
          <c:showVal val="0"/>
          <c:showCatName val="0"/>
          <c:showSerName val="0"/>
          <c:showPercent val="0"/>
          <c:showBubbleSize val="0"/>
        </c:dLbls>
        <c:gapWidth val="71"/>
        <c:overlap val="-27"/>
        <c:axId val="366995439"/>
        <c:axId val="366996879"/>
      </c:barChart>
      <c:catAx>
        <c:axId val="36699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96879"/>
        <c:crosses val="autoZero"/>
        <c:auto val="1"/>
        <c:lblAlgn val="ctr"/>
        <c:lblOffset val="100"/>
        <c:noMultiLvlLbl val="0"/>
      </c:catAx>
      <c:valAx>
        <c:axId val="3669968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9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(Pay)!PivotTable5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15 Districts by FTE Pay (Per Child Enrolled)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(Pay)'!$B$81</c:f>
              <c:strCache>
                <c:ptCount val="1"/>
                <c:pt idx="0">
                  <c:v>Average of Base Pay Per Enrollment</c:v>
                </c:pt>
              </c:strCache>
            </c:strRef>
          </c:tx>
          <c:spPr>
            <a:solidFill>
              <a:schemeClr val="accent1"/>
            </a:solidFill>
            <a:ln>
              <a:noFill/>
            </a:ln>
            <a:effectLst/>
          </c:spPr>
          <c:invertIfNegative val="0"/>
          <c:cat>
            <c:strRef>
              <c:f>'Dashboard (Pay)'!$A$82:$A$96</c:f>
              <c:strCache>
                <c:ptCount val="15"/>
                <c:pt idx="0">
                  <c:v>86024</c:v>
                </c:pt>
                <c:pt idx="1">
                  <c:v>62905</c:v>
                </c:pt>
                <c:pt idx="2">
                  <c:v>101842</c:v>
                </c:pt>
                <c:pt idx="3">
                  <c:v>122902</c:v>
                </c:pt>
                <c:pt idx="4">
                  <c:v>101881</c:v>
                </c:pt>
                <c:pt idx="5">
                  <c:v>66005</c:v>
                </c:pt>
                <c:pt idx="6">
                  <c:v>130801</c:v>
                </c:pt>
                <c:pt idx="7">
                  <c:v>78901</c:v>
                </c:pt>
                <c:pt idx="8">
                  <c:v>111801</c:v>
                </c:pt>
                <c:pt idx="9">
                  <c:v>57809</c:v>
                </c:pt>
                <c:pt idx="10">
                  <c:v>105802</c:v>
                </c:pt>
                <c:pt idx="11">
                  <c:v>22902</c:v>
                </c:pt>
                <c:pt idx="12">
                  <c:v>92801</c:v>
                </c:pt>
                <c:pt idx="13">
                  <c:v>90905</c:v>
                </c:pt>
                <c:pt idx="14">
                  <c:v>18908</c:v>
                </c:pt>
              </c:strCache>
            </c:strRef>
          </c:cat>
          <c:val>
            <c:numRef>
              <c:f>'Dashboard (Pay)'!$B$82:$B$96</c:f>
              <c:numCache>
                <c:formatCode>0</c:formatCode>
                <c:ptCount val="15"/>
                <c:pt idx="0">
                  <c:v>3086.75</c:v>
                </c:pt>
                <c:pt idx="1">
                  <c:v>988.23529411764707</c:v>
                </c:pt>
                <c:pt idx="2">
                  <c:v>906.76470588235293</c:v>
                </c:pt>
                <c:pt idx="3">
                  <c:v>830.03125</c:v>
                </c:pt>
                <c:pt idx="4">
                  <c:v>3972.2222222222222</c:v>
                </c:pt>
                <c:pt idx="5">
                  <c:v>1396.25</c:v>
                </c:pt>
                <c:pt idx="6">
                  <c:v>1333.3333333333333</c:v>
                </c:pt>
                <c:pt idx="7">
                  <c:v>514.1269841269841</c:v>
                </c:pt>
                <c:pt idx="8">
                  <c:v>137.10638297872342</c:v>
                </c:pt>
                <c:pt idx="9">
                  <c:v>389.61038961038963</c:v>
                </c:pt>
                <c:pt idx="10">
                  <c:v>1940.2881355932204</c:v>
                </c:pt>
                <c:pt idx="11">
                  <c:v>609.55172413793105</c:v>
                </c:pt>
                <c:pt idx="12">
                  <c:v>37.125</c:v>
                </c:pt>
                <c:pt idx="13">
                  <c:v>918.36734693877554</c:v>
                </c:pt>
                <c:pt idx="14">
                  <c:v>887.58620689655174</c:v>
                </c:pt>
              </c:numCache>
            </c:numRef>
          </c:val>
          <c:extLst>
            <c:ext xmlns:c16="http://schemas.microsoft.com/office/drawing/2014/chart" uri="{C3380CC4-5D6E-409C-BE32-E72D297353CC}">
              <c16:uniqueId val="{00000000-4EFD-444B-ACF5-285520064351}"/>
            </c:ext>
          </c:extLst>
        </c:ser>
        <c:ser>
          <c:idx val="1"/>
          <c:order val="1"/>
          <c:tx>
            <c:strRef>
              <c:f>'Dashboard (Pay)'!$C$81</c:f>
              <c:strCache>
                <c:ptCount val="1"/>
                <c:pt idx="0">
                  <c:v>Average of FTE Pay Per Enrollment</c:v>
                </c:pt>
              </c:strCache>
            </c:strRef>
          </c:tx>
          <c:spPr>
            <a:solidFill>
              <a:schemeClr val="accent2"/>
            </a:solidFill>
            <a:ln>
              <a:noFill/>
            </a:ln>
            <a:effectLst/>
          </c:spPr>
          <c:invertIfNegative val="0"/>
          <c:cat>
            <c:strRef>
              <c:f>'Dashboard (Pay)'!$A$82:$A$96</c:f>
              <c:strCache>
                <c:ptCount val="15"/>
                <c:pt idx="0">
                  <c:v>86024</c:v>
                </c:pt>
                <c:pt idx="1">
                  <c:v>62905</c:v>
                </c:pt>
                <c:pt idx="2">
                  <c:v>101842</c:v>
                </c:pt>
                <c:pt idx="3">
                  <c:v>122902</c:v>
                </c:pt>
                <c:pt idx="4">
                  <c:v>101881</c:v>
                </c:pt>
                <c:pt idx="5">
                  <c:v>66005</c:v>
                </c:pt>
                <c:pt idx="6">
                  <c:v>130801</c:v>
                </c:pt>
                <c:pt idx="7">
                  <c:v>78901</c:v>
                </c:pt>
                <c:pt idx="8">
                  <c:v>111801</c:v>
                </c:pt>
                <c:pt idx="9">
                  <c:v>57809</c:v>
                </c:pt>
                <c:pt idx="10">
                  <c:v>105802</c:v>
                </c:pt>
                <c:pt idx="11">
                  <c:v>22902</c:v>
                </c:pt>
                <c:pt idx="12">
                  <c:v>92801</c:v>
                </c:pt>
                <c:pt idx="13">
                  <c:v>90905</c:v>
                </c:pt>
                <c:pt idx="14">
                  <c:v>18908</c:v>
                </c:pt>
              </c:strCache>
            </c:strRef>
          </c:cat>
          <c:val>
            <c:numRef>
              <c:f>'Dashboard (Pay)'!$C$82:$C$96</c:f>
              <c:numCache>
                <c:formatCode>0</c:formatCode>
                <c:ptCount val="15"/>
                <c:pt idx="0">
                  <c:v>6173.5</c:v>
                </c:pt>
                <c:pt idx="1">
                  <c:v>5864.8941176470589</c:v>
                </c:pt>
                <c:pt idx="2">
                  <c:v>5439.5</c:v>
                </c:pt>
                <c:pt idx="3">
                  <c:v>4100.9375</c:v>
                </c:pt>
                <c:pt idx="4">
                  <c:v>3972.2222222222222</c:v>
                </c:pt>
                <c:pt idx="5">
                  <c:v>2792.5</c:v>
                </c:pt>
                <c:pt idx="6">
                  <c:v>2666.6666666666665</c:v>
                </c:pt>
                <c:pt idx="7">
                  <c:v>2184.9841269841268</c:v>
                </c:pt>
                <c:pt idx="8">
                  <c:v>1953.0851063829787</c:v>
                </c:pt>
                <c:pt idx="9">
                  <c:v>1948.0519480519481</c:v>
                </c:pt>
                <c:pt idx="10">
                  <c:v>1940.2881355932204</c:v>
                </c:pt>
                <c:pt idx="11">
                  <c:v>1896.5517241379309</c:v>
                </c:pt>
                <c:pt idx="12">
                  <c:v>1875</c:v>
                </c:pt>
                <c:pt idx="13">
                  <c:v>1836.7346938775511</c:v>
                </c:pt>
                <c:pt idx="14">
                  <c:v>1775.1724137931035</c:v>
                </c:pt>
              </c:numCache>
            </c:numRef>
          </c:val>
          <c:extLst>
            <c:ext xmlns:c16="http://schemas.microsoft.com/office/drawing/2014/chart" uri="{C3380CC4-5D6E-409C-BE32-E72D297353CC}">
              <c16:uniqueId val="{00000001-4EFD-444B-ACF5-285520064351}"/>
            </c:ext>
          </c:extLst>
        </c:ser>
        <c:dLbls>
          <c:showLegendKey val="0"/>
          <c:showVal val="0"/>
          <c:showCatName val="0"/>
          <c:showSerName val="0"/>
          <c:showPercent val="0"/>
          <c:showBubbleSize val="0"/>
        </c:dLbls>
        <c:gapWidth val="219"/>
        <c:overlap val="-27"/>
        <c:axId val="493780527"/>
        <c:axId val="493781487"/>
      </c:barChart>
      <c:catAx>
        <c:axId val="49378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781487"/>
        <c:crosses val="autoZero"/>
        <c:auto val="1"/>
        <c:lblAlgn val="ctr"/>
        <c:lblOffset val="100"/>
        <c:noMultiLvlLbl val="0"/>
      </c:catAx>
      <c:valAx>
        <c:axId val="4937814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78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(Pay)!PivotTable6</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15 Districts by AVG FTE Pay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(Pay)'!$B$98</c:f>
              <c:strCache>
                <c:ptCount val="1"/>
                <c:pt idx="0">
                  <c:v>Average of Base Pay</c:v>
                </c:pt>
              </c:strCache>
            </c:strRef>
          </c:tx>
          <c:spPr>
            <a:solidFill>
              <a:schemeClr val="accent1"/>
            </a:solidFill>
            <a:ln>
              <a:noFill/>
            </a:ln>
            <a:effectLst/>
          </c:spPr>
          <c:invertIfNegative val="0"/>
          <c:cat>
            <c:strRef>
              <c:f>'Dashboard (Pay)'!$A$99:$A$113</c:f>
              <c:strCache>
                <c:ptCount val="15"/>
                <c:pt idx="0">
                  <c:v>62905</c:v>
                </c:pt>
                <c:pt idx="1">
                  <c:v>78901</c:v>
                </c:pt>
                <c:pt idx="2">
                  <c:v>92801</c:v>
                </c:pt>
                <c:pt idx="3">
                  <c:v>18908</c:v>
                </c:pt>
                <c:pt idx="4">
                  <c:v>101842</c:v>
                </c:pt>
                <c:pt idx="5">
                  <c:v>57809</c:v>
                </c:pt>
                <c:pt idx="6">
                  <c:v>101881</c:v>
                </c:pt>
                <c:pt idx="7">
                  <c:v>122902</c:v>
                </c:pt>
                <c:pt idx="8">
                  <c:v>86024</c:v>
                </c:pt>
                <c:pt idx="9">
                  <c:v>130801</c:v>
                </c:pt>
                <c:pt idx="10">
                  <c:v>105802</c:v>
                </c:pt>
                <c:pt idx="11">
                  <c:v>22902</c:v>
                </c:pt>
                <c:pt idx="12">
                  <c:v>66005</c:v>
                </c:pt>
                <c:pt idx="13">
                  <c:v>111801</c:v>
                </c:pt>
                <c:pt idx="14">
                  <c:v>90905</c:v>
                </c:pt>
              </c:strCache>
            </c:strRef>
          </c:cat>
          <c:val>
            <c:numRef>
              <c:f>'Dashboard (Pay)'!$B$99:$B$113</c:f>
              <c:numCache>
                <c:formatCode>General</c:formatCode>
                <c:ptCount val="15"/>
                <c:pt idx="0">
                  <c:v>84000</c:v>
                </c:pt>
                <c:pt idx="1">
                  <c:v>97170</c:v>
                </c:pt>
                <c:pt idx="2">
                  <c:v>4752</c:v>
                </c:pt>
                <c:pt idx="3">
                  <c:v>102960</c:v>
                </c:pt>
                <c:pt idx="4">
                  <c:v>30830</c:v>
                </c:pt>
                <c:pt idx="5">
                  <c:v>30000</c:v>
                </c:pt>
                <c:pt idx="6">
                  <c:v>143000</c:v>
                </c:pt>
                <c:pt idx="7">
                  <c:v>26561</c:v>
                </c:pt>
                <c:pt idx="8">
                  <c:v>61735</c:v>
                </c:pt>
                <c:pt idx="9">
                  <c:v>60000</c:v>
                </c:pt>
                <c:pt idx="10">
                  <c:v>114477</c:v>
                </c:pt>
                <c:pt idx="11">
                  <c:v>35354</c:v>
                </c:pt>
                <c:pt idx="12">
                  <c:v>50265</c:v>
                </c:pt>
                <c:pt idx="13">
                  <c:v>6444</c:v>
                </c:pt>
                <c:pt idx="14">
                  <c:v>45000</c:v>
                </c:pt>
              </c:numCache>
            </c:numRef>
          </c:val>
          <c:extLst>
            <c:ext xmlns:c16="http://schemas.microsoft.com/office/drawing/2014/chart" uri="{C3380CC4-5D6E-409C-BE32-E72D297353CC}">
              <c16:uniqueId val="{00000000-85D7-4D71-B54E-1ECDA21676FB}"/>
            </c:ext>
          </c:extLst>
        </c:ser>
        <c:ser>
          <c:idx val="1"/>
          <c:order val="1"/>
          <c:tx>
            <c:strRef>
              <c:f>'Dashboard (Pay)'!$C$98</c:f>
              <c:strCache>
                <c:ptCount val="1"/>
                <c:pt idx="0">
                  <c:v>Average of FTE Pay</c:v>
                </c:pt>
              </c:strCache>
            </c:strRef>
          </c:tx>
          <c:spPr>
            <a:solidFill>
              <a:schemeClr val="accent2"/>
            </a:solidFill>
            <a:ln>
              <a:noFill/>
            </a:ln>
            <a:effectLst/>
          </c:spPr>
          <c:invertIfNegative val="0"/>
          <c:cat>
            <c:strRef>
              <c:f>'Dashboard (Pay)'!$A$99:$A$113</c:f>
              <c:strCache>
                <c:ptCount val="15"/>
                <c:pt idx="0">
                  <c:v>62905</c:v>
                </c:pt>
                <c:pt idx="1">
                  <c:v>78901</c:v>
                </c:pt>
                <c:pt idx="2">
                  <c:v>92801</c:v>
                </c:pt>
                <c:pt idx="3">
                  <c:v>18908</c:v>
                </c:pt>
                <c:pt idx="4">
                  <c:v>101842</c:v>
                </c:pt>
                <c:pt idx="5">
                  <c:v>57809</c:v>
                </c:pt>
                <c:pt idx="6">
                  <c:v>101881</c:v>
                </c:pt>
                <c:pt idx="7">
                  <c:v>122902</c:v>
                </c:pt>
                <c:pt idx="8">
                  <c:v>86024</c:v>
                </c:pt>
                <c:pt idx="9">
                  <c:v>130801</c:v>
                </c:pt>
                <c:pt idx="10">
                  <c:v>105802</c:v>
                </c:pt>
                <c:pt idx="11">
                  <c:v>22902</c:v>
                </c:pt>
                <c:pt idx="12">
                  <c:v>66005</c:v>
                </c:pt>
                <c:pt idx="13">
                  <c:v>111801</c:v>
                </c:pt>
                <c:pt idx="14">
                  <c:v>90905</c:v>
                </c:pt>
              </c:strCache>
            </c:strRef>
          </c:cat>
          <c:val>
            <c:numRef>
              <c:f>'Dashboard (Pay)'!$C$99:$C$113</c:f>
              <c:numCache>
                <c:formatCode>General</c:formatCode>
                <c:ptCount val="15"/>
                <c:pt idx="0">
                  <c:v>498516</c:v>
                </c:pt>
                <c:pt idx="1">
                  <c:v>412962</c:v>
                </c:pt>
                <c:pt idx="2">
                  <c:v>240000</c:v>
                </c:pt>
                <c:pt idx="3">
                  <c:v>205920</c:v>
                </c:pt>
                <c:pt idx="4">
                  <c:v>184943</c:v>
                </c:pt>
                <c:pt idx="5">
                  <c:v>150000</c:v>
                </c:pt>
                <c:pt idx="6">
                  <c:v>143000</c:v>
                </c:pt>
                <c:pt idx="7">
                  <c:v>131230</c:v>
                </c:pt>
                <c:pt idx="8">
                  <c:v>123470</c:v>
                </c:pt>
                <c:pt idx="9">
                  <c:v>120000</c:v>
                </c:pt>
                <c:pt idx="10">
                  <c:v>114477</c:v>
                </c:pt>
                <c:pt idx="11">
                  <c:v>110000</c:v>
                </c:pt>
                <c:pt idx="12">
                  <c:v>100530</c:v>
                </c:pt>
                <c:pt idx="13">
                  <c:v>91795</c:v>
                </c:pt>
                <c:pt idx="14">
                  <c:v>90000</c:v>
                </c:pt>
              </c:numCache>
            </c:numRef>
          </c:val>
          <c:extLst>
            <c:ext xmlns:c16="http://schemas.microsoft.com/office/drawing/2014/chart" uri="{C3380CC4-5D6E-409C-BE32-E72D297353CC}">
              <c16:uniqueId val="{00000001-85D7-4D71-B54E-1ECDA21676FB}"/>
            </c:ext>
          </c:extLst>
        </c:ser>
        <c:dLbls>
          <c:showLegendKey val="0"/>
          <c:showVal val="0"/>
          <c:showCatName val="0"/>
          <c:showSerName val="0"/>
          <c:showPercent val="0"/>
          <c:showBubbleSize val="0"/>
        </c:dLbls>
        <c:gapWidth val="100"/>
        <c:overlap val="-27"/>
        <c:axId val="1381823711"/>
        <c:axId val="1381825151"/>
      </c:barChart>
      <c:catAx>
        <c:axId val="138182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25151"/>
        <c:crosses val="autoZero"/>
        <c:auto val="1"/>
        <c:lblAlgn val="ctr"/>
        <c:lblOffset val="100"/>
        <c:noMultiLvlLbl val="0"/>
      </c:catAx>
      <c:valAx>
        <c:axId val="138182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237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(Pay)!PivotTable9</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FTE Pay (Open Charter vs Traditional ISD)</a:t>
            </a:r>
            <a:endParaRPr lang="en-US" b="1"/>
          </a:p>
        </c:rich>
      </c:tx>
      <c:layout>
        <c:manualLayout>
          <c:xMode val="edge"/>
          <c:yMode val="edge"/>
          <c:x val="0.29528621901801916"/>
          <c:y val="3.22061191626408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60923528626721E-2"/>
          <c:y val="4.5379537953795381E-2"/>
          <c:w val="0.70111315005115882"/>
          <c:h val="0.859248070476339"/>
        </c:manualLayout>
      </c:layout>
      <c:barChart>
        <c:barDir val="col"/>
        <c:grouping val="clustered"/>
        <c:varyColors val="0"/>
        <c:ser>
          <c:idx val="0"/>
          <c:order val="0"/>
          <c:tx>
            <c:strRef>
              <c:f>'Dashboard (Pay)'!$B$115:$B$116</c:f>
              <c:strCache>
                <c:ptCount val="1"/>
                <c:pt idx="0">
                  <c:v>OPEN ENROLLMENT CHARTER</c:v>
                </c:pt>
              </c:strCache>
            </c:strRef>
          </c:tx>
          <c:spPr>
            <a:solidFill>
              <a:schemeClr val="accent1"/>
            </a:solidFill>
            <a:ln>
              <a:noFill/>
            </a:ln>
            <a:effectLst/>
          </c:spPr>
          <c:invertIfNegative val="0"/>
          <c:cat>
            <c:strRef>
              <c:f>'Dashboard (Pay)'!$A$117:$A$136</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'Dashboard (Pay)'!$B$117:$B$136</c:f>
              <c:numCache>
                <c:formatCode>0</c:formatCode>
                <c:ptCount val="20"/>
                <c:pt idx="0">
                  <c:v>185830</c:v>
                </c:pt>
                <c:pt idx="1">
                  <c:v>91092.5</c:v>
                </c:pt>
                <c:pt idx="3">
                  <c:v>171035.21951219512</c:v>
                </c:pt>
                <c:pt idx="4">
                  <c:v>208372</c:v>
                </c:pt>
                <c:pt idx="5">
                  <c:v>82941</c:v>
                </c:pt>
                <c:pt idx="6">
                  <c:v>145555.85714285713</c:v>
                </c:pt>
                <c:pt idx="9">
                  <c:v>175532.69696969696</c:v>
                </c:pt>
                <c:pt idx="10">
                  <c:v>147402</c:v>
                </c:pt>
                <c:pt idx="11">
                  <c:v>124914.6</c:v>
                </c:pt>
                <c:pt idx="12">
                  <c:v>141291.47619047618</c:v>
                </c:pt>
                <c:pt idx="13">
                  <c:v>101550</c:v>
                </c:pt>
                <c:pt idx="14">
                  <c:v>194629</c:v>
                </c:pt>
                <c:pt idx="16">
                  <c:v>134368</c:v>
                </c:pt>
                <c:pt idx="17">
                  <c:v>155242</c:v>
                </c:pt>
                <c:pt idx="18">
                  <c:v>167479.71428571429</c:v>
                </c:pt>
                <c:pt idx="19">
                  <c:v>140814.61290322582</c:v>
                </c:pt>
              </c:numCache>
            </c:numRef>
          </c:val>
          <c:extLst>
            <c:ext xmlns:c16="http://schemas.microsoft.com/office/drawing/2014/chart" uri="{C3380CC4-5D6E-409C-BE32-E72D297353CC}">
              <c16:uniqueId val="{00000000-5189-425A-816B-54C405A38C73}"/>
            </c:ext>
          </c:extLst>
        </c:ser>
        <c:ser>
          <c:idx val="1"/>
          <c:order val="1"/>
          <c:tx>
            <c:strRef>
              <c:f>'Dashboard (Pay)'!$C$115:$C$116</c:f>
              <c:strCache>
                <c:ptCount val="1"/>
                <c:pt idx="0">
                  <c:v>TRADITIONAL ISD/CSD</c:v>
                </c:pt>
              </c:strCache>
            </c:strRef>
          </c:tx>
          <c:spPr>
            <a:solidFill>
              <a:schemeClr val="accent2"/>
            </a:solidFill>
            <a:ln>
              <a:noFill/>
            </a:ln>
            <a:effectLst/>
          </c:spPr>
          <c:invertIfNegative val="0"/>
          <c:cat>
            <c:strRef>
              <c:f>'Dashboard (Pay)'!$A$117:$A$136</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'Dashboard (Pay)'!$C$117:$C$136</c:f>
              <c:numCache>
                <c:formatCode>0</c:formatCode>
                <c:ptCount val="20"/>
                <c:pt idx="0">
                  <c:v>217652.43589743591</c:v>
                </c:pt>
                <c:pt idx="1">
                  <c:v>164462.51219512196</c:v>
                </c:pt>
                <c:pt idx="2">
                  <c:v>158662.84615384616</c:v>
                </c:pt>
                <c:pt idx="3">
                  <c:v>282359.72916666669</c:v>
                </c:pt>
                <c:pt idx="4">
                  <c:v>178486.22857142857</c:v>
                </c:pt>
                <c:pt idx="5">
                  <c:v>170718.4</c:v>
                </c:pt>
                <c:pt idx="6">
                  <c:v>159733.43617021278</c:v>
                </c:pt>
                <c:pt idx="7">
                  <c:v>138445.0652173913</c:v>
                </c:pt>
                <c:pt idx="8">
                  <c:v>136601.13513513515</c:v>
                </c:pt>
                <c:pt idx="9">
                  <c:v>226145.95121951221</c:v>
                </c:pt>
                <c:pt idx="10">
                  <c:v>200107.62337662338</c:v>
                </c:pt>
                <c:pt idx="11">
                  <c:v>155088.42857142858</c:v>
                </c:pt>
                <c:pt idx="12">
                  <c:v>202431.62745098039</c:v>
                </c:pt>
                <c:pt idx="13">
                  <c:v>131111.52380952382</c:v>
                </c:pt>
                <c:pt idx="14">
                  <c:v>133602.54347826086</c:v>
                </c:pt>
                <c:pt idx="15">
                  <c:v>128304.70967741935</c:v>
                </c:pt>
                <c:pt idx="16">
                  <c:v>142022</c:v>
                </c:pt>
                <c:pt idx="17">
                  <c:v>166664.3125</c:v>
                </c:pt>
                <c:pt idx="18">
                  <c:v>205765.16666666666</c:v>
                </c:pt>
                <c:pt idx="19">
                  <c:v>200384.51666666666</c:v>
                </c:pt>
              </c:numCache>
            </c:numRef>
          </c:val>
          <c:extLst>
            <c:ext xmlns:c16="http://schemas.microsoft.com/office/drawing/2014/chart" uri="{C3380CC4-5D6E-409C-BE32-E72D297353CC}">
              <c16:uniqueId val="{00000001-5189-425A-816B-54C405A38C73}"/>
            </c:ext>
          </c:extLst>
        </c:ser>
        <c:dLbls>
          <c:showLegendKey val="0"/>
          <c:showVal val="0"/>
          <c:showCatName val="0"/>
          <c:showSerName val="0"/>
          <c:showPercent val="0"/>
          <c:showBubbleSize val="0"/>
        </c:dLbls>
        <c:gapWidth val="219"/>
        <c:overlap val="-27"/>
        <c:axId val="1516187280"/>
        <c:axId val="1516185360"/>
      </c:barChart>
      <c:catAx>
        <c:axId val="151618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85360"/>
        <c:crosses val="autoZero"/>
        <c:auto val="1"/>
        <c:lblAlgn val="ctr"/>
        <c:lblOffset val="100"/>
        <c:noMultiLvlLbl val="0"/>
      </c:catAx>
      <c:valAx>
        <c:axId val="15161853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87280"/>
        <c:crosses val="autoZero"/>
        <c:crossBetween val="between"/>
      </c:valAx>
      <c:spPr>
        <a:noFill/>
        <a:ln>
          <a:noFill/>
        </a:ln>
        <a:effectLst/>
      </c:spPr>
    </c:plotArea>
    <c:legend>
      <c:legendPos val="r"/>
      <c:layout>
        <c:manualLayout>
          <c:xMode val="edge"/>
          <c:yMode val="edge"/>
          <c:x val="0.78327294363628275"/>
          <c:y val="0.12910559756763079"/>
          <c:w val="0.19836547444281327"/>
          <c:h val="0.762415542735375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Pay Per Enrollment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(Pay)'!$E$138</c:f>
              <c:strCache>
                <c:ptCount val="1"/>
                <c:pt idx="0">
                  <c:v>AVG Base Pay Per Enrollment</c:v>
                </c:pt>
              </c:strCache>
            </c:strRef>
          </c:tx>
          <c:spPr>
            <a:solidFill>
              <a:schemeClr val="accent1"/>
            </a:solidFill>
            <a:ln>
              <a:noFill/>
            </a:ln>
            <a:effectLst/>
          </c:spPr>
          <c:invertIfNegative val="0"/>
          <c:val>
            <c:numRef>
              <c:f>'Dashboard (Pay)'!$E$139:$E$158</c:f>
            </c:numRef>
          </c:val>
          <c:extLst>
            <c:ext xmlns:c16="http://schemas.microsoft.com/office/drawing/2014/chart" uri="{C3380CC4-5D6E-409C-BE32-E72D297353CC}">
              <c16:uniqueId val="{00000000-EEEE-4F22-851D-C8C4D86F3C84}"/>
            </c:ext>
          </c:extLst>
        </c:ser>
        <c:ser>
          <c:idx val="1"/>
          <c:order val="1"/>
          <c:tx>
            <c:strRef>
              <c:f>'Dashboard (Pay)'!$F$138</c:f>
              <c:strCache>
                <c:ptCount val="1"/>
                <c:pt idx="0">
                  <c:v>AVG FTE Pay er Enrollment</c:v>
                </c:pt>
              </c:strCache>
            </c:strRef>
          </c:tx>
          <c:spPr>
            <a:solidFill>
              <a:schemeClr val="accent2"/>
            </a:solidFill>
            <a:ln>
              <a:noFill/>
            </a:ln>
            <a:effectLst/>
          </c:spPr>
          <c:invertIfNegative val="0"/>
          <c:val>
            <c:numRef>
              <c:f>'Dashboard (Pay)'!$F$139:$F$158</c:f>
            </c:numRef>
          </c:val>
          <c:extLst>
            <c:ext xmlns:c16="http://schemas.microsoft.com/office/drawing/2014/chart" uri="{C3380CC4-5D6E-409C-BE32-E72D297353CC}">
              <c16:uniqueId val="{00000001-EEEE-4F22-851D-C8C4D86F3C84}"/>
            </c:ext>
          </c:extLst>
        </c:ser>
        <c:dLbls>
          <c:showLegendKey val="0"/>
          <c:showVal val="0"/>
          <c:showCatName val="0"/>
          <c:showSerName val="0"/>
          <c:showPercent val="0"/>
          <c:showBubbleSize val="0"/>
        </c:dLbls>
        <c:gapWidth val="219"/>
        <c:overlap val="-27"/>
        <c:axId val="608662831"/>
        <c:axId val="608660911"/>
      </c:barChart>
      <c:catAx>
        <c:axId val="6086628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60911"/>
        <c:crosses val="autoZero"/>
        <c:auto val="1"/>
        <c:lblAlgn val="ctr"/>
        <c:lblOffset val="100"/>
        <c:noMultiLvlLbl val="0"/>
      </c:catAx>
      <c:valAx>
        <c:axId val="60866091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62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(Region)!PivotTable7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Districts</a:t>
            </a:r>
            <a:r>
              <a:rPr lang="en-US" b="1" baseline="0"/>
              <a:t> and Counties Per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(Region)'!$B$1</c:f>
              <c:strCache>
                <c:ptCount val="1"/>
                <c:pt idx="0">
                  <c:v># of Counties</c:v>
                </c:pt>
              </c:strCache>
            </c:strRef>
          </c:tx>
          <c:spPr>
            <a:solidFill>
              <a:schemeClr val="accent1"/>
            </a:solidFill>
            <a:ln>
              <a:noFill/>
            </a:ln>
            <a:effectLst/>
          </c:spPr>
          <c:invertIfNegative val="0"/>
          <c:cat>
            <c:strRef>
              <c:f>'Dashboard (Region)'!$A$2:$A$21</c:f>
              <c:strCache>
                <c:ptCount val="20"/>
                <c:pt idx="0">
                  <c:v>10</c:v>
                </c:pt>
                <c:pt idx="1">
                  <c:v>7</c:v>
                </c:pt>
                <c:pt idx="2">
                  <c:v>11</c:v>
                </c:pt>
                <c:pt idx="3">
                  <c:v>4</c:v>
                </c:pt>
                <c:pt idx="4">
                  <c:v>20</c:v>
                </c:pt>
                <c:pt idx="5">
                  <c:v>12</c:v>
                </c:pt>
                <c:pt idx="6">
                  <c:v>13</c:v>
                </c:pt>
                <c:pt idx="7">
                  <c:v>17</c:v>
                </c:pt>
                <c:pt idx="8">
                  <c:v>16</c:v>
                </c:pt>
                <c:pt idx="9">
                  <c:v>6</c:v>
                </c:pt>
                <c:pt idx="10">
                  <c:v>15</c:v>
                </c:pt>
                <c:pt idx="11">
                  <c:v>8</c:v>
                </c:pt>
                <c:pt idx="12">
                  <c:v>2</c:v>
                </c:pt>
                <c:pt idx="13">
                  <c:v>1</c:v>
                </c:pt>
                <c:pt idx="14">
                  <c:v>14</c:v>
                </c:pt>
                <c:pt idx="15">
                  <c:v>5</c:v>
                </c:pt>
                <c:pt idx="16">
                  <c:v>3</c:v>
                </c:pt>
                <c:pt idx="17">
                  <c:v>9</c:v>
                </c:pt>
                <c:pt idx="18">
                  <c:v>18</c:v>
                </c:pt>
                <c:pt idx="19">
                  <c:v>19</c:v>
                </c:pt>
              </c:strCache>
            </c:strRef>
          </c:cat>
          <c:val>
            <c:numRef>
              <c:f>'Dashboard (Region)'!$B$2:$B$21</c:f>
              <c:numCache>
                <c:formatCode>General</c:formatCode>
                <c:ptCount val="20"/>
                <c:pt idx="0">
                  <c:v>11</c:v>
                </c:pt>
                <c:pt idx="1">
                  <c:v>17</c:v>
                </c:pt>
                <c:pt idx="2">
                  <c:v>10</c:v>
                </c:pt>
                <c:pt idx="3">
                  <c:v>9</c:v>
                </c:pt>
                <c:pt idx="4">
                  <c:v>19</c:v>
                </c:pt>
                <c:pt idx="5">
                  <c:v>13</c:v>
                </c:pt>
                <c:pt idx="6">
                  <c:v>14</c:v>
                </c:pt>
                <c:pt idx="7">
                  <c:v>20</c:v>
                </c:pt>
                <c:pt idx="8">
                  <c:v>26</c:v>
                </c:pt>
                <c:pt idx="9">
                  <c:v>15</c:v>
                </c:pt>
                <c:pt idx="10">
                  <c:v>21</c:v>
                </c:pt>
                <c:pt idx="11">
                  <c:v>12</c:v>
                </c:pt>
                <c:pt idx="12">
                  <c:v>10</c:v>
                </c:pt>
                <c:pt idx="13">
                  <c:v>8</c:v>
                </c:pt>
                <c:pt idx="14">
                  <c:v>13</c:v>
                </c:pt>
                <c:pt idx="15">
                  <c:v>9</c:v>
                </c:pt>
                <c:pt idx="16">
                  <c:v>11</c:v>
                </c:pt>
                <c:pt idx="17">
                  <c:v>12</c:v>
                </c:pt>
                <c:pt idx="18">
                  <c:v>17</c:v>
                </c:pt>
                <c:pt idx="19">
                  <c:v>2</c:v>
                </c:pt>
              </c:numCache>
            </c:numRef>
          </c:val>
          <c:extLst>
            <c:ext xmlns:c16="http://schemas.microsoft.com/office/drawing/2014/chart" uri="{C3380CC4-5D6E-409C-BE32-E72D297353CC}">
              <c16:uniqueId val="{00000000-5BD4-4AE2-BBBB-A03A5D4864B6}"/>
            </c:ext>
          </c:extLst>
        </c:ser>
        <c:ser>
          <c:idx val="1"/>
          <c:order val="1"/>
          <c:tx>
            <c:strRef>
              <c:f>'Dashboard (Region)'!$C$1</c:f>
              <c:strCache>
                <c:ptCount val="1"/>
                <c:pt idx="0">
                  <c:v># of Districts</c:v>
                </c:pt>
              </c:strCache>
            </c:strRef>
          </c:tx>
          <c:spPr>
            <a:solidFill>
              <a:schemeClr val="accent2"/>
            </a:solidFill>
            <a:ln>
              <a:noFill/>
            </a:ln>
            <a:effectLst/>
          </c:spPr>
          <c:invertIfNegative val="0"/>
          <c:cat>
            <c:strRef>
              <c:f>'Dashboard (Region)'!$A$2:$A$21</c:f>
              <c:strCache>
                <c:ptCount val="20"/>
                <c:pt idx="0">
                  <c:v>10</c:v>
                </c:pt>
                <c:pt idx="1">
                  <c:v>7</c:v>
                </c:pt>
                <c:pt idx="2">
                  <c:v>11</c:v>
                </c:pt>
                <c:pt idx="3">
                  <c:v>4</c:v>
                </c:pt>
                <c:pt idx="4">
                  <c:v>20</c:v>
                </c:pt>
                <c:pt idx="5">
                  <c:v>12</c:v>
                </c:pt>
                <c:pt idx="6">
                  <c:v>13</c:v>
                </c:pt>
                <c:pt idx="7">
                  <c:v>17</c:v>
                </c:pt>
                <c:pt idx="8">
                  <c:v>16</c:v>
                </c:pt>
                <c:pt idx="9">
                  <c:v>6</c:v>
                </c:pt>
                <c:pt idx="10">
                  <c:v>15</c:v>
                </c:pt>
                <c:pt idx="11">
                  <c:v>8</c:v>
                </c:pt>
                <c:pt idx="12">
                  <c:v>2</c:v>
                </c:pt>
                <c:pt idx="13">
                  <c:v>1</c:v>
                </c:pt>
                <c:pt idx="14">
                  <c:v>14</c:v>
                </c:pt>
                <c:pt idx="15">
                  <c:v>5</c:v>
                </c:pt>
                <c:pt idx="16">
                  <c:v>3</c:v>
                </c:pt>
                <c:pt idx="17">
                  <c:v>9</c:v>
                </c:pt>
                <c:pt idx="18">
                  <c:v>18</c:v>
                </c:pt>
                <c:pt idx="19">
                  <c:v>19</c:v>
                </c:pt>
              </c:strCache>
            </c:strRef>
          </c:cat>
          <c:val>
            <c:numRef>
              <c:f>'Dashboard (Region)'!$C$2:$C$21</c:f>
              <c:numCache>
                <c:formatCode>General</c:formatCode>
                <c:ptCount val="20"/>
                <c:pt idx="0">
                  <c:v>113</c:v>
                </c:pt>
                <c:pt idx="1">
                  <c:v>101</c:v>
                </c:pt>
                <c:pt idx="2">
                  <c:v>94</c:v>
                </c:pt>
                <c:pt idx="3">
                  <c:v>89</c:v>
                </c:pt>
                <c:pt idx="4">
                  <c:v>88</c:v>
                </c:pt>
                <c:pt idx="5">
                  <c:v>81</c:v>
                </c:pt>
                <c:pt idx="6">
                  <c:v>70</c:v>
                </c:pt>
                <c:pt idx="7">
                  <c:v>61</c:v>
                </c:pt>
                <c:pt idx="8">
                  <c:v>60</c:v>
                </c:pt>
                <c:pt idx="9">
                  <c:v>60</c:v>
                </c:pt>
                <c:pt idx="10">
                  <c:v>46</c:v>
                </c:pt>
                <c:pt idx="11">
                  <c:v>46</c:v>
                </c:pt>
                <c:pt idx="12">
                  <c:v>45</c:v>
                </c:pt>
                <c:pt idx="13">
                  <c:v>45</c:v>
                </c:pt>
                <c:pt idx="14">
                  <c:v>43</c:v>
                </c:pt>
                <c:pt idx="15">
                  <c:v>37</c:v>
                </c:pt>
                <c:pt idx="16">
                  <c:v>37</c:v>
                </c:pt>
                <c:pt idx="17">
                  <c:v>37</c:v>
                </c:pt>
                <c:pt idx="18">
                  <c:v>34</c:v>
                </c:pt>
                <c:pt idx="19">
                  <c:v>19</c:v>
                </c:pt>
              </c:numCache>
            </c:numRef>
          </c:val>
          <c:extLst>
            <c:ext xmlns:c16="http://schemas.microsoft.com/office/drawing/2014/chart" uri="{C3380CC4-5D6E-409C-BE32-E72D297353CC}">
              <c16:uniqueId val="{00000001-5BD4-4AE2-BBBB-A03A5D4864B6}"/>
            </c:ext>
          </c:extLst>
        </c:ser>
        <c:dLbls>
          <c:showLegendKey val="0"/>
          <c:showVal val="0"/>
          <c:showCatName val="0"/>
          <c:showSerName val="0"/>
          <c:showPercent val="0"/>
          <c:showBubbleSize val="0"/>
        </c:dLbls>
        <c:gapWidth val="100"/>
        <c:overlap val="-27"/>
        <c:axId val="527380591"/>
        <c:axId val="527395471"/>
      </c:barChart>
      <c:catAx>
        <c:axId val="52738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395471"/>
        <c:crosses val="autoZero"/>
        <c:auto val="1"/>
        <c:lblAlgn val="ctr"/>
        <c:lblOffset val="100"/>
        <c:noMultiLvlLbl val="0"/>
      </c:catAx>
      <c:valAx>
        <c:axId val="527395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38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(Region)!PivotTable8</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Enrollment Per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 (Region)'!$B$23</c:f>
              <c:strCache>
                <c:ptCount val="1"/>
                <c:pt idx="0">
                  <c:v>Total</c:v>
                </c:pt>
              </c:strCache>
            </c:strRef>
          </c:tx>
          <c:spPr>
            <a:solidFill>
              <a:schemeClr val="accent1"/>
            </a:solidFill>
            <a:ln>
              <a:noFill/>
            </a:ln>
            <a:effectLst/>
          </c:spPr>
          <c:cat>
            <c:strRef>
              <c:f>'Dashboard (Region)'!$A$24:$A$43</c:f>
              <c:strCache>
                <c:ptCount val="20"/>
                <c:pt idx="0">
                  <c:v>4</c:v>
                </c:pt>
                <c:pt idx="1">
                  <c:v>10</c:v>
                </c:pt>
                <c:pt idx="2">
                  <c:v>11</c:v>
                </c:pt>
                <c:pt idx="3">
                  <c:v>20</c:v>
                </c:pt>
                <c:pt idx="4">
                  <c:v>1</c:v>
                </c:pt>
                <c:pt idx="5">
                  <c:v>13</c:v>
                </c:pt>
                <c:pt idx="6">
                  <c:v>6</c:v>
                </c:pt>
                <c:pt idx="7">
                  <c:v>12</c:v>
                </c:pt>
                <c:pt idx="8">
                  <c:v>7</c:v>
                </c:pt>
                <c:pt idx="9">
                  <c:v>19</c:v>
                </c:pt>
                <c:pt idx="10">
                  <c:v>18</c:v>
                </c:pt>
                <c:pt idx="11">
                  <c:v>2</c:v>
                </c:pt>
                <c:pt idx="12">
                  <c:v>5</c:v>
                </c:pt>
                <c:pt idx="13">
                  <c:v>14</c:v>
                </c:pt>
                <c:pt idx="14">
                  <c:v>16</c:v>
                </c:pt>
                <c:pt idx="15">
                  <c:v>17</c:v>
                </c:pt>
                <c:pt idx="16">
                  <c:v>8</c:v>
                </c:pt>
                <c:pt idx="17">
                  <c:v>3</c:v>
                </c:pt>
                <c:pt idx="18">
                  <c:v>15</c:v>
                </c:pt>
                <c:pt idx="19">
                  <c:v>9</c:v>
                </c:pt>
              </c:strCache>
            </c:strRef>
          </c:cat>
          <c:val>
            <c:numRef>
              <c:f>'Dashboard (Region)'!$B$24:$B$43</c:f>
              <c:numCache>
                <c:formatCode>General</c:formatCode>
                <c:ptCount val="20"/>
                <c:pt idx="0">
                  <c:v>1246551</c:v>
                </c:pt>
                <c:pt idx="1">
                  <c:v>942199</c:v>
                </c:pt>
                <c:pt idx="2">
                  <c:v>612278</c:v>
                </c:pt>
                <c:pt idx="3">
                  <c:v>528072</c:v>
                </c:pt>
                <c:pt idx="4">
                  <c:v>448909</c:v>
                </c:pt>
                <c:pt idx="5">
                  <c:v>410368</c:v>
                </c:pt>
                <c:pt idx="6">
                  <c:v>224622</c:v>
                </c:pt>
                <c:pt idx="7">
                  <c:v>187926</c:v>
                </c:pt>
                <c:pt idx="8">
                  <c:v>184645</c:v>
                </c:pt>
                <c:pt idx="9">
                  <c:v>160879</c:v>
                </c:pt>
                <c:pt idx="10">
                  <c:v>107050</c:v>
                </c:pt>
                <c:pt idx="11">
                  <c:v>94521</c:v>
                </c:pt>
                <c:pt idx="12">
                  <c:v>88551</c:v>
                </c:pt>
                <c:pt idx="13">
                  <c:v>88297</c:v>
                </c:pt>
                <c:pt idx="14">
                  <c:v>84149</c:v>
                </c:pt>
                <c:pt idx="15">
                  <c:v>81623</c:v>
                </c:pt>
                <c:pt idx="16">
                  <c:v>55432</c:v>
                </c:pt>
                <c:pt idx="17">
                  <c:v>50779</c:v>
                </c:pt>
                <c:pt idx="18">
                  <c:v>50772</c:v>
                </c:pt>
                <c:pt idx="19">
                  <c:v>35699</c:v>
                </c:pt>
              </c:numCache>
            </c:numRef>
          </c:val>
          <c:extLst>
            <c:ext xmlns:c16="http://schemas.microsoft.com/office/drawing/2014/chart" uri="{C3380CC4-5D6E-409C-BE32-E72D297353CC}">
              <c16:uniqueId val="{00000000-ECC6-440C-9BB7-8DACF9D2F02F}"/>
            </c:ext>
          </c:extLst>
        </c:ser>
        <c:dLbls>
          <c:showLegendKey val="0"/>
          <c:showVal val="0"/>
          <c:showCatName val="0"/>
          <c:showSerName val="0"/>
          <c:showPercent val="0"/>
          <c:showBubbleSize val="0"/>
        </c:dLbls>
        <c:axId val="808522159"/>
        <c:axId val="527962735"/>
      </c:areaChart>
      <c:catAx>
        <c:axId val="80852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62735"/>
        <c:crosses val="autoZero"/>
        <c:auto val="1"/>
        <c:lblAlgn val="ctr"/>
        <c:lblOffset val="100"/>
        <c:noMultiLvlLbl val="0"/>
      </c:catAx>
      <c:valAx>
        <c:axId val="527962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22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(Region)!PivotTable10</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Low Pay &lt; =150, Medium Pay 150-250K, High Pay &gt;250K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(Region)'!$B$45</c:f>
              <c:strCache>
                <c:ptCount val="1"/>
                <c:pt idx="0">
                  <c:v>Total</c:v>
                </c:pt>
              </c:strCache>
            </c:strRef>
          </c:tx>
          <c:spPr>
            <a:solidFill>
              <a:schemeClr val="accent1"/>
            </a:solidFill>
            <a:ln>
              <a:noFill/>
            </a:ln>
            <a:effectLst/>
          </c:spPr>
          <c:invertIfNegative val="0"/>
          <c:cat>
            <c:multiLvlStrRef>
              <c:f>'Dashboard (Region)'!$A$46:$A$108</c:f>
              <c:multiLvlStrCache>
                <c:ptCount val="60"/>
                <c:lvl>
                  <c:pt idx="0">
                    <c:v>1</c:v>
                  </c:pt>
                  <c:pt idx="1">
                    <c:v>2</c:v>
                  </c:pt>
                  <c:pt idx="2">
                    <c:v>5</c:v>
                  </c:pt>
                  <c:pt idx="3">
                    <c:v>4</c:v>
                  </c:pt>
                  <c:pt idx="4">
                    <c:v>3</c:v>
                  </c:pt>
                  <c:pt idx="5">
                    <c:v>19</c:v>
                  </c:pt>
                  <c:pt idx="6">
                    <c:v>6</c:v>
                  </c:pt>
                  <c:pt idx="7">
                    <c:v>9</c:v>
                  </c:pt>
                  <c:pt idx="8">
                    <c:v>8</c:v>
                  </c:pt>
                  <c:pt idx="9">
                    <c:v>10</c:v>
                  </c:pt>
                  <c:pt idx="10">
                    <c:v>18</c:v>
                  </c:pt>
                  <c:pt idx="11">
                    <c:v>13</c:v>
                  </c:pt>
                  <c:pt idx="12">
                    <c:v>11</c:v>
                  </c:pt>
                  <c:pt idx="13">
                    <c:v>7</c:v>
                  </c:pt>
                  <c:pt idx="14">
                    <c:v>14</c:v>
                  </c:pt>
                  <c:pt idx="15">
                    <c:v>15</c:v>
                  </c:pt>
                  <c:pt idx="16">
                    <c:v>12</c:v>
                  </c:pt>
                  <c:pt idx="17">
                    <c:v>17</c:v>
                  </c:pt>
                  <c:pt idx="18">
                    <c:v>16</c:v>
                  </c:pt>
                  <c:pt idx="19">
                    <c:v>20</c:v>
                  </c:pt>
                  <c:pt idx="20">
                    <c:v>1</c:v>
                  </c:pt>
                  <c:pt idx="21">
                    <c:v>3</c:v>
                  </c:pt>
                  <c:pt idx="22">
                    <c:v>2</c:v>
                  </c:pt>
                  <c:pt idx="23">
                    <c:v>9</c:v>
                  </c:pt>
                  <c:pt idx="24">
                    <c:v>5</c:v>
                  </c:pt>
                  <c:pt idx="25">
                    <c:v>8</c:v>
                  </c:pt>
                  <c:pt idx="26">
                    <c:v>14</c:v>
                  </c:pt>
                  <c:pt idx="27">
                    <c:v>6</c:v>
                  </c:pt>
                  <c:pt idx="28">
                    <c:v>4</c:v>
                  </c:pt>
                  <c:pt idx="29">
                    <c:v>15</c:v>
                  </c:pt>
                  <c:pt idx="30">
                    <c:v>19</c:v>
                  </c:pt>
                  <c:pt idx="31">
                    <c:v>18</c:v>
                  </c:pt>
                  <c:pt idx="32">
                    <c:v>16</c:v>
                  </c:pt>
                  <c:pt idx="33">
                    <c:v>12</c:v>
                  </c:pt>
                  <c:pt idx="34">
                    <c:v>7</c:v>
                  </c:pt>
                  <c:pt idx="35">
                    <c:v>17</c:v>
                  </c:pt>
                  <c:pt idx="36">
                    <c:v>13</c:v>
                  </c:pt>
                  <c:pt idx="37">
                    <c:v>10</c:v>
                  </c:pt>
                  <c:pt idx="38">
                    <c:v>11</c:v>
                  </c:pt>
                  <c:pt idx="39">
                    <c:v>20</c:v>
                  </c:pt>
                  <c:pt idx="40">
                    <c:v>2</c:v>
                  </c:pt>
                  <c:pt idx="41">
                    <c:v>8</c:v>
                  </c:pt>
                  <c:pt idx="42">
                    <c:v>3</c:v>
                  </c:pt>
                  <c:pt idx="43">
                    <c:v>14</c:v>
                  </c:pt>
                  <c:pt idx="44">
                    <c:v>1</c:v>
                  </c:pt>
                  <c:pt idx="45">
                    <c:v>9</c:v>
                  </c:pt>
                  <c:pt idx="46">
                    <c:v>5</c:v>
                  </c:pt>
                  <c:pt idx="47">
                    <c:v>7</c:v>
                  </c:pt>
                  <c:pt idx="48">
                    <c:v>15</c:v>
                  </c:pt>
                  <c:pt idx="49">
                    <c:v>16</c:v>
                  </c:pt>
                  <c:pt idx="50">
                    <c:v>17</c:v>
                  </c:pt>
                  <c:pt idx="51">
                    <c:v>6</c:v>
                  </c:pt>
                  <c:pt idx="52">
                    <c:v>12</c:v>
                  </c:pt>
                  <c:pt idx="53">
                    <c:v>18</c:v>
                  </c:pt>
                  <c:pt idx="54">
                    <c:v>19</c:v>
                  </c:pt>
                  <c:pt idx="55">
                    <c:v>4</c:v>
                  </c:pt>
                  <c:pt idx="56">
                    <c:v>13</c:v>
                  </c:pt>
                  <c:pt idx="57">
                    <c:v>11</c:v>
                  </c:pt>
                  <c:pt idx="58">
                    <c:v>10</c:v>
                  </c:pt>
                  <c:pt idx="59">
                    <c:v>20</c:v>
                  </c:pt>
                </c:lvl>
                <c:lvl>
                  <c:pt idx="0">
                    <c:v>Low Pay</c:v>
                  </c:pt>
                  <c:pt idx="20">
                    <c:v>Medium Pay</c:v>
                  </c:pt>
                  <c:pt idx="40">
                    <c:v>High Pay</c:v>
                  </c:pt>
                </c:lvl>
              </c:multiLvlStrCache>
            </c:multiLvlStrRef>
          </c:cat>
          <c:val>
            <c:numRef>
              <c:f>'Dashboard (Region)'!$B$46:$B$108</c:f>
              <c:numCache>
                <c:formatCode>General</c:formatCode>
                <c:ptCount val="60"/>
                <c:pt idx="0">
                  <c:v>15</c:v>
                </c:pt>
                <c:pt idx="1">
                  <c:v>42</c:v>
                </c:pt>
                <c:pt idx="2">
                  <c:v>75</c:v>
                </c:pt>
                <c:pt idx="3">
                  <c:v>80</c:v>
                </c:pt>
                <c:pt idx="4">
                  <c:v>84</c:v>
                </c:pt>
                <c:pt idx="5">
                  <c:v>133</c:v>
                </c:pt>
                <c:pt idx="6">
                  <c:v>186</c:v>
                </c:pt>
                <c:pt idx="7">
                  <c:v>252</c:v>
                </c:pt>
                <c:pt idx="8">
                  <c:v>256</c:v>
                </c:pt>
                <c:pt idx="9">
                  <c:v>360</c:v>
                </c:pt>
                <c:pt idx="10">
                  <c:v>360</c:v>
                </c:pt>
                <c:pt idx="11">
                  <c:v>364</c:v>
                </c:pt>
                <c:pt idx="12">
                  <c:v>374</c:v>
                </c:pt>
                <c:pt idx="13">
                  <c:v>392</c:v>
                </c:pt>
                <c:pt idx="14">
                  <c:v>476</c:v>
                </c:pt>
                <c:pt idx="15">
                  <c:v>525</c:v>
                </c:pt>
                <c:pt idx="16">
                  <c:v>648</c:v>
                </c:pt>
                <c:pt idx="17">
                  <c:v>663</c:v>
                </c:pt>
                <c:pt idx="18">
                  <c:v>752</c:v>
                </c:pt>
                <c:pt idx="19">
                  <c:v>860</c:v>
                </c:pt>
                <c:pt idx="20">
                  <c:v>16</c:v>
                </c:pt>
                <c:pt idx="21">
                  <c:v>24</c:v>
                </c:pt>
                <c:pt idx="22">
                  <c:v>44</c:v>
                </c:pt>
                <c:pt idx="23">
                  <c:v>63</c:v>
                </c:pt>
                <c:pt idx="24">
                  <c:v>100</c:v>
                </c:pt>
                <c:pt idx="25">
                  <c:v>104</c:v>
                </c:pt>
                <c:pt idx="26">
                  <c:v>126</c:v>
                </c:pt>
                <c:pt idx="27">
                  <c:v>132</c:v>
                </c:pt>
                <c:pt idx="28">
                  <c:v>136</c:v>
                </c:pt>
                <c:pt idx="29">
                  <c:v>150</c:v>
                </c:pt>
                <c:pt idx="30">
                  <c:v>152</c:v>
                </c:pt>
                <c:pt idx="31">
                  <c:v>180</c:v>
                </c:pt>
                <c:pt idx="32">
                  <c:v>208</c:v>
                </c:pt>
                <c:pt idx="33">
                  <c:v>264</c:v>
                </c:pt>
                <c:pt idx="34">
                  <c:v>294</c:v>
                </c:pt>
                <c:pt idx="35">
                  <c:v>340</c:v>
                </c:pt>
                <c:pt idx="36">
                  <c:v>390</c:v>
                </c:pt>
                <c:pt idx="37">
                  <c:v>420</c:v>
                </c:pt>
                <c:pt idx="38">
                  <c:v>451</c:v>
                </c:pt>
                <c:pt idx="39">
                  <c:v>580</c:v>
                </c:pt>
                <c:pt idx="40">
                  <c:v>4</c:v>
                </c:pt>
                <c:pt idx="41">
                  <c:v>8</c:v>
                </c:pt>
                <c:pt idx="42">
                  <c:v>9</c:v>
                </c:pt>
                <c:pt idx="43">
                  <c:v>14</c:v>
                </c:pt>
                <c:pt idx="44">
                  <c:v>15</c:v>
                </c:pt>
                <c:pt idx="45">
                  <c:v>18</c:v>
                </c:pt>
                <c:pt idx="46">
                  <c:v>20</c:v>
                </c:pt>
                <c:pt idx="47">
                  <c:v>21</c:v>
                </c:pt>
                <c:pt idx="48">
                  <c:v>30</c:v>
                </c:pt>
                <c:pt idx="49">
                  <c:v>32</c:v>
                </c:pt>
                <c:pt idx="50">
                  <c:v>34</c:v>
                </c:pt>
                <c:pt idx="51">
                  <c:v>42</c:v>
                </c:pt>
                <c:pt idx="52">
                  <c:v>72</c:v>
                </c:pt>
                <c:pt idx="53">
                  <c:v>72</c:v>
                </c:pt>
                <c:pt idx="54">
                  <c:v>76</c:v>
                </c:pt>
                <c:pt idx="55">
                  <c:v>140</c:v>
                </c:pt>
                <c:pt idx="56">
                  <c:v>182</c:v>
                </c:pt>
                <c:pt idx="57">
                  <c:v>242</c:v>
                </c:pt>
                <c:pt idx="58">
                  <c:v>370</c:v>
                </c:pt>
                <c:pt idx="59">
                  <c:v>380</c:v>
                </c:pt>
              </c:numCache>
            </c:numRef>
          </c:val>
          <c:extLst>
            <c:ext xmlns:c16="http://schemas.microsoft.com/office/drawing/2014/chart" uri="{C3380CC4-5D6E-409C-BE32-E72D297353CC}">
              <c16:uniqueId val="{00000000-780F-4D7C-9538-58A3E25845EB}"/>
            </c:ext>
          </c:extLst>
        </c:ser>
        <c:dLbls>
          <c:showLegendKey val="0"/>
          <c:showVal val="0"/>
          <c:showCatName val="0"/>
          <c:showSerName val="0"/>
          <c:showPercent val="0"/>
          <c:showBubbleSize val="0"/>
        </c:dLbls>
        <c:gapWidth val="100"/>
        <c:overlap val="-27"/>
        <c:axId val="603064031"/>
        <c:axId val="603065471"/>
      </c:barChart>
      <c:catAx>
        <c:axId val="60306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65471"/>
        <c:crosses val="autoZero"/>
        <c:auto val="1"/>
        <c:lblAlgn val="ctr"/>
        <c:lblOffset val="100"/>
        <c:noMultiLvlLbl val="0"/>
      </c:catAx>
      <c:valAx>
        <c:axId val="603065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6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(Region)!PivotTable11</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Traditional</a:t>
            </a:r>
            <a:r>
              <a:rPr lang="en-US" b="1" baseline="0"/>
              <a:t> ISD vs Open Charter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(Region)'!$B$110:$B$111</c:f>
              <c:strCache>
                <c:ptCount val="1"/>
                <c:pt idx="0">
                  <c:v>TRADITIONAL ISD/CSD</c:v>
                </c:pt>
              </c:strCache>
            </c:strRef>
          </c:tx>
          <c:spPr>
            <a:solidFill>
              <a:schemeClr val="accent1"/>
            </a:solidFill>
            <a:ln>
              <a:noFill/>
            </a:ln>
            <a:effectLst/>
          </c:spPr>
          <c:invertIfNegative val="0"/>
          <c:cat>
            <c:strRef>
              <c:f>'Dashboard (Region)'!$A$112:$A$131</c:f>
              <c:strCache>
                <c:ptCount val="20"/>
                <c:pt idx="0">
                  <c:v>10</c:v>
                </c:pt>
                <c:pt idx="1">
                  <c:v>7</c:v>
                </c:pt>
                <c:pt idx="2">
                  <c:v>11</c:v>
                </c:pt>
                <c:pt idx="3">
                  <c:v>20</c:v>
                </c:pt>
                <c:pt idx="4">
                  <c:v>4</c:v>
                </c:pt>
                <c:pt idx="5">
                  <c:v>12</c:v>
                </c:pt>
                <c:pt idx="6">
                  <c:v>13</c:v>
                </c:pt>
                <c:pt idx="7">
                  <c:v>16</c:v>
                </c:pt>
                <c:pt idx="8">
                  <c:v>17</c:v>
                </c:pt>
                <c:pt idx="9">
                  <c:v>6</c:v>
                </c:pt>
                <c:pt idx="10">
                  <c:v>15</c:v>
                </c:pt>
                <c:pt idx="11">
                  <c:v>1</c:v>
                </c:pt>
                <c:pt idx="12">
                  <c:v>8</c:v>
                </c:pt>
                <c:pt idx="13">
                  <c:v>2</c:v>
                </c:pt>
                <c:pt idx="14">
                  <c:v>14</c:v>
                </c:pt>
                <c:pt idx="15">
                  <c:v>5</c:v>
                </c:pt>
                <c:pt idx="16">
                  <c:v>3</c:v>
                </c:pt>
                <c:pt idx="17">
                  <c:v>9</c:v>
                </c:pt>
                <c:pt idx="18">
                  <c:v>18</c:v>
                </c:pt>
                <c:pt idx="19">
                  <c:v>19</c:v>
                </c:pt>
              </c:strCache>
            </c:strRef>
          </c:cat>
          <c:val>
            <c:numRef>
              <c:f>'Dashboard (Region)'!$B$112:$B$131</c:f>
              <c:numCache>
                <c:formatCode>General</c:formatCode>
                <c:ptCount val="20"/>
                <c:pt idx="0">
                  <c:v>82</c:v>
                </c:pt>
                <c:pt idx="1">
                  <c:v>94</c:v>
                </c:pt>
                <c:pt idx="2">
                  <c:v>77</c:v>
                </c:pt>
                <c:pt idx="3">
                  <c:v>60</c:v>
                </c:pt>
                <c:pt idx="4">
                  <c:v>48</c:v>
                </c:pt>
                <c:pt idx="5">
                  <c:v>77</c:v>
                </c:pt>
                <c:pt idx="6">
                  <c:v>51</c:v>
                </c:pt>
                <c:pt idx="7">
                  <c:v>62</c:v>
                </c:pt>
                <c:pt idx="8">
                  <c:v>58</c:v>
                </c:pt>
                <c:pt idx="9">
                  <c:v>55</c:v>
                </c:pt>
                <c:pt idx="10">
                  <c:v>46</c:v>
                </c:pt>
                <c:pt idx="11">
                  <c:v>39</c:v>
                </c:pt>
                <c:pt idx="12">
                  <c:v>46</c:v>
                </c:pt>
                <c:pt idx="13">
                  <c:v>41</c:v>
                </c:pt>
                <c:pt idx="14">
                  <c:v>42</c:v>
                </c:pt>
                <c:pt idx="15">
                  <c:v>35</c:v>
                </c:pt>
                <c:pt idx="16">
                  <c:v>39</c:v>
                </c:pt>
                <c:pt idx="17">
                  <c:v>37</c:v>
                </c:pt>
                <c:pt idx="18">
                  <c:v>32</c:v>
                </c:pt>
                <c:pt idx="19">
                  <c:v>12</c:v>
                </c:pt>
              </c:numCache>
            </c:numRef>
          </c:val>
          <c:extLst>
            <c:ext xmlns:c16="http://schemas.microsoft.com/office/drawing/2014/chart" uri="{C3380CC4-5D6E-409C-BE32-E72D297353CC}">
              <c16:uniqueId val="{00000000-EB0D-409A-8D21-E8E7F458D71E}"/>
            </c:ext>
          </c:extLst>
        </c:ser>
        <c:ser>
          <c:idx val="1"/>
          <c:order val="1"/>
          <c:tx>
            <c:strRef>
              <c:f>'Dashboard (Region)'!$C$110:$C$111</c:f>
              <c:strCache>
                <c:ptCount val="1"/>
                <c:pt idx="0">
                  <c:v>OPEN ENROLLMENT CHARTER</c:v>
                </c:pt>
              </c:strCache>
            </c:strRef>
          </c:tx>
          <c:spPr>
            <a:solidFill>
              <a:schemeClr val="accent2"/>
            </a:solidFill>
            <a:ln>
              <a:noFill/>
            </a:ln>
            <a:effectLst/>
          </c:spPr>
          <c:invertIfNegative val="0"/>
          <c:cat>
            <c:strRef>
              <c:f>'Dashboard (Region)'!$A$112:$A$131</c:f>
              <c:strCache>
                <c:ptCount val="20"/>
                <c:pt idx="0">
                  <c:v>10</c:v>
                </c:pt>
                <c:pt idx="1">
                  <c:v>7</c:v>
                </c:pt>
                <c:pt idx="2">
                  <c:v>11</c:v>
                </c:pt>
                <c:pt idx="3">
                  <c:v>20</c:v>
                </c:pt>
                <c:pt idx="4">
                  <c:v>4</c:v>
                </c:pt>
                <c:pt idx="5">
                  <c:v>12</c:v>
                </c:pt>
                <c:pt idx="6">
                  <c:v>13</c:v>
                </c:pt>
                <c:pt idx="7">
                  <c:v>16</c:v>
                </c:pt>
                <c:pt idx="8">
                  <c:v>17</c:v>
                </c:pt>
                <c:pt idx="9">
                  <c:v>6</c:v>
                </c:pt>
                <c:pt idx="10">
                  <c:v>15</c:v>
                </c:pt>
                <c:pt idx="11">
                  <c:v>1</c:v>
                </c:pt>
                <c:pt idx="12">
                  <c:v>8</c:v>
                </c:pt>
                <c:pt idx="13">
                  <c:v>2</c:v>
                </c:pt>
                <c:pt idx="14">
                  <c:v>14</c:v>
                </c:pt>
                <c:pt idx="15">
                  <c:v>5</c:v>
                </c:pt>
                <c:pt idx="16">
                  <c:v>3</c:v>
                </c:pt>
                <c:pt idx="17">
                  <c:v>9</c:v>
                </c:pt>
                <c:pt idx="18">
                  <c:v>18</c:v>
                </c:pt>
                <c:pt idx="19">
                  <c:v>19</c:v>
                </c:pt>
              </c:strCache>
            </c:strRef>
          </c:cat>
          <c:val>
            <c:numRef>
              <c:f>'Dashboard (Region)'!$C$112:$C$131</c:f>
              <c:numCache>
                <c:formatCode>General</c:formatCode>
                <c:ptCount val="20"/>
                <c:pt idx="0">
                  <c:v>33</c:v>
                </c:pt>
                <c:pt idx="1">
                  <c:v>7</c:v>
                </c:pt>
                <c:pt idx="2">
                  <c:v>20</c:v>
                </c:pt>
                <c:pt idx="3">
                  <c:v>31</c:v>
                </c:pt>
                <c:pt idx="4">
                  <c:v>41</c:v>
                </c:pt>
                <c:pt idx="5">
                  <c:v>5</c:v>
                </c:pt>
                <c:pt idx="6">
                  <c:v>21</c:v>
                </c:pt>
                <c:pt idx="8">
                  <c:v>3</c:v>
                </c:pt>
                <c:pt idx="9">
                  <c:v>5</c:v>
                </c:pt>
                <c:pt idx="10">
                  <c:v>1</c:v>
                </c:pt>
                <c:pt idx="11">
                  <c:v>7</c:v>
                </c:pt>
                <c:pt idx="13">
                  <c:v>4</c:v>
                </c:pt>
                <c:pt idx="14">
                  <c:v>2</c:v>
                </c:pt>
                <c:pt idx="15">
                  <c:v>4</c:v>
                </c:pt>
                <c:pt idx="18">
                  <c:v>2</c:v>
                </c:pt>
                <c:pt idx="19">
                  <c:v>7</c:v>
                </c:pt>
              </c:numCache>
            </c:numRef>
          </c:val>
          <c:extLst>
            <c:ext xmlns:c16="http://schemas.microsoft.com/office/drawing/2014/chart" uri="{C3380CC4-5D6E-409C-BE32-E72D297353CC}">
              <c16:uniqueId val="{00000001-EB0D-409A-8D21-E8E7F458D71E}"/>
            </c:ext>
          </c:extLst>
        </c:ser>
        <c:dLbls>
          <c:showLegendKey val="0"/>
          <c:showVal val="0"/>
          <c:showCatName val="0"/>
          <c:showSerName val="0"/>
          <c:showPercent val="0"/>
          <c:showBubbleSize val="0"/>
        </c:dLbls>
        <c:gapWidth val="219"/>
        <c:overlap val="-27"/>
        <c:axId val="812065039"/>
        <c:axId val="421626927"/>
      </c:barChart>
      <c:catAx>
        <c:axId val="81206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626927"/>
        <c:crosses val="autoZero"/>
        <c:auto val="1"/>
        <c:lblAlgn val="ctr"/>
        <c:lblOffset val="100"/>
        <c:noMultiLvlLbl val="0"/>
      </c:catAx>
      <c:valAx>
        <c:axId val="42162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06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(Region)!PivotTable10</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Low Pay (&lt; =150), Medium Pay (150-250K), High Pay (&gt;250K)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(Region)'!$B$45</c:f>
              <c:strCache>
                <c:ptCount val="1"/>
                <c:pt idx="0">
                  <c:v>Total</c:v>
                </c:pt>
              </c:strCache>
            </c:strRef>
          </c:tx>
          <c:spPr>
            <a:solidFill>
              <a:schemeClr val="accent1"/>
            </a:solidFill>
            <a:ln>
              <a:noFill/>
            </a:ln>
            <a:effectLst/>
          </c:spPr>
          <c:invertIfNegative val="0"/>
          <c:cat>
            <c:multiLvlStrRef>
              <c:f>'Dashboard (Region)'!$A$46:$A$108</c:f>
              <c:multiLvlStrCache>
                <c:ptCount val="60"/>
                <c:lvl>
                  <c:pt idx="0">
                    <c:v>1</c:v>
                  </c:pt>
                  <c:pt idx="1">
                    <c:v>2</c:v>
                  </c:pt>
                  <c:pt idx="2">
                    <c:v>5</c:v>
                  </c:pt>
                  <c:pt idx="3">
                    <c:v>4</c:v>
                  </c:pt>
                  <c:pt idx="4">
                    <c:v>3</c:v>
                  </c:pt>
                  <c:pt idx="5">
                    <c:v>19</c:v>
                  </c:pt>
                  <c:pt idx="6">
                    <c:v>6</c:v>
                  </c:pt>
                  <c:pt idx="7">
                    <c:v>9</c:v>
                  </c:pt>
                  <c:pt idx="8">
                    <c:v>8</c:v>
                  </c:pt>
                  <c:pt idx="9">
                    <c:v>10</c:v>
                  </c:pt>
                  <c:pt idx="10">
                    <c:v>18</c:v>
                  </c:pt>
                  <c:pt idx="11">
                    <c:v>13</c:v>
                  </c:pt>
                  <c:pt idx="12">
                    <c:v>11</c:v>
                  </c:pt>
                  <c:pt idx="13">
                    <c:v>7</c:v>
                  </c:pt>
                  <c:pt idx="14">
                    <c:v>14</c:v>
                  </c:pt>
                  <c:pt idx="15">
                    <c:v>15</c:v>
                  </c:pt>
                  <c:pt idx="16">
                    <c:v>12</c:v>
                  </c:pt>
                  <c:pt idx="17">
                    <c:v>17</c:v>
                  </c:pt>
                  <c:pt idx="18">
                    <c:v>16</c:v>
                  </c:pt>
                  <c:pt idx="19">
                    <c:v>20</c:v>
                  </c:pt>
                  <c:pt idx="20">
                    <c:v>1</c:v>
                  </c:pt>
                  <c:pt idx="21">
                    <c:v>3</c:v>
                  </c:pt>
                  <c:pt idx="22">
                    <c:v>2</c:v>
                  </c:pt>
                  <c:pt idx="23">
                    <c:v>9</c:v>
                  </c:pt>
                  <c:pt idx="24">
                    <c:v>5</c:v>
                  </c:pt>
                  <c:pt idx="25">
                    <c:v>8</c:v>
                  </c:pt>
                  <c:pt idx="26">
                    <c:v>14</c:v>
                  </c:pt>
                  <c:pt idx="27">
                    <c:v>6</c:v>
                  </c:pt>
                  <c:pt idx="28">
                    <c:v>4</c:v>
                  </c:pt>
                  <c:pt idx="29">
                    <c:v>15</c:v>
                  </c:pt>
                  <c:pt idx="30">
                    <c:v>19</c:v>
                  </c:pt>
                  <c:pt idx="31">
                    <c:v>18</c:v>
                  </c:pt>
                  <c:pt idx="32">
                    <c:v>16</c:v>
                  </c:pt>
                  <c:pt idx="33">
                    <c:v>12</c:v>
                  </c:pt>
                  <c:pt idx="34">
                    <c:v>7</c:v>
                  </c:pt>
                  <c:pt idx="35">
                    <c:v>17</c:v>
                  </c:pt>
                  <c:pt idx="36">
                    <c:v>13</c:v>
                  </c:pt>
                  <c:pt idx="37">
                    <c:v>10</c:v>
                  </c:pt>
                  <c:pt idx="38">
                    <c:v>11</c:v>
                  </c:pt>
                  <c:pt idx="39">
                    <c:v>20</c:v>
                  </c:pt>
                  <c:pt idx="40">
                    <c:v>2</c:v>
                  </c:pt>
                  <c:pt idx="41">
                    <c:v>8</c:v>
                  </c:pt>
                  <c:pt idx="42">
                    <c:v>3</c:v>
                  </c:pt>
                  <c:pt idx="43">
                    <c:v>14</c:v>
                  </c:pt>
                  <c:pt idx="44">
                    <c:v>1</c:v>
                  </c:pt>
                  <c:pt idx="45">
                    <c:v>9</c:v>
                  </c:pt>
                  <c:pt idx="46">
                    <c:v>5</c:v>
                  </c:pt>
                  <c:pt idx="47">
                    <c:v>7</c:v>
                  </c:pt>
                  <c:pt idx="48">
                    <c:v>15</c:v>
                  </c:pt>
                  <c:pt idx="49">
                    <c:v>16</c:v>
                  </c:pt>
                  <c:pt idx="50">
                    <c:v>17</c:v>
                  </c:pt>
                  <c:pt idx="51">
                    <c:v>6</c:v>
                  </c:pt>
                  <c:pt idx="52">
                    <c:v>12</c:v>
                  </c:pt>
                  <c:pt idx="53">
                    <c:v>18</c:v>
                  </c:pt>
                  <c:pt idx="54">
                    <c:v>19</c:v>
                  </c:pt>
                  <c:pt idx="55">
                    <c:v>4</c:v>
                  </c:pt>
                  <c:pt idx="56">
                    <c:v>13</c:v>
                  </c:pt>
                  <c:pt idx="57">
                    <c:v>11</c:v>
                  </c:pt>
                  <c:pt idx="58">
                    <c:v>10</c:v>
                  </c:pt>
                  <c:pt idx="59">
                    <c:v>20</c:v>
                  </c:pt>
                </c:lvl>
                <c:lvl>
                  <c:pt idx="0">
                    <c:v>Low Pay</c:v>
                  </c:pt>
                  <c:pt idx="20">
                    <c:v>Medium Pay</c:v>
                  </c:pt>
                  <c:pt idx="40">
                    <c:v>High Pay</c:v>
                  </c:pt>
                </c:lvl>
              </c:multiLvlStrCache>
            </c:multiLvlStrRef>
          </c:cat>
          <c:val>
            <c:numRef>
              <c:f>'Dashboard (Region)'!$B$46:$B$108</c:f>
              <c:numCache>
                <c:formatCode>General</c:formatCode>
                <c:ptCount val="60"/>
                <c:pt idx="0">
                  <c:v>15</c:v>
                </c:pt>
                <c:pt idx="1">
                  <c:v>42</c:v>
                </c:pt>
                <c:pt idx="2">
                  <c:v>75</c:v>
                </c:pt>
                <c:pt idx="3">
                  <c:v>80</c:v>
                </c:pt>
                <c:pt idx="4">
                  <c:v>84</c:v>
                </c:pt>
                <c:pt idx="5">
                  <c:v>133</c:v>
                </c:pt>
                <c:pt idx="6">
                  <c:v>186</c:v>
                </c:pt>
                <c:pt idx="7">
                  <c:v>252</c:v>
                </c:pt>
                <c:pt idx="8">
                  <c:v>256</c:v>
                </c:pt>
                <c:pt idx="9">
                  <c:v>360</c:v>
                </c:pt>
                <c:pt idx="10">
                  <c:v>360</c:v>
                </c:pt>
                <c:pt idx="11">
                  <c:v>364</c:v>
                </c:pt>
                <c:pt idx="12">
                  <c:v>374</c:v>
                </c:pt>
                <c:pt idx="13">
                  <c:v>392</c:v>
                </c:pt>
                <c:pt idx="14">
                  <c:v>476</c:v>
                </c:pt>
                <c:pt idx="15">
                  <c:v>525</c:v>
                </c:pt>
                <c:pt idx="16">
                  <c:v>648</c:v>
                </c:pt>
                <c:pt idx="17">
                  <c:v>663</c:v>
                </c:pt>
                <c:pt idx="18">
                  <c:v>752</c:v>
                </c:pt>
                <c:pt idx="19">
                  <c:v>860</c:v>
                </c:pt>
                <c:pt idx="20">
                  <c:v>16</c:v>
                </c:pt>
                <c:pt idx="21">
                  <c:v>24</c:v>
                </c:pt>
                <c:pt idx="22">
                  <c:v>44</c:v>
                </c:pt>
                <c:pt idx="23">
                  <c:v>63</c:v>
                </c:pt>
                <c:pt idx="24">
                  <c:v>100</c:v>
                </c:pt>
                <c:pt idx="25">
                  <c:v>104</c:v>
                </c:pt>
                <c:pt idx="26">
                  <c:v>126</c:v>
                </c:pt>
                <c:pt idx="27">
                  <c:v>132</c:v>
                </c:pt>
                <c:pt idx="28">
                  <c:v>136</c:v>
                </c:pt>
                <c:pt idx="29">
                  <c:v>150</c:v>
                </c:pt>
                <c:pt idx="30">
                  <c:v>152</c:v>
                </c:pt>
                <c:pt idx="31">
                  <c:v>180</c:v>
                </c:pt>
                <c:pt idx="32">
                  <c:v>208</c:v>
                </c:pt>
                <c:pt idx="33">
                  <c:v>264</c:v>
                </c:pt>
                <c:pt idx="34">
                  <c:v>294</c:v>
                </c:pt>
                <c:pt idx="35">
                  <c:v>340</c:v>
                </c:pt>
                <c:pt idx="36">
                  <c:v>390</c:v>
                </c:pt>
                <c:pt idx="37">
                  <c:v>420</c:v>
                </c:pt>
                <c:pt idx="38">
                  <c:v>451</c:v>
                </c:pt>
                <c:pt idx="39">
                  <c:v>580</c:v>
                </c:pt>
                <c:pt idx="40">
                  <c:v>4</c:v>
                </c:pt>
                <c:pt idx="41">
                  <c:v>8</c:v>
                </c:pt>
                <c:pt idx="42">
                  <c:v>9</c:v>
                </c:pt>
                <c:pt idx="43">
                  <c:v>14</c:v>
                </c:pt>
                <c:pt idx="44">
                  <c:v>15</c:v>
                </c:pt>
                <c:pt idx="45">
                  <c:v>18</c:v>
                </c:pt>
                <c:pt idx="46">
                  <c:v>20</c:v>
                </c:pt>
                <c:pt idx="47">
                  <c:v>21</c:v>
                </c:pt>
                <c:pt idx="48">
                  <c:v>30</c:v>
                </c:pt>
                <c:pt idx="49">
                  <c:v>32</c:v>
                </c:pt>
                <c:pt idx="50">
                  <c:v>34</c:v>
                </c:pt>
                <c:pt idx="51">
                  <c:v>42</c:v>
                </c:pt>
                <c:pt idx="52">
                  <c:v>72</c:v>
                </c:pt>
                <c:pt idx="53">
                  <c:v>72</c:v>
                </c:pt>
                <c:pt idx="54">
                  <c:v>76</c:v>
                </c:pt>
                <c:pt idx="55">
                  <c:v>140</c:v>
                </c:pt>
                <c:pt idx="56">
                  <c:v>182</c:v>
                </c:pt>
                <c:pt idx="57">
                  <c:v>242</c:v>
                </c:pt>
                <c:pt idx="58">
                  <c:v>370</c:v>
                </c:pt>
                <c:pt idx="59">
                  <c:v>380</c:v>
                </c:pt>
              </c:numCache>
            </c:numRef>
          </c:val>
          <c:extLst>
            <c:ext xmlns:c16="http://schemas.microsoft.com/office/drawing/2014/chart" uri="{C3380CC4-5D6E-409C-BE32-E72D297353CC}">
              <c16:uniqueId val="{00000000-780F-4D7C-9538-58A3E25845EB}"/>
            </c:ext>
          </c:extLst>
        </c:ser>
        <c:dLbls>
          <c:showLegendKey val="0"/>
          <c:showVal val="0"/>
          <c:showCatName val="0"/>
          <c:showSerName val="0"/>
          <c:showPercent val="0"/>
          <c:showBubbleSize val="0"/>
        </c:dLbls>
        <c:gapWidth val="75"/>
        <c:overlap val="-27"/>
        <c:axId val="603064031"/>
        <c:axId val="603065471"/>
      </c:barChart>
      <c:catAx>
        <c:axId val="60306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65471"/>
        <c:crosses val="autoZero"/>
        <c:auto val="1"/>
        <c:lblAlgn val="ctr"/>
        <c:lblOffset val="100"/>
        <c:noMultiLvlLbl val="0"/>
      </c:catAx>
      <c:valAx>
        <c:axId val="603065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6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(Region)!PivotTable12</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Enrollment</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a:gsLst>
                <a:gs pos="0">
                  <a:schemeClr val="accent1">
                    <a:lumMod val="8000"/>
                    <a:lumOff val="92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8A74519-6889-44EF-B4F4-9C817FC5A039}" type="CATEGORYNAME">
                  <a:rPr lang="en-US"/>
                  <a:pPr>
                    <a:defRPr b="1"/>
                  </a:pPr>
                  <a:t>[CATEGORY NAME]</a:t>
                </a:fld>
                <a:r>
                  <a:rPr lang="en-US" baseline="0"/>
                  <a:t>, </a:t>
                </a:r>
                <a:fld id="{0ED5C0E9-C47E-4CF7-B465-19605429FD65}" type="VALUE">
                  <a:rPr lang="en-US" b="1" baseline="0"/>
                  <a:pPr>
                    <a:defRPr b="1"/>
                  </a:pPr>
                  <a:t>[VALUE]</a:t>
                </a:fld>
                <a:endParaRPr lang="en-US" baseline="0"/>
              </a:p>
            </c:rich>
          </c:tx>
          <c:spPr>
            <a:gradFill>
              <a:gsLst>
                <a:gs pos="0">
                  <a:schemeClr val="accent1">
                    <a:lumMod val="8000"/>
                    <a:lumOff val="92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 (Region)'!$B$133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B28F-48A7-B294-4F384289A51C}"/>
              </c:ext>
            </c:extLst>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Lbls>
            <c:dLbl>
              <c:idx val="0"/>
              <c:tx>
                <c:rich>
                  <a:bodyPr/>
                  <a:lstStyle/>
                  <a:p>
                    <a:fld id="{98A74519-6889-44EF-B4F4-9C817FC5A039}" type="CATEGORYNAME">
                      <a:rPr lang="en-US"/>
                      <a:pPr/>
                      <a:t>[CATEGORY NAME]</a:t>
                    </a:fld>
                    <a:r>
                      <a:rPr lang="en-US" baseline="0"/>
                      <a:t>, </a:t>
                    </a:r>
                    <a:fld id="{0ED5C0E9-C47E-4CF7-B465-19605429FD65}" type="VALUE">
                      <a:rPr lang="en-US" b="1"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28F-48A7-B294-4F384289A51C}"/>
                </c:ext>
              </c:extLst>
            </c:dLbl>
            <c:spPr>
              <a:gradFill>
                <a:gsLst>
                  <a:gs pos="0">
                    <a:schemeClr val="accent1">
                      <a:lumMod val="8000"/>
                      <a:lumOff val="92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(Region)'!$A$134:$A$153</c:f>
              <c:strCache>
                <c:ptCount val="20"/>
                <c:pt idx="0">
                  <c:v>4</c:v>
                </c:pt>
                <c:pt idx="1">
                  <c:v>10</c:v>
                </c:pt>
                <c:pt idx="2">
                  <c:v>11</c:v>
                </c:pt>
                <c:pt idx="3">
                  <c:v>20</c:v>
                </c:pt>
                <c:pt idx="4">
                  <c:v>1</c:v>
                </c:pt>
                <c:pt idx="5">
                  <c:v>13</c:v>
                </c:pt>
                <c:pt idx="6">
                  <c:v>6</c:v>
                </c:pt>
                <c:pt idx="7">
                  <c:v>12</c:v>
                </c:pt>
                <c:pt idx="8">
                  <c:v>7</c:v>
                </c:pt>
                <c:pt idx="9">
                  <c:v>19</c:v>
                </c:pt>
                <c:pt idx="10">
                  <c:v>18</c:v>
                </c:pt>
                <c:pt idx="11">
                  <c:v>2</c:v>
                </c:pt>
                <c:pt idx="12">
                  <c:v>5</c:v>
                </c:pt>
                <c:pt idx="13">
                  <c:v>14</c:v>
                </c:pt>
                <c:pt idx="14">
                  <c:v>16</c:v>
                </c:pt>
                <c:pt idx="15">
                  <c:v>17</c:v>
                </c:pt>
                <c:pt idx="16">
                  <c:v>8</c:v>
                </c:pt>
                <c:pt idx="17">
                  <c:v>3</c:v>
                </c:pt>
                <c:pt idx="18">
                  <c:v>15</c:v>
                </c:pt>
                <c:pt idx="19">
                  <c:v>9</c:v>
                </c:pt>
              </c:strCache>
            </c:strRef>
          </c:cat>
          <c:val>
            <c:numRef>
              <c:f>'Dashboard (Region)'!$B$134:$B$153</c:f>
              <c:numCache>
                <c:formatCode>0.00%</c:formatCode>
                <c:ptCount val="20"/>
                <c:pt idx="0">
                  <c:v>0.21933492418694558</c:v>
                </c:pt>
                <c:pt idx="1">
                  <c:v>0.16578314584322337</c:v>
                </c:pt>
                <c:pt idx="2">
                  <c:v>0.10773241424645656</c:v>
                </c:pt>
                <c:pt idx="3">
                  <c:v>9.2916079715349584E-2</c:v>
                </c:pt>
                <c:pt idx="4">
                  <c:v>7.8987078332003718E-2</c:v>
                </c:pt>
                <c:pt idx="5">
                  <c:v>7.2205657184301719E-2</c:v>
                </c:pt>
                <c:pt idx="6">
                  <c:v>3.9523011365535862E-2</c:v>
                </c:pt>
                <c:pt idx="7">
                  <c:v>3.3066224296283052E-2</c:v>
                </c:pt>
                <c:pt idx="8">
                  <c:v>3.2488921092276662E-2</c:v>
                </c:pt>
                <c:pt idx="9">
                  <c:v>2.8307211873618985E-2</c:v>
                </c:pt>
                <c:pt idx="10">
                  <c:v>1.8835814687255096E-2</c:v>
                </c:pt>
                <c:pt idx="11">
                  <c:v>1.6631294162111527E-2</c:v>
                </c:pt>
                <c:pt idx="12">
                  <c:v>1.5580852184690573E-2</c:v>
                </c:pt>
                <c:pt idx="13">
                  <c:v>1.5536160013456918E-2</c:v>
                </c:pt>
                <c:pt idx="14">
                  <c:v>1.4806305185593919E-2</c:v>
                </c:pt>
                <c:pt idx="15">
                  <c:v>1.4361846821278119E-2</c:v>
                </c:pt>
                <c:pt idx="16">
                  <c:v>9.7534505347400685E-3</c:v>
                </c:pt>
                <c:pt idx="17">
                  <c:v>8.9347392246999207E-3</c:v>
                </c:pt>
                <c:pt idx="18">
                  <c:v>8.9335075506895446E-3</c:v>
                </c:pt>
                <c:pt idx="19">
                  <c:v>6.281361499489207E-3</c:v>
                </c:pt>
              </c:numCache>
            </c:numRef>
          </c:val>
          <c:extLst>
            <c:ext xmlns:c16="http://schemas.microsoft.com/office/drawing/2014/chart" uri="{C3380CC4-5D6E-409C-BE32-E72D297353CC}">
              <c16:uniqueId val="{00000000-B28F-48A7-B294-4F384289A51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20990655928514429"/>
          <c:y val="0.89425541425084376"/>
          <c:w val="0.59146703363182807"/>
          <c:h val="7.5912431048796553E-2"/>
        </c:manualLayout>
      </c:layout>
      <c:overlay val="0"/>
      <c:spPr>
        <a:noFill/>
        <a:ln>
          <a:solidFill>
            <a:schemeClr val="lt1">
              <a:shade val="50000"/>
              <a:alpha val="88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(Superintendent)!PivotTable15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15 Superintendents by (FTE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(Superintendent)'!$B$18</c:f>
              <c:strCache>
                <c:ptCount val="1"/>
                <c:pt idx="0">
                  <c:v>Sum of Base Pay</c:v>
                </c:pt>
              </c:strCache>
            </c:strRef>
          </c:tx>
          <c:spPr>
            <a:solidFill>
              <a:schemeClr val="accent1"/>
            </a:solidFill>
            <a:ln>
              <a:noFill/>
            </a:ln>
            <a:effectLst/>
          </c:spPr>
          <c:invertIfNegative val="0"/>
          <c:cat>
            <c:strRef>
              <c:f>'Dashboard (Superintendent)'!$A$19:$A$33</c:f>
              <c:strCache>
                <c:ptCount val="15"/>
                <c:pt idx="0">
                  <c:v>MILAM, WILLIAM D</c:v>
                </c:pt>
                <c:pt idx="1">
                  <c:v>MCFARLAND, MICHAEL</c:v>
                </c:pt>
                <c:pt idx="2">
                  <c:v>TIPTON, MORRISON ANTHONY</c:v>
                </c:pt>
                <c:pt idx="3">
                  <c:v>DE LA TORRE, GUADALUPE JAVIER</c:v>
                </c:pt>
                <c:pt idx="4">
                  <c:v>LOPEZ, RICARDO D</c:v>
                </c:pt>
                <c:pt idx="5">
                  <c:v>KILLIAN, DOUGLAS WAYNE</c:v>
                </c:pt>
                <c:pt idx="6">
                  <c:v>NORTON, PAUL ANDREW</c:v>
                </c:pt>
                <c:pt idx="7">
                  <c:v>SALAZAR ZAMORA, MARTHA</c:v>
                </c:pt>
                <c:pt idx="8">
                  <c:v>GONZALES, JOE</c:v>
                </c:pt>
                <c:pt idx="9">
                  <c:v>WHITE, BRENTON P</c:v>
                </c:pt>
                <c:pt idx="10">
                  <c:v>POOLE, GREGORY S</c:v>
                </c:pt>
                <c:pt idx="11">
                  <c:v>STANSBERRY, JAMES EDGAR</c:v>
                </c:pt>
                <c:pt idx="12">
                  <c:v>MURI, SCOTT R</c:v>
                </c:pt>
                <c:pt idx="13">
                  <c:v>MEYER, RANDALL S</c:v>
                </c:pt>
                <c:pt idx="14">
                  <c:v>BERRONES-JOHNSON, FRANCES</c:v>
                </c:pt>
              </c:strCache>
            </c:strRef>
          </c:cat>
          <c:val>
            <c:numRef>
              <c:f>'Dashboard (Superintendent)'!$B$19:$B$33</c:f>
              <c:numCache>
                <c:formatCode>General</c:formatCode>
                <c:ptCount val="15"/>
                <c:pt idx="0">
                  <c:v>97170</c:v>
                </c:pt>
                <c:pt idx="1">
                  <c:v>428581</c:v>
                </c:pt>
                <c:pt idx="2">
                  <c:v>171400</c:v>
                </c:pt>
                <c:pt idx="3">
                  <c:v>451457</c:v>
                </c:pt>
                <c:pt idx="4">
                  <c:v>457447</c:v>
                </c:pt>
                <c:pt idx="5">
                  <c:v>458908</c:v>
                </c:pt>
                <c:pt idx="6">
                  <c:v>468296</c:v>
                </c:pt>
                <c:pt idx="7">
                  <c:v>469638</c:v>
                </c:pt>
                <c:pt idx="8">
                  <c:v>258838</c:v>
                </c:pt>
                <c:pt idx="9">
                  <c:v>244040</c:v>
                </c:pt>
                <c:pt idx="10">
                  <c:v>489143</c:v>
                </c:pt>
                <c:pt idx="11">
                  <c:v>84000</c:v>
                </c:pt>
                <c:pt idx="12">
                  <c:v>328802</c:v>
                </c:pt>
                <c:pt idx="13">
                  <c:v>565047</c:v>
                </c:pt>
                <c:pt idx="14">
                  <c:v>183856</c:v>
                </c:pt>
              </c:numCache>
            </c:numRef>
          </c:val>
          <c:extLst>
            <c:ext xmlns:c16="http://schemas.microsoft.com/office/drawing/2014/chart" uri="{C3380CC4-5D6E-409C-BE32-E72D297353CC}">
              <c16:uniqueId val="{00000000-5FFD-4BED-9EDD-10C13594F95B}"/>
            </c:ext>
          </c:extLst>
        </c:ser>
        <c:ser>
          <c:idx val="1"/>
          <c:order val="1"/>
          <c:tx>
            <c:strRef>
              <c:f>'Dashboard (Superintendent)'!$C$18</c:f>
              <c:strCache>
                <c:ptCount val="1"/>
                <c:pt idx="0">
                  <c:v>Sum of FTE Pay</c:v>
                </c:pt>
              </c:strCache>
            </c:strRef>
          </c:tx>
          <c:spPr>
            <a:solidFill>
              <a:schemeClr val="accent2"/>
            </a:solidFill>
            <a:ln>
              <a:noFill/>
            </a:ln>
            <a:effectLst/>
          </c:spPr>
          <c:invertIfNegative val="0"/>
          <c:cat>
            <c:strRef>
              <c:f>'Dashboard (Superintendent)'!$A$19:$A$33</c:f>
              <c:strCache>
                <c:ptCount val="15"/>
                <c:pt idx="0">
                  <c:v>MILAM, WILLIAM D</c:v>
                </c:pt>
                <c:pt idx="1">
                  <c:v>MCFARLAND, MICHAEL</c:v>
                </c:pt>
                <c:pt idx="2">
                  <c:v>TIPTON, MORRISON ANTHONY</c:v>
                </c:pt>
                <c:pt idx="3">
                  <c:v>DE LA TORRE, GUADALUPE JAVIER</c:v>
                </c:pt>
                <c:pt idx="4">
                  <c:v>LOPEZ, RICARDO D</c:v>
                </c:pt>
                <c:pt idx="5">
                  <c:v>KILLIAN, DOUGLAS WAYNE</c:v>
                </c:pt>
                <c:pt idx="6">
                  <c:v>NORTON, PAUL ANDREW</c:v>
                </c:pt>
                <c:pt idx="7">
                  <c:v>SALAZAR ZAMORA, MARTHA</c:v>
                </c:pt>
                <c:pt idx="8">
                  <c:v>GONZALES, JOE</c:v>
                </c:pt>
                <c:pt idx="9">
                  <c:v>WHITE, BRENTON P</c:v>
                </c:pt>
                <c:pt idx="10">
                  <c:v>POOLE, GREGORY S</c:v>
                </c:pt>
                <c:pt idx="11">
                  <c:v>STANSBERRY, JAMES EDGAR</c:v>
                </c:pt>
                <c:pt idx="12">
                  <c:v>MURI, SCOTT R</c:v>
                </c:pt>
                <c:pt idx="13">
                  <c:v>MEYER, RANDALL S</c:v>
                </c:pt>
                <c:pt idx="14">
                  <c:v>BERRONES-JOHNSON, FRANCES</c:v>
                </c:pt>
              </c:strCache>
            </c:strRef>
          </c:cat>
          <c:val>
            <c:numRef>
              <c:f>'Dashboard (Superintendent)'!$C$19:$C$33</c:f>
              <c:numCache>
                <c:formatCode>General</c:formatCode>
                <c:ptCount val="15"/>
                <c:pt idx="0">
                  <c:v>412962</c:v>
                </c:pt>
                <c:pt idx="1">
                  <c:v>428581</c:v>
                </c:pt>
                <c:pt idx="2">
                  <c:v>439037</c:v>
                </c:pt>
                <c:pt idx="3">
                  <c:v>451457</c:v>
                </c:pt>
                <c:pt idx="4">
                  <c:v>457447</c:v>
                </c:pt>
                <c:pt idx="5">
                  <c:v>458908</c:v>
                </c:pt>
                <c:pt idx="6">
                  <c:v>468296</c:v>
                </c:pt>
                <c:pt idx="7">
                  <c:v>469638</c:v>
                </c:pt>
                <c:pt idx="8">
                  <c:v>485051</c:v>
                </c:pt>
                <c:pt idx="9">
                  <c:v>488080</c:v>
                </c:pt>
                <c:pt idx="10">
                  <c:v>489143</c:v>
                </c:pt>
                <c:pt idx="11">
                  <c:v>498516</c:v>
                </c:pt>
                <c:pt idx="12">
                  <c:v>553912</c:v>
                </c:pt>
                <c:pt idx="13">
                  <c:v>565047</c:v>
                </c:pt>
                <c:pt idx="14">
                  <c:v>735426</c:v>
                </c:pt>
              </c:numCache>
            </c:numRef>
          </c:val>
          <c:extLst>
            <c:ext xmlns:c16="http://schemas.microsoft.com/office/drawing/2014/chart" uri="{C3380CC4-5D6E-409C-BE32-E72D297353CC}">
              <c16:uniqueId val="{00000001-5FFD-4BED-9EDD-10C13594F95B}"/>
            </c:ext>
          </c:extLst>
        </c:ser>
        <c:dLbls>
          <c:showLegendKey val="0"/>
          <c:showVal val="0"/>
          <c:showCatName val="0"/>
          <c:showSerName val="0"/>
          <c:showPercent val="0"/>
          <c:showBubbleSize val="0"/>
        </c:dLbls>
        <c:gapWidth val="98"/>
        <c:axId val="1492780272"/>
        <c:axId val="1492780752"/>
      </c:barChart>
      <c:catAx>
        <c:axId val="149278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80752"/>
        <c:crosses val="autoZero"/>
        <c:auto val="1"/>
        <c:lblAlgn val="ctr"/>
        <c:lblOffset val="100"/>
        <c:noMultiLvlLbl val="0"/>
      </c:catAx>
      <c:valAx>
        <c:axId val="149278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8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(Superintendent)!PivotTable16</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15 Superintendents by (Base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(Superintendent)'!$B$35</c:f>
              <c:strCache>
                <c:ptCount val="1"/>
                <c:pt idx="0">
                  <c:v>Sum of Base Pay</c:v>
                </c:pt>
              </c:strCache>
            </c:strRef>
          </c:tx>
          <c:spPr>
            <a:solidFill>
              <a:schemeClr val="accent1"/>
            </a:solidFill>
            <a:ln>
              <a:noFill/>
            </a:ln>
            <a:effectLst/>
          </c:spPr>
          <c:invertIfNegative val="0"/>
          <c:cat>
            <c:strRef>
              <c:f>'Dashboard (Superintendent)'!$A$36:$A$50</c:f>
              <c:strCache>
                <c:ptCount val="15"/>
                <c:pt idx="0">
                  <c:v>HERNANDEZ, JUSTO ROLANDO</c:v>
                </c:pt>
                <c:pt idx="1">
                  <c:v>MILES, FLOYD MIKE</c:v>
                </c:pt>
                <c:pt idx="2">
                  <c:v>FOUST, MARK JACOB</c:v>
                </c:pt>
                <c:pt idx="3">
                  <c:v>GREGORSKI, KENNETH</c:v>
                </c:pt>
                <c:pt idx="4">
                  <c:v>ALI, SEHBA Z</c:v>
                </c:pt>
                <c:pt idx="5">
                  <c:v>SMITH, MARCELL</c:v>
                </c:pt>
                <c:pt idx="6">
                  <c:v>MCGOWN, JENNY A</c:v>
                </c:pt>
                <c:pt idx="7">
                  <c:v>MCFARLAND, MICHAEL</c:v>
                </c:pt>
                <c:pt idx="8">
                  <c:v>DE LA TORRE, GUADALUPE JAVIER</c:v>
                </c:pt>
                <c:pt idx="9">
                  <c:v>LOPEZ, RICARDO D</c:v>
                </c:pt>
                <c:pt idx="10">
                  <c:v>KILLIAN, DOUGLAS WAYNE</c:v>
                </c:pt>
                <c:pt idx="11">
                  <c:v>NORTON, PAUL ANDREW</c:v>
                </c:pt>
                <c:pt idx="12">
                  <c:v>SALAZAR ZAMORA, MARTHA</c:v>
                </c:pt>
                <c:pt idx="13">
                  <c:v>POOLE, GREGORY S</c:v>
                </c:pt>
                <c:pt idx="14">
                  <c:v>MEYER, RANDALL S</c:v>
                </c:pt>
              </c:strCache>
            </c:strRef>
          </c:cat>
          <c:val>
            <c:numRef>
              <c:f>'Dashboard (Superintendent)'!$B$36:$B$50</c:f>
              <c:numCache>
                <c:formatCode>General</c:formatCode>
                <c:ptCount val="15"/>
                <c:pt idx="0">
                  <c:v>375039</c:v>
                </c:pt>
                <c:pt idx="1">
                  <c:v>380000</c:v>
                </c:pt>
                <c:pt idx="2">
                  <c:v>390229</c:v>
                </c:pt>
                <c:pt idx="3">
                  <c:v>396030</c:v>
                </c:pt>
                <c:pt idx="4">
                  <c:v>409773</c:v>
                </c:pt>
                <c:pt idx="5">
                  <c:v>410000</c:v>
                </c:pt>
                <c:pt idx="6">
                  <c:v>412519</c:v>
                </c:pt>
                <c:pt idx="7">
                  <c:v>428581</c:v>
                </c:pt>
                <c:pt idx="8">
                  <c:v>451457</c:v>
                </c:pt>
                <c:pt idx="9">
                  <c:v>457447</c:v>
                </c:pt>
                <c:pt idx="10">
                  <c:v>458908</c:v>
                </c:pt>
                <c:pt idx="11">
                  <c:v>468296</c:v>
                </c:pt>
                <c:pt idx="12">
                  <c:v>469638</c:v>
                </c:pt>
                <c:pt idx="13">
                  <c:v>489143</c:v>
                </c:pt>
                <c:pt idx="14">
                  <c:v>565047</c:v>
                </c:pt>
              </c:numCache>
            </c:numRef>
          </c:val>
          <c:extLst>
            <c:ext xmlns:c16="http://schemas.microsoft.com/office/drawing/2014/chart" uri="{C3380CC4-5D6E-409C-BE32-E72D297353CC}">
              <c16:uniqueId val="{00000000-CCD4-4FEB-9698-0DAF5195F8B7}"/>
            </c:ext>
          </c:extLst>
        </c:ser>
        <c:ser>
          <c:idx val="1"/>
          <c:order val="1"/>
          <c:tx>
            <c:strRef>
              <c:f>'Dashboard (Superintendent)'!$C$35</c:f>
              <c:strCache>
                <c:ptCount val="1"/>
                <c:pt idx="0">
                  <c:v>Sum of FTE Pay</c:v>
                </c:pt>
              </c:strCache>
            </c:strRef>
          </c:tx>
          <c:spPr>
            <a:solidFill>
              <a:schemeClr val="accent2"/>
            </a:solidFill>
            <a:ln>
              <a:noFill/>
            </a:ln>
            <a:effectLst/>
          </c:spPr>
          <c:invertIfNegative val="0"/>
          <c:cat>
            <c:strRef>
              <c:f>'Dashboard (Superintendent)'!$A$36:$A$50</c:f>
              <c:strCache>
                <c:ptCount val="15"/>
                <c:pt idx="0">
                  <c:v>HERNANDEZ, JUSTO ROLANDO</c:v>
                </c:pt>
                <c:pt idx="1">
                  <c:v>MILES, FLOYD MIKE</c:v>
                </c:pt>
                <c:pt idx="2">
                  <c:v>FOUST, MARK JACOB</c:v>
                </c:pt>
                <c:pt idx="3">
                  <c:v>GREGORSKI, KENNETH</c:v>
                </c:pt>
                <c:pt idx="4">
                  <c:v>ALI, SEHBA Z</c:v>
                </c:pt>
                <c:pt idx="5">
                  <c:v>SMITH, MARCELL</c:v>
                </c:pt>
                <c:pt idx="6">
                  <c:v>MCGOWN, JENNY A</c:v>
                </c:pt>
                <c:pt idx="7">
                  <c:v>MCFARLAND, MICHAEL</c:v>
                </c:pt>
                <c:pt idx="8">
                  <c:v>DE LA TORRE, GUADALUPE JAVIER</c:v>
                </c:pt>
                <c:pt idx="9">
                  <c:v>LOPEZ, RICARDO D</c:v>
                </c:pt>
                <c:pt idx="10">
                  <c:v>KILLIAN, DOUGLAS WAYNE</c:v>
                </c:pt>
                <c:pt idx="11">
                  <c:v>NORTON, PAUL ANDREW</c:v>
                </c:pt>
                <c:pt idx="12">
                  <c:v>SALAZAR ZAMORA, MARTHA</c:v>
                </c:pt>
                <c:pt idx="13">
                  <c:v>POOLE, GREGORY S</c:v>
                </c:pt>
                <c:pt idx="14">
                  <c:v>MEYER, RANDALL S</c:v>
                </c:pt>
              </c:strCache>
            </c:strRef>
          </c:cat>
          <c:val>
            <c:numRef>
              <c:f>'Dashboard (Superintendent)'!$C$36:$C$50</c:f>
              <c:numCache>
                <c:formatCode>General</c:formatCode>
                <c:ptCount val="15"/>
                <c:pt idx="0">
                  <c:v>375039</c:v>
                </c:pt>
                <c:pt idx="1">
                  <c:v>380000</c:v>
                </c:pt>
                <c:pt idx="2">
                  <c:v>390229</c:v>
                </c:pt>
                <c:pt idx="3">
                  <c:v>396030</c:v>
                </c:pt>
                <c:pt idx="4">
                  <c:v>409773</c:v>
                </c:pt>
                <c:pt idx="5">
                  <c:v>410000</c:v>
                </c:pt>
                <c:pt idx="6">
                  <c:v>412519</c:v>
                </c:pt>
                <c:pt idx="7">
                  <c:v>428581</c:v>
                </c:pt>
                <c:pt idx="8">
                  <c:v>451457</c:v>
                </c:pt>
                <c:pt idx="9">
                  <c:v>457447</c:v>
                </c:pt>
                <c:pt idx="10">
                  <c:v>458908</c:v>
                </c:pt>
                <c:pt idx="11">
                  <c:v>468296</c:v>
                </c:pt>
                <c:pt idx="12">
                  <c:v>469638</c:v>
                </c:pt>
                <c:pt idx="13">
                  <c:v>489143</c:v>
                </c:pt>
                <c:pt idx="14">
                  <c:v>565047</c:v>
                </c:pt>
              </c:numCache>
            </c:numRef>
          </c:val>
          <c:extLst>
            <c:ext xmlns:c16="http://schemas.microsoft.com/office/drawing/2014/chart" uri="{C3380CC4-5D6E-409C-BE32-E72D297353CC}">
              <c16:uniqueId val="{00000001-CCD4-4FEB-9698-0DAF5195F8B7}"/>
            </c:ext>
          </c:extLst>
        </c:ser>
        <c:dLbls>
          <c:showLegendKey val="0"/>
          <c:showVal val="0"/>
          <c:showCatName val="0"/>
          <c:showSerName val="0"/>
          <c:showPercent val="0"/>
          <c:showBubbleSize val="0"/>
        </c:dLbls>
        <c:gapWidth val="100"/>
        <c:axId val="495213519"/>
        <c:axId val="495214479"/>
      </c:barChart>
      <c:catAx>
        <c:axId val="49521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14479"/>
        <c:crosses val="autoZero"/>
        <c:auto val="1"/>
        <c:lblAlgn val="ctr"/>
        <c:lblOffset val="100"/>
        <c:noMultiLvlLbl val="0"/>
      </c:catAx>
      <c:valAx>
        <c:axId val="49521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1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(Superintendent)!PivotTable17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15 Superintendents by (Enrollment)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(Superintendent)'!$B$52</c:f>
              <c:strCache>
                <c:ptCount val="1"/>
                <c:pt idx="0">
                  <c:v>Total</c:v>
                </c:pt>
              </c:strCache>
            </c:strRef>
          </c:tx>
          <c:spPr>
            <a:solidFill>
              <a:schemeClr val="accent1"/>
            </a:solidFill>
            <a:ln>
              <a:noFill/>
            </a:ln>
            <a:effectLst/>
          </c:spPr>
          <c:invertIfNegative val="0"/>
          <c:cat>
            <c:strRef>
              <c:f>'Dashboard (Superintendent)'!$A$53:$A$67</c:f>
              <c:strCache>
                <c:ptCount val="15"/>
                <c:pt idx="0">
                  <c:v>MCGOWN, JENNY A</c:v>
                </c:pt>
                <c:pt idx="1">
                  <c:v>SMITH, MATTHEW LAYTON</c:v>
                </c:pt>
                <c:pt idx="2">
                  <c:v>GOFFNEY, LATONYA MCGOWEN</c:v>
                </c:pt>
                <c:pt idx="3">
                  <c:v>MAIKA, SEAN A</c:v>
                </c:pt>
                <c:pt idx="4">
                  <c:v>WALDRIP, MIKE R</c:v>
                </c:pt>
                <c:pt idx="5">
                  <c:v>MOLINAR, KAREN C</c:v>
                </c:pt>
                <c:pt idx="6">
                  <c:v>SEGURA, MATIAS CASTRO</c:v>
                </c:pt>
                <c:pt idx="7">
                  <c:v>NULL, CURTIS F</c:v>
                </c:pt>
                <c:pt idx="8">
                  <c:v>COTTRILL, JEFFREY</c:v>
                </c:pt>
                <c:pt idx="9">
                  <c:v>SMITH, MARCELL</c:v>
                </c:pt>
                <c:pt idx="10">
                  <c:v>GREGORSKI, KENNETH</c:v>
                </c:pt>
                <c:pt idx="11">
                  <c:v>CRAFT, JOHN M</c:v>
                </c:pt>
                <c:pt idx="12">
                  <c:v>KILLIAN, DOUGLAS WAYNE</c:v>
                </c:pt>
                <c:pt idx="13">
                  <c:v>ELIZALDE, STEPHANIE SUZANNE</c:v>
                </c:pt>
                <c:pt idx="14">
                  <c:v>MILES, FLOYD MIKE</c:v>
                </c:pt>
              </c:strCache>
            </c:strRef>
          </c:cat>
          <c:val>
            <c:numRef>
              <c:f>'Dashboard (Superintendent)'!$B$53:$B$67</c:f>
              <c:numCache>
                <c:formatCode>General</c:formatCode>
                <c:ptCount val="15"/>
                <c:pt idx="0">
                  <c:v>52437</c:v>
                </c:pt>
                <c:pt idx="1">
                  <c:v>53339</c:v>
                </c:pt>
                <c:pt idx="2">
                  <c:v>56419</c:v>
                </c:pt>
                <c:pt idx="3">
                  <c:v>56420</c:v>
                </c:pt>
                <c:pt idx="4">
                  <c:v>65289</c:v>
                </c:pt>
                <c:pt idx="5">
                  <c:v>70405</c:v>
                </c:pt>
                <c:pt idx="6">
                  <c:v>72272</c:v>
                </c:pt>
                <c:pt idx="7">
                  <c:v>72914</c:v>
                </c:pt>
                <c:pt idx="8">
                  <c:v>79430</c:v>
                </c:pt>
                <c:pt idx="9">
                  <c:v>79663</c:v>
                </c:pt>
                <c:pt idx="10">
                  <c:v>96111</c:v>
                </c:pt>
                <c:pt idx="11">
                  <c:v>100208</c:v>
                </c:pt>
                <c:pt idx="12">
                  <c:v>117927</c:v>
                </c:pt>
                <c:pt idx="13">
                  <c:v>139802</c:v>
                </c:pt>
                <c:pt idx="14">
                  <c:v>176727</c:v>
                </c:pt>
              </c:numCache>
            </c:numRef>
          </c:val>
          <c:extLst>
            <c:ext xmlns:c16="http://schemas.microsoft.com/office/drawing/2014/chart" uri="{C3380CC4-5D6E-409C-BE32-E72D297353CC}">
              <c16:uniqueId val="{00000000-C700-4F4B-A983-A834379D4058}"/>
            </c:ext>
          </c:extLst>
        </c:ser>
        <c:dLbls>
          <c:showLegendKey val="0"/>
          <c:showVal val="0"/>
          <c:showCatName val="0"/>
          <c:showSerName val="0"/>
          <c:showPercent val="0"/>
          <c:showBubbleSize val="0"/>
        </c:dLbls>
        <c:gapWidth val="150"/>
        <c:axId val="1656820096"/>
        <c:axId val="1656826816"/>
      </c:barChart>
      <c:catAx>
        <c:axId val="1656820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26816"/>
        <c:crosses val="autoZero"/>
        <c:auto val="1"/>
        <c:lblAlgn val="ctr"/>
        <c:lblOffset val="100"/>
        <c:noMultiLvlLbl val="0"/>
      </c:catAx>
      <c:valAx>
        <c:axId val="1656826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200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(Superintendent)!PivotTable18</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15 Superintendents (Base Pay Per Child and Enrollment 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(Superintendent)'!$B$69</c:f>
              <c:strCache>
                <c:ptCount val="1"/>
                <c:pt idx="0">
                  <c:v>Sum of Base Pay Per Enrollment</c:v>
                </c:pt>
              </c:strCache>
            </c:strRef>
          </c:tx>
          <c:spPr>
            <a:solidFill>
              <a:schemeClr val="accent1"/>
            </a:solidFill>
            <a:ln>
              <a:noFill/>
            </a:ln>
            <a:effectLst/>
          </c:spPr>
          <c:invertIfNegative val="0"/>
          <c:cat>
            <c:strRef>
              <c:f>'Dashboard (Superintendent)'!$A$70:$A$84</c:f>
              <c:strCache>
                <c:ptCount val="15"/>
                <c:pt idx="0">
                  <c:v>MCGRAW, R LEEANN</c:v>
                </c:pt>
                <c:pt idx="1">
                  <c:v>WILSON, JOHN KEVIN</c:v>
                </c:pt>
                <c:pt idx="2">
                  <c:v>DUROSIMI, SUKAI B</c:v>
                </c:pt>
                <c:pt idx="3">
                  <c:v>SMITH, JOSHUA LEE</c:v>
                </c:pt>
                <c:pt idx="4">
                  <c:v>GODFREY, REMY ALEXANDRIA</c:v>
                </c:pt>
                <c:pt idx="5">
                  <c:v>HILL, MICHAEL GLEN</c:v>
                </c:pt>
                <c:pt idx="6">
                  <c:v>CHAVIS, JAMES A</c:v>
                </c:pt>
                <c:pt idx="7">
                  <c:v>HAMILL, GLORIA BERNICE</c:v>
                </c:pt>
                <c:pt idx="8">
                  <c:v>BARKER, WENDELL RAY</c:v>
                </c:pt>
                <c:pt idx="9">
                  <c:v>BUNTING, JASON R</c:v>
                </c:pt>
                <c:pt idx="10">
                  <c:v>RODGERS, JOEL W</c:v>
                </c:pt>
                <c:pt idx="11">
                  <c:v>PARDUE, MELISSA JANE</c:v>
                </c:pt>
                <c:pt idx="12">
                  <c:v>TERRY, MARK ANTHONY</c:v>
                </c:pt>
                <c:pt idx="13">
                  <c:v>GELETKA, JOSEPH DAVID</c:v>
                </c:pt>
                <c:pt idx="14">
                  <c:v>GRIFFIN, TAMIKA ROCHELLE</c:v>
                </c:pt>
              </c:strCache>
            </c:strRef>
          </c:cat>
          <c:val>
            <c:numRef>
              <c:f>'Dashboard (Superintendent)'!$B$70:$B$84</c:f>
              <c:numCache>
                <c:formatCode>"$"#,##0</c:formatCode>
                <c:ptCount val="15"/>
                <c:pt idx="0">
                  <c:v>1086.5</c:v>
                </c:pt>
                <c:pt idx="1">
                  <c:v>1097.9310344827586</c:v>
                </c:pt>
                <c:pt idx="2">
                  <c:v>1145.0381679389313</c:v>
                </c:pt>
                <c:pt idx="3">
                  <c:v>1212.7659574468084</c:v>
                </c:pt>
                <c:pt idx="4">
                  <c:v>1225.1071428571429</c:v>
                </c:pt>
                <c:pt idx="5">
                  <c:v>1233.2882882882882</c:v>
                </c:pt>
                <c:pt idx="6">
                  <c:v>1333.3333333333333</c:v>
                </c:pt>
                <c:pt idx="7">
                  <c:v>1396.25</c:v>
                </c:pt>
                <c:pt idx="8">
                  <c:v>1403.2659574468084</c:v>
                </c:pt>
                <c:pt idx="9">
                  <c:v>1438.4152585119798</c:v>
                </c:pt>
                <c:pt idx="10">
                  <c:v>1444.5686274509803</c:v>
                </c:pt>
                <c:pt idx="11">
                  <c:v>1672.125</c:v>
                </c:pt>
                <c:pt idx="12">
                  <c:v>1940.2881355932204</c:v>
                </c:pt>
                <c:pt idx="13">
                  <c:v>3086.75</c:v>
                </c:pt>
                <c:pt idx="14">
                  <c:v>3972.2222222222222</c:v>
                </c:pt>
              </c:numCache>
            </c:numRef>
          </c:val>
          <c:extLst>
            <c:ext xmlns:c16="http://schemas.microsoft.com/office/drawing/2014/chart" uri="{C3380CC4-5D6E-409C-BE32-E72D297353CC}">
              <c16:uniqueId val="{00000000-04BA-4AF5-A81D-48B39E550C96}"/>
            </c:ext>
          </c:extLst>
        </c:ser>
        <c:ser>
          <c:idx val="1"/>
          <c:order val="1"/>
          <c:tx>
            <c:strRef>
              <c:f>'Dashboard (Superintendent)'!$C$69</c:f>
              <c:strCache>
                <c:ptCount val="1"/>
                <c:pt idx="0">
                  <c:v>Sum of Enrollment</c:v>
                </c:pt>
              </c:strCache>
            </c:strRef>
          </c:tx>
          <c:spPr>
            <a:solidFill>
              <a:schemeClr val="accent2"/>
            </a:solidFill>
            <a:ln>
              <a:noFill/>
            </a:ln>
            <a:effectLst/>
          </c:spPr>
          <c:invertIfNegative val="0"/>
          <c:cat>
            <c:strRef>
              <c:f>'Dashboard (Superintendent)'!$A$70:$A$84</c:f>
              <c:strCache>
                <c:ptCount val="15"/>
                <c:pt idx="0">
                  <c:v>MCGRAW, R LEEANN</c:v>
                </c:pt>
                <c:pt idx="1">
                  <c:v>WILSON, JOHN KEVIN</c:v>
                </c:pt>
                <c:pt idx="2">
                  <c:v>DUROSIMI, SUKAI B</c:v>
                </c:pt>
                <c:pt idx="3">
                  <c:v>SMITH, JOSHUA LEE</c:v>
                </c:pt>
                <c:pt idx="4">
                  <c:v>GODFREY, REMY ALEXANDRIA</c:v>
                </c:pt>
                <c:pt idx="5">
                  <c:v>HILL, MICHAEL GLEN</c:v>
                </c:pt>
                <c:pt idx="6">
                  <c:v>CHAVIS, JAMES A</c:v>
                </c:pt>
                <c:pt idx="7">
                  <c:v>HAMILL, GLORIA BERNICE</c:v>
                </c:pt>
                <c:pt idx="8">
                  <c:v>BARKER, WENDELL RAY</c:v>
                </c:pt>
                <c:pt idx="9">
                  <c:v>BUNTING, JASON R</c:v>
                </c:pt>
                <c:pt idx="10">
                  <c:v>RODGERS, JOEL W</c:v>
                </c:pt>
                <c:pt idx="11">
                  <c:v>PARDUE, MELISSA JANE</c:v>
                </c:pt>
                <c:pt idx="12">
                  <c:v>TERRY, MARK ANTHONY</c:v>
                </c:pt>
                <c:pt idx="13">
                  <c:v>GELETKA, JOSEPH DAVID</c:v>
                </c:pt>
                <c:pt idx="14">
                  <c:v>GRIFFIN, TAMIKA ROCHELLE</c:v>
                </c:pt>
              </c:strCache>
            </c:strRef>
          </c:cat>
          <c:val>
            <c:numRef>
              <c:f>'Dashboard (Superintendent)'!$C$70:$C$84</c:f>
              <c:numCache>
                <c:formatCode>General</c:formatCode>
                <c:ptCount val="15"/>
                <c:pt idx="0">
                  <c:v>100</c:v>
                </c:pt>
                <c:pt idx="1">
                  <c:v>116</c:v>
                </c:pt>
                <c:pt idx="2">
                  <c:v>131</c:v>
                </c:pt>
                <c:pt idx="3">
                  <c:v>94</c:v>
                </c:pt>
                <c:pt idx="4">
                  <c:v>112</c:v>
                </c:pt>
                <c:pt idx="5">
                  <c:v>111</c:v>
                </c:pt>
                <c:pt idx="6">
                  <c:v>45</c:v>
                </c:pt>
                <c:pt idx="7">
                  <c:v>36</c:v>
                </c:pt>
                <c:pt idx="8">
                  <c:v>94</c:v>
                </c:pt>
                <c:pt idx="9">
                  <c:v>191</c:v>
                </c:pt>
                <c:pt idx="10">
                  <c:v>102</c:v>
                </c:pt>
                <c:pt idx="11">
                  <c:v>64</c:v>
                </c:pt>
                <c:pt idx="12">
                  <c:v>59</c:v>
                </c:pt>
                <c:pt idx="13">
                  <c:v>20</c:v>
                </c:pt>
                <c:pt idx="14">
                  <c:v>36</c:v>
                </c:pt>
              </c:numCache>
            </c:numRef>
          </c:val>
          <c:extLst>
            <c:ext xmlns:c16="http://schemas.microsoft.com/office/drawing/2014/chart" uri="{C3380CC4-5D6E-409C-BE32-E72D297353CC}">
              <c16:uniqueId val="{00000001-04BA-4AF5-A81D-48B39E550C96}"/>
            </c:ext>
          </c:extLst>
        </c:ser>
        <c:dLbls>
          <c:showLegendKey val="0"/>
          <c:showVal val="0"/>
          <c:showCatName val="0"/>
          <c:showSerName val="0"/>
          <c:showPercent val="0"/>
          <c:showBubbleSize val="0"/>
        </c:dLbls>
        <c:gapWidth val="100"/>
        <c:axId val="1656829216"/>
        <c:axId val="1656817696"/>
      </c:barChart>
      <c:catAx>
        <c:axId val="165682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17696"/>
        <c:crosses val="autoZero"/>
        <c:auto val="1"/>
        <c:lblAlgn val="ctr"/>
        <c:lblOffset val="100"/>
        <c:noMultiLvlLbl val="0"/>
      </c:catAx>
      <c:valAx>
        <c:axId val="165681769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2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[Final_Texas_Superintendent_Salaries_2024-2025.xlsx]Dashboard (Superintendent)!PivotTable19</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15 Superintendents by (FTE Pay Per Child and Enrollment)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(Superintendent)'!$B$86</c:f>
              <c:strCache>
                <c:ptCount val="1"/>
                <c:pt idx="0">
                  <c:v>Sum of FTE Pay Per Enrollment</c:v>
                </c:pt>
              </c:strCache>
            </c:strRef>
          </c:tx>
          <c:spPr>
            <a:solidFill>
              <a:schemeClr val="accent1"/>
            </a:solidFill>
            <a:ln>
              <a:noFill/>
            </a:ln>
            <a:effectLst/>
          </c:spPr>
          <c:invertIfNegative val="0"/>
          <c:cat>
            <c:strRef>
              <c:f>'Dashboard (Superintendent)'!$A$87:$A$101</c:f>
              <c:strCache>
                <c:ptCount val="15"/>
                <c:pt idx="0">
                  <c:v>GELETKA, JOSEPH DAVID</c:v>
                </c:pt>
                <c:pt idx="1">
                  <c:v>GRIFFIN, TAMIKA ROCHELLE</c:v>
                </c:pt>
                <c:pt idx="2">
                  <c:v>BUNTING, JASON R</c:v>
                </c:pt>
                <c:pt idx="3">
                  <c:v>HAMILL, GLORIA BERNICE</c:v>
                </c:pt>
                <c:pt idx="4">
                  <c:v>CHAVIS, JAMES A</c:v>
                </c:pt>
                <c:pt idx="5">
                  <c:v>TERRY, MARK ANTHONY</c:v>
                </c:pt>
                <c:pt idx="6">
                  <c:v>PARDUE, MELISSA JANE</c:v>
                </c:pt>
                <c:pt idx="7">
                  <c:v>RODGERS, JOEL W</c:v>
                </c:pt>
                <c:pt idx="8">
                  <c:v>BARKER, WENDELL RAY</c:v>
                </c:pt>
                <c:pt idx="9">
                  <c:v>HILL, MICHAEL GLEN</c:v>
                </c:pt>
                <c:pt idx="10">
                  <c:v>GODFREY, REMY ALEXANDRIA</c:v>
                </c:pt>
                <c:pt idx="11">
                  <c:v>SMITH, JOSHUA LEE</c:v>
                </c:pt>
                <c:pt idx="12">
                  <c:v>DUROSIMI, SUKAI B</c:v>
                </c:pt>
                <c:pt idx="13">
                  <c:v>WILSON, JOHN KEVIN</c:v>
                </c:pt>
                <c:pt idx="14">
                  <c:v>MCGRAW, R LEEANN</c:v>
                </c:pt>
              </c:strCache>
            </c:strRef>
          </c:cat>
          <c:val>
            <c:numRef>
              <c:f>'Dashboard (Superintendent)'!$B$87:$B$101</c:f>
              <c:numCache>
                <c:formatCode>"$"#,##0</c:formatCode>
                <c:ptCount val="15"/>
                <c:pt idx="0">
                  <c:v>6173.5</c:v>
                </c:pt>
                <c:pt idx="1">
                  <c:v>3972.2222222222222</c:v>
                </c:pt>
                <c:pt idx="2">
                  <c:v>2876.8305170239596</c:v>
                </c:pt>
                <c:pt idx="3">
                  <c:v>2792.5</c:v>
                </c:pt>
                <c:pt idx="4">
                  <c:v>2666.6666666666665</c:v>
                </c:pt>
                <c:pt idx="5">
                  <c:v>1940.2881355932204</c:v>
                </c:pt>
                <c:pt idx="6">
                  <c:v>1672.125</c:v>
                </c:pt>
                <c:pt idx="7">
                  <c:v>1444.5686274509803</c:v>
                </c:pt>
                <c:pt idx="8">
                  <c:v>1403.2659574468084</c:v>
                </c:pt>
                <c:pt idx="9">
                  <c:v>1233.2882882882882</c:v>
                </c:pt>
                <c:pt idx="10">
                  <c:v>1225.1071428571429</c:v>
                </c:pt>
                <c:pt idx="11">
                  <c:v>1212.7659574468084</c:v>
                </c:pt>
                <c:pt idx="12">
                  <c:v>1145.0381679389313</c:v>
                </c:pt>
                <c:pt idx="13">
                  <c:v>1097.9310344827586</c:v>
                </c:pt>
                <c:pt idx="14">
                  <c:v>1086.5</c:v>
                </c:pt>
              </c:numCache>
            </c:numRef>
          </c:val>
          <c:extLst>
            <c:ext xmlns:c16="http://schemas.microsoft.com/office/drawing/2014/chart" uri="{C3380CC4-5D6E-409C-BE32-E72D297353CC}">
              <c16:uniqueId val="{00000000-F1B7-4E8E-BBA3-C257D1447E00}"/>
            </c:ext>
          </c:extLst>
        </c:ser>
        <c:ser>
          <c:idx val="1"/>
          <c:order val="1"/>
          <c:tx>
            <c:strRef>
              <c:f>'Dashboard (Superintendent)'!$C$86</c:f>
              <c:strCache>
                <c:ptCount val="1"/>
                <c:pt idx="0">
                  <c:v>Sum of Enrollment</c:v>
                </c:pt>
              </c:strCache>
            </c:strRef>
          </c:tx>
          <c:spPr>
            <a:solidFill>
              <a:schemeClr val="accent2"/>
            </a:solidFill>
            <a:ln>
              <a:noFill/>
            </a:ln>
            <a:effectLst/>
          </c:spPr>
          <c:invertIfNegative val="0"/>
          <c:cat>
            <c:strRef>
              <c:f>'Dashboard (Superintendent)'!$A$87:$A$101</c:f>
              <c:strCache>
                <c:ptCount val="15"/>
                <c:pt idx="0">
                  <c:v>GELETKA, JOSEPH DAVID</c:v>
                </c:pt>
                <c:pt idx="1">
                  <c:v>GRIFFIN, TAMIKA ROCHELLE</c:v>
                </c:pt>
                <c:pt idx="2">
                  <c:v>BUNTING, JASON R</c:v>
                </c:pt>
                <c:pt idx="3">
                  <c:v>HAMILL, GLORIA BERNICE</c:v>
                </c:pt>
                <c:pt idx="4">
                  <c:v>CHAVIS, JAMES A</c:v>
                </c:pt>
                <c:pt idx="5">
                  <c:v>TERRY, MARK ANTHONY</c:v>
                </c:pt>
                <c:pt idx="6">
                  <c:v>PARDUE, MELISSA JANE</c:v>
                </c:pt>
                <c:pt idx="7">
                  <c:v>RODGERS, JOEL W</c:v>
                </c:pt>
                <c:pt idx="8">
                  <c:v>BARKER, WENDELL RAY</c:v>
                </c:pt>
                <c:pt idx="9">
                  <c:v>HILL, MICHAEL GLEN</c:v>
                </c:pt>
                <c:pt idx="10">
                  <c:v>GODFREY, REMY ALEXANDRIA</c:v>
                </c:pt>
                <c:pt idx="11">
                  <c:v>SMITH, JOSHUA LEE</c:v>
                </c:pt>
                <c:pt idx="12">
                  <c:v>DUROSIMI, SUKAI B</c:v>
                </c:pt>
                <c:pt idx="13">
                  <c:v>WILSON, JOHN KEVIN</c:v>
                </c:pt>
                <c:pt idx="14">
                  <c:v>MCGRAW, R LEEANN</c:v>
                </c:pt>
              </c:strCache>
            </c:strRef>
          </c:cat>
          <c:val>
            <c:numRef>
              <c:f>'Dashboard (Superintendent)'!$C$87:$C$101</c:f>
              <c:numCache>
                <c:formatCode>General</c:formatCode>
                <c:ptCount val="15"/>
                <c:pt idx="0">
                  <c:v>20</c:v>
                </c:pt>
                <c:pt idx="1">
                  <c:v>36</c:v>
                </c:pt>
                <c:pt idx="2">
                  <c:v>191</c:v>
                </c:pt>
                <c:pt idx="3">
                  <c:v>36</c:v>
                </c:pt>
                <c:pt idx="4">
                  <c:v>45</c:v>
                </c:pt>
                <c:pt idx="5">
                  <c:v>59</c:v>
                </c:pt>
                <c:pt idx="6">
                  <c:v>64</c:v>
                </c:pt>
                <c:pt idx="7">
                  <c:v>102</c:v>
                </c:pt>
                <c:pt idx="8">
                  <c:v>94</c:v>
                </c:pt>
                <c:pt idx="9">
                  <c:v>111</c:v>
                </c:pt>
                <c:pt idx="10">
                  <c:v>112</c:v>
                </c:pt>
                <c:pt idx="11">
                  <c:v>94</c:v>
                </c:pt>
                <c:pt idx="12">
                  <c:v>131</c:v>
                </c:pt>
                <c:pt idx="13">
                  <c:v>116</c:v>
                </c:pt>
                <c:pt idx="14">
                  <c:v>100</c:v>
                </c:pt>
              </c:numCache>
            </c:numRef>
          </c:val>
          <c:extLst>
            <c:ext xmlns:c16="http://schemas.microsoft.com/office/drawing/2014/chart" uri="{C3380CC4-5D6E-409C-BE32-E72D297353CC}">
              <c16:uniqueId val="{00000001-F1B7-4E8E-BBA3-C257D1447E00}"/>
            </c:ext>
          </c:extLst>
        </c:ser>
        <c:dLbls>
          <c:showLegendKey val="0"/>
          <c:showVal val="0"/>
          <c:showCatName val="0"/>
          <c:showSerName val="0"/>
          <c:showPercent val="0"/>
          <c:showBubbleSize val="0"/>
        </c:dLbls>
        <c:gapWidth val="100"/>
        <c:axId val="1149255807"/>
        <c:axId val="1149256767"/>
      </c:barChart>
      <c:catAx>
        <c:axId val="114925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56767"/>
        <c:crosses val="autoZero"/>
        <c:auto val="1"/>
        <c:lblAlgn val="ctr"/>
        <c:lblOffset val="100"/>
        <c:noMultiLvlLbl val="0"/>
      </c:catAx>
      <c:valAx>
        <c:axId val="1149256767"/>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5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1.pn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4</xdr:col>
      <xdr:colOff>297180</xdr:colOff>
      <xdr:row>11</xdr:row>
      <xdr:rowOff>228599</xdr:rowOff>
    </xdr:from>
    <xdr:to>
      <xdr:col>6</xdr:col>
      <xdr:colOff>1303020</xdr:colOff>
      <xdr:row>30</xdr:row>
      <xdr:rowOff>38247</xdr:rowOff>
    </xdr:to>
    <xdr:pic>
      <xdr:nvPicPr>
        <xdr:cNvPr id="5" name="Picture 4">
          <a:extLst>
            <a:ext uri="{FF2B5EF4-FFF2-40B4-BE49-F238E27FC236}">
              <a16:creationId xmlns:a16="http://schemas.microsoft.com/office/drawing/2014/main" id="{2DAB7D3B-68EF-4AF2-9C3F-B851AEE889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35340" y="3017519"/>
          <a:ext cx="5295900" cy="40920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144780</xdr:colOff>
      <xdr:row>2</xdr:row>
      <xdr:rowOff>53341</xdr:rowOff>
    </xdr:from>
    <xdr:to>
      <xdr:col>11</xdr:col>
      <xdr:colOff>518160</xdr:colOff>
      <xdr:row>10</xdr:row>
      <xdr:rowOff>83821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9EDABDB-B32D-8937-6BA4-13A26056E7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69280" y="419101"/>
              <a:ext cx="173736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114300</xdr:colOff>
      <xdr:row>23</xdr:row>
      <xdr:rowOff>99060</xdr:rowOff>
    </xdr:from>
    <xdr:to>
      <xdr:col>18</xdr:col>
      <xdr:colOff>3573780</xdr:colOff>
      <xdr:row>35</xdr:row>
      <xdr:rowOff>114300</xdr:rowOff>
    </xdr:to>
    <xdr:graphicFrame macro="">
      <xdr:nvGraphicFramePr>
        <xdr:cNvPr id="3" name="Chart 2">
          <a:extLst>
            <a:ext uri="{FF2B5EF4-FFF2-40B4-BE49-F238E27FC236}">
              <a16:creationId xmlns:a16="http://schemas.microsoft.com/office/drawing/2014/main" id="{5CB7CE25-A3DC-043E-1AE4-BE6E4110D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129540</xdr:colOff>
      <xdr:row>35</xdr:row>
      <xdr:rowOff>144780</xdr:rowOff>
    </xdr:from>
    <xdr:to>
      <xdr:col>16</xdr:col>
      <xdr:colOff>381000</xdr:colOff>
      <xdr:row>54</xdr:row>
      <xdr:rowOff>129540</xdr:rowOff>
    </xdr:to>
    <xdr:graphicFrame macro="">
      <xdr:nvGraphicFramePr>
        <xdr:cNvPr id="4" name="Chart 3">
          <a:extLst>
            <a:ext uri="{FF2B5EF4-FFF2-40B4-BE49-F238E27FC236}">
              <a16:creationId xmlns:a16="http://schemas.microsoft.com/office/drawing/2014/main" id="{B9EB34DF-1352-C84C-5ED8-1CBEF8CCA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213361</xdr:colOff>
      <xdr:row>1</xdr:row>
      <xdr:rowOff>107560</xdr:rowOff>
    </xdr:from>
    <xdr:to>
      <xdr:col>17</xdr:col>
      <xdr:colOff>335280</xdr:colOff>
      <xdr:row>22</xdr:row>
      <xdr:rowOff>129540</xdr:rowOff>
    </xdr:to>
    <xdr:pic>
      <xdr:nvPicPr>
        <xdr:cNvPr id="6" name="Picture 5">
          <a:extLst>
            <a:ext uri="{FF2B5EF4-FFF2-40B4-BE49-F238E27FC236}">
              <a16:creationId xmlns:a16="http://schemas.microsoft.com/office/drawing/2014/main" id="{89F63E87-95A1-FAF2-5E04-4C22A68C91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68001" y="290440"/>
          <a:ext cx="4998719" cy="3862460"/>
        </a:xfrm>
        <a:prstGeom prst="rect">
          <a:avLst/>
        </a:prstGeom>
      </xdr:spPr>
    </xdr:pic>
    <xdr:clientData/>
  </xdr:twoCellAnchor>
  <xdr:twoCellAnchor>
    <xdr:from>
      <xdr:col>16</xdr:col>
      <xdr:colOff>411480</xdr:colOff>
      <xdr:row>35</xdr:row>
      <xdr:rowOff>140970</xdr:rowOff>
    </xdr:from>
    <xdr:to>
      <xdr:col>18</xdr:col>
      <xdr:colOff>3566160</xdr:colOff>
      <xdr:row>54</xdr:row>
      <xdr:rowOff>137160</xdr:rowOff>
    </xdr:to>
    <xdr:graphicFrame macro="">
      <xdr:nvGraphicFramePr>
        <xdr:cNvPr id="7" name="Chart 6">
          <a:extLst>
            <a:ext uri="{FF2B5EF4-FFF2-40B4-BE49-F238E27FC236}">
              <a16:creationId xmlns:a16="http://schemas.microsoft.com/office/drawing/2014/main" id="{7C34B461-A947-776F-6011-63CE119E1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419100</xdr:colOff>
      <xdr:row>54</xdr:row>
      <xdr:rowOff>167640</xdr:rowOff>
    </xdr:from>
    <xdr:to>
      <xdr:col>18</xdr:col>
      <xdr:colOff>3573780</xdr:colOff>
      <xdr:row>72</xdr:row>
      <xdr:rowOff>167640</xdr:rowOff>
    </xdr:to>
    <xdr:graphicFrame macro="">
      <xdr:nvGraphicFramePr>
        <xdr:cNvPr id="8" name="Chart 7">
          <a:extLst>
            <a:ext uri="{FF2B5EF4-FFF2-40B4-BE49-F238E27FC236}">
              <a16:creationId xmlns:a16="http://schemas.microsoft.com/office/drawing/2014/main" id="{12D151CA-7592-D26B-DF15-8F96EE5C3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152400</xdr:colOff>
      <xdr:row>54</xdr:row>
      <xdr:rowOff>167640</xdr:rowOff>
    </xdr:from>
    <xdr:to>
      <xdr:col>16</xdr:col>
      <xdr:colOff>381000</xdr:colOff>
      <xdr:row>72</xdr:row>
      <xdr:rowOff>175260</xdr:rowOff>
    </xdr:to>
    <xdr:graphicFrame macro="">
      <xdr:nvGraphicFramePr>
        <xdr:cNvPr id="9" name="Chart 8">
          <a:extLst>
            <a:ext uri="{FF2B5EF4-FFF2-40B4-BE49-F238E27FC236}">
              <a16:creationId xmlns:a16="http://schemas.microsoft.com/office/drawing/2014/main" id="{E787ED17-BAC2-E13F-7FFD-CA0368382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152400</xdr:colOff>
      <xdr:row>73</xdr:row>
      <xdr:rowOff>38100</xdr:rowOff>
    </xdr:from>
    <xdr:to>
      <xdr:col>18</xdr:col>
      <xdr:colOff>3604260</xdr:colOff>
      <xdr:row>90</xdr:row>
      <xdr:rowOff>83820</xdr:rowOff>
    </xdr:to>
    <xdr:graphicFrame macro="">
      <xdr:nvGraphicFramePr>
        <xdr:cNvPr id="14" name="Chart 13">
          <a:extLst>
            <a:ext uri="{FF2B5EF4-FFF2-40B4-BE49-F238E27FC236}">
              <a16:creationId xmlns:a16="http://schemas.microsoft.com/office/drawing/2014/main" id="{053A7190-66BD-3594-DB84-4DB49DB8A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160020</xdr:colOff>
      <xdr:row>90</xdr:row>
      <xdr:rowOff>133350</xdr:rowOff>
    </xdr:from>
    <xdr:to>
      <xdr:col>18</xdr:col>
      <xdr:colOff>3619500</xdr:colOff>
      <xdr:row>107</xdr:row>
      <xdr:rowOff>137160</xdr:rowOff>
    </xdr:to>
    <xdr:graphicFrame macro="">
      <xdr:nvGraphicFramePr>
        <xdr:cNvPr id="15" name="Chart 14">
          <a:extLst>
            <a:ext uri="{FF2B5EF4-FFF2-40B4-BE49-F238E27FC236}">
              <a16:creationId xmlns:a16="http://schemas.microsoft.com/office/drawing/2014/main" id="{08081727-2B4D-993F-8056-CCB692102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0</xdr:row>
      <xdr:rowOff>175260</xdr:rowOff>
    </xdr:from>
    <xdr:to>
      <xdr:col>13</xdr:col>
      <xdr:colOff>320040</xdr:colOff>
      <xdr:row>21</xdr:row>
      <xdr:rowOff>7620</xdr:rowOff>
    </xdr:to>
    <xdr:graphicFrame macro="">
      <xdr:nvGraphicFramePr>
        <xdr:cNvPr id="2" name="Chart 1">
          <a:extLst>
            <a:ext uri="{FF2B5EF4-FFF2-40B4-BE49-F238E27FC236}">
              <a16:creationId xmlns:a16="http://schemas.microsoft.com/office/drawing/2014/main" id="{8D5FE888-AD8C-0080-ADD7-C56D633B3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72193</xdr:rowOff>
    </xdr:from>
    <xdr:to>
      <xdr:col>13</xdr:col>
      <xdr:colOff>312616</xdr:colOff>
      <xdr:row>42</xdr:row>
      <xdr:rowOff>156307</xdr:rowOff>
    </xdr:to>
    <xdr:graphicFrame macro="">
      <xdr:nvGraphicFramePr>
        <xdr:cNvPr id="3" name="Chart 2">
          <a:extLst>
            <a:ext uri="{FF2B5EF4-FFF2-40B4-BE49-F238E27FC236}">
              <a16:creationId xmlns:a16="http://schemas.microsoft.com/office/drawing/2014/main" id="{0CFF7BDF-64F5-4944-BB52-1A292CFA4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44</xdr:row>
      <xdr:rowOff>0</xdr:rowOff>
    </xdr:from>
    <xdr:to>
      <xdr:col>6</xdr:col>
      <xdr:colOff>563880</xdr:colOff>
      <xdr:row>69</xdr:row>
      <xdr:rowOff>15240</xdr:rowOff>
    </xdr:to>
    <xdr:graphicFrame macro="">
      <xdr:nvGraphicFramePr>
        <xdr:cNvPr id="4" name="Chart 3">
          <a:extLst>
            <a:ext uri="{FF2B5EF4-FFF2-40B4-BE49-F238E27FC236}">
              <a16:creationId xmlns:a16="http://schemas.microsoft.com/office/drawing/2014/main" id="{3805339C-8536-CB1F-8DC8-111C03058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29308</xdr:colOff>
      <xdr:row>69</xdr:row>
      <xdr:rowOff>34778</xdr:rowOff>
    </xdr:from>
    <xdr:to>
      <xdr:col>13</xdr:col>
      <xdr:colOff>371231</xdr:colOff>
      <xdr:row>90</xdr:row>
      <xdr:rowOff>136769</xdr:rowOff>
    </xdr:to>
    <xdr:graphicFrame macro="">
      <xdr:nvGraphicFramePr>
        <xdr:cNvPr id="5" name="Chart 4">
          <a:extLst>
            <a:ext uri="{FF2B5EF4-FFF2-40B4-BE49-F238E27FC236}">
              <a16:creationId xmlns:a16="http://schemas.microsoft.com/office/drawing/2014/main" id="{A9D1A539-AAA7-9550-9AF1-AC0E837C7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25010</xdr:colOff>
      <xdr:row>43</xdr:row>
      <xdr:rowOff>48845</xdr:rowOff>
    </xdr:from>
    <xdr:to>
      <xdr:col>13</xdr:col>
      <xdr:colOff>361462</xdr:colOff>
      <xdr:row>69</xdr:row>
      <xdr:rowOff>-1</xdr:rowOff>
    </xdr:to>
    <xdr:graphicFrame macro="">
      <xdr:nvGraphicFramePr>
        <xdr:cNvPr id="9" name="Chart 8">
          <a:extLst>
            <a:ext uri="{FF2B5EF4-FFF2-40B4-BE49-F238E27FC236}">
              <a16:creationId xmlns:a16="http://schemas.microsoft.com/office/drawing/2014/main" id="{5B6AD70B-12FC-BD4D-0AA7-1D9CD081B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134619</xdr:colOff>
      <xdr:row>91</xdr:row>
      <xdr:rowOff>48064</xdr:rowOff>
    </xdr:from>
    <xdr:to>
      <xdr:col>13</xdr:col>
      <xdr:colOff>390771</xdr:colOff>
      <xdr:row>125</xdr:row>
      <xdr:rowOff>127000</xdr:rowOff>
    </xdr:to>
    <xdr:graphicFrame macro="">
      <xdr:nvGraphicFramePr>
        <xdr:cNvPr id="11" name="Chart 10">
          <a:extLst>
            <a:ext uri="{FF2B5EF4-FFF2-40B4-BE49-F238E27FC236}">
              <a16:creationId xmlns:a16="http://schemas.microsoft.com/office/drawing/2014/main" id="{07D02CC8-73EB-D4F1-E069-0A25DA571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7620</xdr:colOff>
      <xdr:row>0</xdr:row>
      <xdr:rowOff>15240</xdr:rowOff>
    </xdr:from>
    <xdr:to>
      <xdr:col>21</xdr:col>
      <xdr:colOff>0</xdr:colOff>
      <xdr:row>17</xdr:row>
      <xdr:rowOff>15240</xdr:rowOff>
    </xdr:to>
    <xdr:graphicFrame macro="">
      <xdr:nvGraphicFramePr>
        <xdr:cNvPr id="2" name="Chart 1">
          <a:extLst>
            <a:ext uri="{FF2B5EF4-FFF2-40B4-BE49-F238E27FC236}">
              <a16:creationId xmlns:a16="http://schemas.microsoft.com/office/drawing/2014/main" id="{3B707FE0-0A36-974A-C9B9-82159FEEF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45720</xdr:rowOff>
    </xdr:from>
    <xdr:to>
      <xdr:col>20</xdr:col>
      <xdr:colOff>601980</xdr:colOff>
      <xdr:row>34</xdr:row>
      <xdr:rowOff>7620</xdr:rowOff>
    </xdr:to>
    <xdr:graphicFrame macro="">
      <xdr:nvGraphicFramePr>
        <xdr:cNvPr id="3" name="Chart 2">
          <a:extLst>
            <a:ext uri="{FF2B5EF4-FFF2-40B4-BE49-F238E27FC236}">
              <a16:creationId xmlns:a16="http://schemas.microsoft.com/office/drawing/2014/main" id="{ECD91ADC-9489-6009-4D59-D733BA769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xdr:colOff>
      <xdr:row>34</xdr:row>
      <xdr:rowOff>30480</xdr:rowOff>
    </xdr:from>
    <xdr:to>
      <xdr:col>21</xdr:col>
      <xdr:colOff>0</xdr:colOff>
      <xdr:row>51</xdr:row>
      <xdr:rowOff>15240</xdr:rowOff>
    </xdr:to>
    <xdr:graphicFrame macro="">
      <xdr:nvGraphicFramePr>
        <xdr:cNvPr id="4" name="Chart 3">
          <a:extLst>
            <a:ext uri="{FF2B5EF4-FFF2-40B4-BE49-F238E27FC236}">
              <a16:creationId xmlns:a16="http://schemas.microsoft.com/office/drawing/2014/main" id="{E0149164-04FE-858B-5835-612758D61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51</xdr:row>
      <xdr:rowOff>45720</xdr:rowOff>
    </xdr:from>
    <xdr:to>
      <xdr:col>21</xdr:col>
      <xdr:colOff>15240</xdr:colOff>
      <xdr:row>68</xdr:row>
      <xdr:rowOff>15240</xdr:rowOff>
    </xdr:to>
    <xdr:graphicFrame macro="">
      <xdr:nvGraphicFramePr>
        <xdr:cNvPr id="5" name="Chart 4">
          <a:extLst>
            <a:ext uri="{FF2B5EF4-FFF2-40B4-BE49-F238E27FC236}">
              <a16:creationId xmlns:a16="http://schemas.microsoft.com/office/drawing/2014/main" id="{D27E8956-0068-685D-C822-20242955C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7620</xdr:colOff>
      <xdr:row>68</xdr:row>
      <xdr:rowOff>30480</xdr:rowOff>
    </xdr:from>
    <xdr:to>
      <xdr:col>21</xdr:col>
      <xdr:colOff>15240</xdr:colOff>
      <xdr:row>85</xdr:row>
      <xdr:rowOff>15240</xdr:rowOff>
    </xdr:to>
    <xdr:graphicFrame macro="">
      <xdr:nvGraphicFramePr>
        <xdr:cNvPr id="6" name="Chart 5">
          <a:extLst>
            <a:ext uri="{FF2B5EF4-FFF2-40B4-BE49-F238E27FC236}">
              <a16:creationId xmlns:a16="http://schemas.microsoft.com/office/drawing/2014/main" id="{7A131910-B193-31D2-7B05-F25C6EB07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702080439813" backgroundQuery="1" createdVersion="8" refreshedVersion="8" minRefreshableVersion="3" recordCount="0" supportSubquery="1" supportAdvancedDrill="1" xr:uid="{012438BD-F258-4094-9232-23A3464FA044}">
  <cacheSource type="external" connectionId="1"/>
  <cacheFields count="5">
    <cacheField name="[Range].[County].[County]" caption="County" numFmtId="0" hierarchy="2" level="1">
      <sharedItems count="253">
        <s v="ANDERSON COUNTY"/>
        <s v="ANDREWS COUNTY"/>
        <s v="ANGELINA COUNTY"/>
        <s v="ARANSAS COUNTY"/>
        <s v="ARCHER COUNTY"/>
        <s v="ARMSTRONG COUNTY"/>
        <s v="ATASCOSA COUNTY"/>
        <s v="AUSTIN COUNTY"/>
        <s v="BAILEY COUNTY"/>
        <s v="BANDERA COUNTY"/>
        <s v="BASTROP COUNTY"/>
        <s v="BAYLOR COUNTY"/>
        <s v="BEE COUNTY"/>
        <s v="BELL COUNTY"/>
        <s v="BEXAR COUNTY"/>
        <s v="BLANCO COUNTY"/>
        <s v="BORDEN COUNTY"/>
        <s v="BOSQUE COUNTY"/>
        <s v="BOWIE COUNTY"/>
        <s v="BRAZORIA COUNTY"/>
        <s v="BRAZOS COUNTY"/>
        <s v="BREWSTER COUNTY"/>
        <s v="BRISCOE COUNTY"/>
        <s v="BROOKS COUNTY"/>
        <s v="BROWN COUNTY"/>
        <s v="BURLESON COUNTY"/>
        <s v="BURNET COUNTY"/>
        <s v="CALDWELL COUNTY"/>
        <s v="CALHOUN COUNTY"/>
        <s v="CALLAHAN COUNTY"/>
        <s v="CAMERON COUNTY"/>
        <s v="CAMP COUNTY"/>
        <s v="CARSON COUNTY"/>
        <s v="CASS COUNTY"/>
        <s v="CASTRO COUNTY"/>
        <s v="CHAMBERS COUNTY"/>
        <s v="CHEROKEE COUNTY"/>
        <s v="CHILDRESS COUNTY"/>
        <s v="CLAY COUNTY"/>
        <s v="COCHRAN COUNTY"/>
        <s v="COKE COUNTY"/>
        <s v="COLEMAN COUNTY"/>
        <s v="COLLIN COUNTY"/>
        <s v="COLLINGSWORTH COUNTY"/>
        <s v="COLORADO COUNTY"/>
        <s v="COMAL COUNTY"/>
        <s v="COMANCHE COUNTY"/>
        <s v="CONCHO COUNTY"/>
        <s v="COOKE COUNTY"/>
        <s v="CORYELL COUNTY"/>
        <s v="COTTLE COUNTY"/>
        <s v="CRANE COUNTY"/>
        <s v="CROCKETT COUNTY"/>
        <s v="CROSBY COUNTY"/>
        <s v="CULBERSON COUNTY"/>
        <s v="DALLAM COUNTY"/>
        <s v="DALLAS COUNTY"/>
        <s v="DAWSON COUNTY"/>
        <s v="DEAF SMITH COUNTY"/>
        <s v="DELTA COUNTY"/>
        <s v="DENTON COUNTY"/>
        <s v="DEWITT COUNTY"/>
        <s v="DICKENS COUNTY"/>
        <s v="DIMMIT COUNTY"/>
        <s v="DONLEY COUNTY"/>
        <s v="DUVAL COUNTY"/>
        <s v="EASTLAND COUNTY"/>
        <s v="ECTOR COUNTY"/>
        <s v="EDWARDS COUNTY"/>
        <s v="EL PASO COUNTY"/>
        <s v="ELLIS COUNTY"/>
        <s v="ERATH COUNTY"/>
        <s v="FALLS COUNTY"/>
        <s v="FANNIN COUNTY"/>
        <s v="FAYETTE COUNTY"/>
        <s v="FISHER COUNTY"/>
        <s v="FLOYD COUNTY"/>
        <s v="FOARD COUNTY"/>
        <s v="FORT BEND COUNTY"/>
        <s v="FRANKLIN COUNTY"/>
        <s v="FREESTONE COUNTY"/>
        <s v="FRIO COUNTY"/>
        <s v="GAINES COUNTY"/>
        <s v="GALVESTON COUNTY"/>
        <s v="GARZA COUNTY"/>
        <s v="GILLESPIE COUNTY"/>
        <s v="GLASSCOCK COUNTY"/>
        <s v="GOLIAD COUNTY"/>
        <s v="GONZALES COUNTY"/>
        <s v="GRAY COUNTY"/>
        <s v="GRAYSON COUNTY"/>
        <s v="GREGG COUNTY"/>
        <s v="GRIMES COUNTY"/>
        <s v="GUADALUPE COUNTY"/>
        <s v="HALE COUNTY"/>
        <s v="HALL COUNTY"/>
        <s v="HAMILTON COUNTY"/>
        <s v="HANSFORD COUNTY"/>
        <s v="HARDEMAN COUNTY"/>
        <s v="HARDIN COUNTY"/>
        <s v="HARRIS COUNTY"/>
        <s v="HARRISON COUNTY"/>
        <s v="HARTLEY COUNTY"/>
        <s v="HASKELL COUNTY"/>
        <s v="HAYS COUNTY"/>
        <s v="HEMPHILL COUNTY"/>
        <s v="HENDERSON COUNTY"/>
        <s v="HIDALGO COUNTY"/>
        <s v="HILL COUNTY"/>
        <s v="HOCKLEY COUNTY"/>
        <s v="HOOD COUNTY"/>
        <s v="HOPKINS COUNTY"/>
        <s v="HOUSTON COUNTY"/>
        <s v="HOWARD COUNTY"/>
        <s v="HUDSPETH COUNTY"/>
        <s v="HUNT COUNTY"/>
        <s v="HUTCHINSON COUNTY"/>
        <s v="IRION COUNTY"/>
        <s v="JACK COUNTY"/>
        <s v="JACKSON COUNTY"/>
        <s v="JASPER COUNTY"/>
        <s v="JEFF DAVIS COUNTY"/>
        <s v="JEFFERSON COUNTY"/>
        <s v="JIM HOGG COUNTY"/>
        <s v="JIM WELLS COUNTY"/>
        <s v="JOHNSON COUNTY"/>
        <s v="JONES COUNTY"/>
        <s v="KARNES COUNTY"/>
        <s v="KAUFMAN COUNTY"/>
        <s v="KENDALL COUNTY"/>
        <s v="KENEDY COUNTY"/>
        <s v="KENT COUNTY"/>
        <s v="KERR COUNTY"/>
        <s v="KIMBLE COUNTY"/>
        <s v="KING COUNTY"/>
        <s v="KINNEY COUNTY"/>
        <s v="KLEBERG COUNTY"/>
        <s v="KNOX COUNTY"/>
        <s v="LA SALLE COUNTY"/>
        <s v="LAMAR COUNTY"/>
        <s v="LAMB COUNTY"/>
        <s v="LAMPASAS COUNTY"/>
        <s v="LAVACA COUNTY"/>
        <s v="LEE COUNTY"/>
        <s v="LEON COUNTY"/>
        <s v="LIBERTY COUNTY"/>
        <s v="LIMESTONE COUNTY"/>
        <s v="LIPSCOMB COUNTY"/>
        <s v="LIVE OAK COUNTY"/>
        <s v="LLANO COUNTY"/>
        <s v="LUBBOCK COUNTY"/>
        <s v="LYNN COUNTY"/>
        <s v="MADISON COUNTY"/>
        <s v="MARION COUNTY"/>
        <s v="MARTIN COUNTY"/>
        <s v="MASON COUNTY"/>
        <s v="MATAGORDA COUNTY"/>
        <s v="MAVERICK COUNTY"/>
        <s v="MCCULLOCH COUNTY"/>
        <s v="MCLENNAN COUNTY"/>
        <s v="MCMULLEN COUNTY"/>
        <s v="MEDINA COUNTY"/>
        <s v="MENARD COUNTY"/>
        <s v="MIDLAND COUNTY"/>
        <s v="MILAM COUNTY"/>
        <s v="MILLS COUNTY"/>
        <s v="MITCHELL COUNTY"/>
        <s v="MONTAGUE COUNTY"/>
        <s v="MONTGOMERY COUNTY"/>
        <s v="MOORE COUNTY"/>
        <s v="MORRIS COUNTY"/>
        <s v="MOTLEY COUNTY"/>
        <s v="NACOGDOCHES COUNTY"/>
        <s v="NAVARRO COUNTY"/>
        <s v="NEWTON COUNTY"/>
        <s v="NOLAN COUNTY"/>
        <s v="NUECES COUNTY"/>
        <s v="OCHILTREE COUNTY"/>
        <s v="OLDHAM COUNTY"/>
        <s v="ORANGE COUNTY"/>
        <s v="PALO PINTO COUNTY"/>
        <s v="PANOLA COUNTY"/>
        <s v="PARKER COUNTY"/>
        <s v="PARMER COUNTY"/>
        <s v="PECOS COUNTY"/>
        <s v="POLK COUNTY"/>
        <s v="POTTER COUNTY"/>
        <s v="PRESIDIO COUNTY"/>
        <s v="RAINS COUNTY"/>
        <s v="RANDALL COUNTY"/>
        <s v="REAGAN COUNTY"/>
        <s v="REAL COUNTY"/>
        <s v="RED RIVER COUNTY"/>
        <s v="REEVES COUNTY"/>
        <s v="REFUGIO COUNTY"/>
        <s v="ROBERTS COUNTY"/>
        <s v="ROBERTSON COUNTY"/>
        <s v="ROCKWALL COUNTY"/>
        <s v="RUNNELS COUNTY"/>
        <s v="RUSK COUNTY"/>
        <s v="SABINE COUNTY"/>
        <s v="SAN AUGUSTINE COUNTY"/>
        <s v="SAN JACINTO COUNTY"/>
        <s v="SAN PATRICIO COUNTY"/>
        <s v="SAN SABA COUNTY"/>
        <s v="SCHLEICHER COUNTY"/>
        <s v="SCURRY COUNTY"/>
        <s v="SHACKELFORD COUNTY"/>
        <s v="SHELBY COUNTY"/>
        <s v="SHERMAN COUNTY"/>
        <s v="SMITH COUNTY"/>
        <s v="SOMERVELL COUNTY"/>
        <s v="STARR COUNTY"/>
        <s v="STEPHENS COUNTY"/>
        <s v="STERLING COUNTY"/>
        <s v="STONEWALL COUNTY"/>
        <s v="SUTTON COUNTY"/>
        <s v="SWISHER COUNTY"/>
        <s v="TARRANT COUNTY"/>
        <s v="TAYLOR COUNTY"/>
        <s v="TERRELL COUNTY"/>
        <s v="TERRY COUNTY"/>
        <s v="THROCKMORTON COUNTY"/>
        <s v="TITUS COUNTY"/>
        <s v="TOM GREEN COUNTY"/>
        <s v="TRAVIS COUNTY"/>
        <s v="TRINITY COUNTY"/>
        <s v="TYLER COUNTY"/>
        <s v="UPSHUR COUNTY"/>
        <s v="UPTON COUNTY"/>
        <s v="UVALDE COUNTY"/>
        <s v="VAL VERDE COUNTY"/>
        <s v="VAN ZANDT COUNTY"/>
        <s v="VICTORIA COUNTY"/>
        <s v="WALKER COUNTY"/>
        <s v="WALLER COUNTY"/>
        <s v="WARD COUNTY"/>
        <s v="WASHINGTON COUNTY"/>
        <s v="WEBB COUNTY"/>
        <s v="WHARTON COUNTY"/>
        <s v="WHEELER COUNTY"/>
        <s v="WICHITA COUNTY"/>
        <s v="WILBARGER COUNTY"/>
        <s v="WILLACY COUNTY"/>
        <s v="WILLIAMSON COUNTY"/>
        <s v="WILSON COUNTY"/>
        <s v="WINKLER COUNTY"/>
        <s v="WISE COUNTY"/>
        <s v="WOOD COUNTY"/>
        <s v="YOAKUM COUNTY"/>
        <s v="YOUNG COUNTY"/>
        <s v="ZAPATA COUNTY"/>
        <s v="ZAVALA COUNTY"/>
      </sharedItems>
    </cacheField>
    <cacheField name="[Measures].[Average of Base Pay Per Enrollment]" caption="Average of Base Pay Per Enrollment" numFmtId="0" hierarchy="50" level="32767"/>
    <cacheField name="[Measures].[Average of FTE Pay Per Enrollment]" caption="Average of FTE Pay Per Enrollment" numFmtId="0" hierarchy="51" level="32767"/>
    <cacheField name="[Measures].[Sum of FTE]" caption="Sum of FTE" numFmtId="0" hierarchy="59" level="32767"/>
    <cacheField name="[Measures].[Count of Superintendent]" caption="Count of Superintendent" numFmtId="0" hierarchy="60"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20" unbalanced="0"/>
    <cacheHierarchy uniqueName="[Range].[County]" caption="County" attribute="1" defaultMemberUniqueName="[Range].[County].[All]" allUniqueName="[Range].[County].[All]" dimensionUniqueName="[Range]" displayFolder="" count="2" memberValueDatatype="130" unbalanced="0">
      <fieldsUsage count="2">
        <fieldUsage x="-1"/>
        <fieldUsage x="0"/>
      </fieldsUsage>
    </cacheHierarchy>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611757407409" backgroundQuery="1" createdVersion="8" refreshedVersion="8" minRefreshableVersion="3" recordCount="0" supportSubquery="1" supportAdvancedDrill="1" xr:uid="{1710B275-ADC6-4E3A-B8AB-41417FB75821}">
  <cacheSource type="external" connectionId="1"/>
  <cacheFields count="4">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 name="[Measures].[Sum of Enrollment]" caption="Sum of Enrollment" numFmtId="0" hierarchy="43" level="32767"/>
    <cacheField name="[Measures].[Sum of Base Pay]" caption="Sum of Base Pay" numFmtId="0" hierarchy="41" level="32767"/>
    <cacheField name="[Measures].[Sum of FTE Pay]" caption="Sum of FTE Pay" numFmtId="0" hierarchy="42"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5833333" backgroundQuery="1" createdVersion="8" refreshedVersion="8" minRefreshableVersion="3" recordCount="0" supportSubquery="1" supportAdvancedDrill="1" xr:uid="{255737CF-B4D8-4665-9319-BDD8B7DD0620}">
  <cacheSource type="external" connectionId="1"/>
  <cacheFields count="5">
    <cacheField name="[Range].[County].[County]" caption="County" numFmtId="0" hierarchy="2" level="1">
      <sharedItems count="15">
        <s v="BREWSTER COUNTY"/>
        <s v="COTTLE COUNTY"/>
        <s v="DEWITT COUNTY"/>
        <s v="DICKENS COUNTY"/>
        <s v="DUVAL COUNTY"/>
        <s v="FOARD COUNTY"/>
        <s v="GILLESPIE COUNTY"/>
        <s v="HASKELL COUNTY"/>
        <s v="HUDSPETH COUNTY"/>
        <s v="JEFF DAVIS COUNTY"/>
        <s v="KENDALL COUNTY"/>
        <s v="KENEDY COUNTY"/>
        <s v="KING COUNTY"/>
        <s v="SOMERVELL COUNTY"/>
        <s v="TERRELL COUNTY"/>
      </sharedItems>
    </cacheField>
    <cacheField name="[Range].[District].[District]" caption="District" numFmtId="0" hierarchy="3" level="1">
      <sharedItems containsSemiMixedTypes="0" containsString="0" containsNumber="1" containsInteger="1" minValue="10902" maxValue="254901" count="15">
        <n v="10902"/>
        <n v="25909"/>
        <n v="59902"/>
        <n v="75902"/>
        <n v="92903"/>
        <n v="101906"/>
        <n v="113901"/>
        <n v="113906"/>
        <n v="131001"/>
        <n v="220814"/>
        <n v="234909"/>
        <n v="240903"/>
        <n v="243905"/>
        <n v="246902"/>
        <n v="254901"/>
      </sharedItems>
      <extLst>
        <ext xmlns:x15="http://schemas.microsoft.com/office/spreadsheetml/2010/11/main" uri="{4F2E5C28-24EA-4eb8-9CBF-B6C8F9C3D259}">
          <x15:cachedUniqueNames>
            <x15:cachedUniqueName index="0" name="[Range].[District].&amp;[10902]"/>
            <x15:cachedUniqueName index="1" name="[Range].[District].&amp;[25909]"/>
            <x15:cachedUniqueName index="2" name="[Range].[District].&amp;[59902]"/>
            <x15:cachedUniqueName index="3" name="[Range].[District].&amp;[75902]"/>
            <x15:cachedUniqueName index="4" name="[Range].[District].&amp;[92903]"/>
            <x15:cachedUniqueName index="5" name="[Range].[District].&amp;[101906]"/>
            <x15:cachedUniqueName index="6" name="[Range].[District].&amp;[113901]"/>
            <x15:cachedUniqueName index="7" name="[Range].[District].&amp;[113906]"/>
            <x15:cachedUniqueName index="8" name="[Range].[District].&amp;[131001]"/>
            <x15:cachedUniqueName index="9" name="[Range].[District].&amp;[220814]"/>
            <x15:cachedUniqueName index="10" name="[Range].[District].&amp;[234909]"/>
            <x15:cachedUniqueName index="11" name="[Range].[District].&amp;[240903]"/>
            <x15:cachedUniqueName index="12" name="[Range].[District].&amp;[243905]"/>
            <x15:cachedUniqueName index="13" name="[Range].[District].&amp;[246902]"/>
            <x15:cachedUniqueName index="14" name="[Range].[District].&amp;[254901]"/>
          </x15:cachedUniqueNames>
        </ext>
      </extLst>
    </cacheField>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 name="[Range].[Charter Status].[Charter Status]" caption="Charter Status" numFmtId="0" hierarchy="5" level="1">
      <sharedItems count="2">
        <s v="OPEN ENROLLMENT CHARTER"/>
        <s v="TRADITIONAL ISD/CSD"/>
      </sharedItems>
    </cacheField>
    <cacheField name="[Measures].[Average of FTE Pay]" caption="Average of FTE Pay" numFmtId="0" hierarchy="54"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2"/>
      </fieldsUsage>
    </cacheHierarchy>
    <cacheHierarchy uniqueName="[Range].[County]" caption="County" attribute="1" defaultMemberUniqueName="[Range].[County].[All]" allUniqueName="[Range].[County].[All]" dimensionUniqueName="[Range]" displayFolder="" count="2" memberValueDatatype="130" unbalanced="0">
      <fieldsUsage count="2">
        <fieldUsage x="-1"/>
        <fieldUsage x="0"/>
      </fieldsUsage>
    </cacheHierarchy>
    <cacheHierarchy uniqueName="[Range].[District]" caption="District" attribute="1" defaultMemberUniqueName="[Range].[District].[All]" allUniqueName="[Range].[District].[All]" dimensionUniqueName="[Range]" displayFolder="" count="2" memberValueDatatype="20" unbalanced="0">
      <fieldsUsage count="2">
        <fieldUsage x="-1"/>
        <fieldUsage x="1"/>
      </fieldsUsage>
    </cacheHierarchy>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2" memberValueDatatype="130" unbalanced="0">
      <fieldsUsage count="2">
        <fieldUsage x="-1"/>
        <fieldUsage x="3"/>
      </fieldsUsage>
    </cacheHierarchy>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oneField="1" hidden="1">
      <fieldsUsage count="1">
        <fieldUsage x="4"/>
      </fieldsUsage>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4212963" backgroundQuery="1" createdVersion="8" refreshedVersion="8" minRefreshableVersion="3" recordCount="0" supportSubquery="1" supportAdvancedDrill="1" xr:uid="{481CB474-44E5-4CA5-A2E7-4F69234E29F7}">
  <cacheSource type="external" connectionId="1"/>
  <cacheFields count="5">
    <cacheField name="[Range].[County].[County]" caption="County" numFmtId="0" hierarchy="2" level="1">
      <sharedItems count="15">
        <s v="BREWSTER COUNTY"/>
        <s v="COTTLE COUNTY"/>
        <s v="DEWITT COUNTY"/>
        <s v="DICKENS COUNTY"/>
        <s v="DUVAL COUNTY"/>
        <s v="FOARD COUNTY"/>
        <s v="GILLESPIE COUNTY"/>
        <s v="HASKELL COUNTY"/>
        <s v="HUDSPETH COUNTY"/>
        <s v="JEFF DAVIS COUNTY"/>
        <s v="KENDALL COUNTY"/>
        <s v="KENEDY COUNTY"/>
        <s v="KING COUNTY"/>
        <s v="SOMERVELL COUNTY"/>
        <s v="TERRELL COUNTY"/>
      </sharedItems>
    </cacheField>
    <cacheField name="[Range].[District].[District]" caption="District" numFmtId="0" hierarchy="3" level="1">
      <sharedItems containsSemiMixedTypes="0" containsString="0" containsNumber="1" containsInteger="1" minValue="18908" maxValue="130801" count="15">
        <n v="18908"/>
        <n v="22902"/>
        <n v="57809"/>
        <n v="62905"/>
        <n v="66005"/>
        <n v="78901"/>
        <n v="86024"/>
        <n v="90905"/>
        <n v="92801"/>
        <n v="101842"/>
        <n v="101881"/>
        <n v="105802"/>
        <n v="111801"/>
        <n v="122902"/>
        <n v="130801"/>
      </sharedItems>
      <extLst>
        <ext xmlns:x15="http://schemas.microsoft.com/office/spreadsheetml/2010/11/main" uri="{4F2E5C28-24EA-4eb8-9CBF-B6C8F9C3D259}">
          <x15:cachedUniqueNames>
            <x15:cachedUniqueName index="0" name="[Range].[District].&amp;[18908]"/>
            <x15:cachedUniqueName index="1" name="[Range].[District].&amp;[22902]"/>
            <x15:cachedUniqueName index="2" name="[Range].[District].&amp;[57809]"/>
            <x15:cachedUniqueName index="3" name="[Range].[District].&amp;[62905]"/>
            <x15:cachedUniqueName index="4" name="[Range].[District].&amp;[66005]"/>
            <x15:cachedUniqueName index="5" name="[Range].[District].&amp;[78901]"/>
            <x15:cachedUniqueName index="6" name="[Range].[District].&amp;[86024]"/>
            <x15:cachedUniqueName index="7" name="[Range].[District].&amp;[90905]"/>
            <x15:cachedUniqueName index="8" name="[Range].[District].&amp;[92801]"/>
            <x15:cachedUniqueName index="9" name="[Range].[District].&amp;[101842]"/>
            <x15:cachedUniqueName index="10" name="[Range].[District].&amp;[101881]"/>
            <x15:cachedUniqueName index="11" name="[Range].[District].&amp;[105802]"/>
            <x15:cachedUniqueName index="12" name="[Range].[District].&amp;[111801]"/>
            <x15:cachedUniqueName index="13" name="[Range].[District].&amp;[122902]"/>
            <x15:cachedUniqueName index="14" name="[Range].[District].&amp;[130801]"/>
          </x15:cachedUniqueNames>
        </ext>
      </extLst>
    </cacheField>
    <cacheField name="[Measures].[Average of Base Pay]" caption="Average of Base Pay" numFmtId="0" hierarchy="53" level="32767"/>
    <cacheField name="[Measures].[Average of FTE Pay]" caption="Average of FTE Pay" numFmtId="0" hierarchy="54" level="32767"/>
    <cacheField name="[Range].[Region].[Region]" caption="Region" numFmtId="0" hierarchy="1" level="1">
      <sharedItems containsSemiMixedTypes="0" containsNonDate="0" containsString="0"/>
    </cacheField>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4"/>
      </fieldsUsage>
    </cacheHierarchy>
    <cacheHierarchy uniqueName="[Range].[County]" caption="County" attribute="1" defaultMemberUniqueName="[Range].[County].[All]" allUniqueName="[Range].[County].[All]" dimensionUniqueName="[Range]" displayFolder="" count="2" memberValueDatatype="130" unbalanced="0">
      <fieldsUsage count="2">
        <fieldUsage x="-1"/>
        <fieldUsage x="0"/>
      </fieldsUsage>
    </cacheHierarchy>
    <cacheHierarchy uniqueName="[Range].[District]" caption="District" attribute="1" defaultMemberUniqueName="[Range].[District].[All]" allUniqueName="[Range].[District].[All]" dimensionUniqueName="[Range]" displayFolder="" count="2" memberValueDatatype="20" unbalanced="0">
      <fieldsUsage count="2">
        <fieldUsage x="-1"/>
        <fieldUsage x="1"/>
      </fieldsUsage>
    </cacheHierarchy>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3518516" backgroundQuery="1" createdVersion="8" refreshedVersion="8" minRefreshableVersion="3" recordCount="0" supportSubquery="1" supportAdvancedDrill="1" xr:uid="{81140722-7C74-47D1-B25D-5C99AEED5625}">
  <cacheSource type="external" connectionId="1"/>
  <cacheFields count="5">
    <cacheField name="[Range].[County].[County]" caption="County" numFmtId="0" hierarchy="2" level="1">
      <sharedItems count="15">
        <s v="BREWSTER COUNTY"/>
        <s v="COTTLE COUNTY"/>
        <s v="DEWITT COUNTY"/>
        <s v="DICKENS COUNTY"/>
        <s v="DUVAL COUNTY"/>
        <s v="FOARD COUNTY"/>
        <s v="GILLESPIE COUNTY"/>
        <s v="HASKELL COUNTY"/>
        <s v="HUDSPETH COUNTY"/>
        <s v="JEFF DAVIS COUNTY"/>
        <s v="KENDALL COUNTY"/>
        <s v="KENEDY COUNTY"/>
        <s v="KING COUNTY"/>
        <s v="SOMERVELL COUNTY"/>
        <s v="TERRELL COUNTY"/>
      </sharedItems>
    </cacheField>
    <cacheField name="[Measures].[Average of Base Pay Per Enrollment]" caption="Average of Base Pay Per Enrollment" numFmtId="0" hierarchy="50" level="32767"/>
    <cacheField name="[Measures].[Average of FTE Pay Per Enrollment]" caption="Average of FTE Pay Per Enrollment" numFmtId="0" hierarchy="51" level="32767"/>
    <cacheField name="[Range].[District].[District]" caption="District" numFmtId="0" hierarchy="3" level="1">
      <sharedItems containsSemiMixedTypes="0" containsString="0" containsNumber="1" containsInteger="1" minValue="18908" maxValue="130801" count="15">
        <n v="18908"/>
        <n v="22902"/>
        <n v="57809"/>
        <n v="62905"/>
        <n v="66005"/>
        <n v="78901"/>
        <n v="86024"/>
        <n v="90905"/>
        <n v="92801"/>
        <n v="101842"/>
        <n v="101881"/>
        <n v="105802"/>
        <n v="111801"/>
        <n v="122902"/>
        <n v="130801"/>
      </sharedItems>
      <extLst>
        <ext xmlns:x15="http://schemas.microsoft.com/office/spreadsheetml/2010/11/main" uri="{4F2E5C28-24EA-4eb8-9CBF-B6C8F9C3D259}">
          <x15:cachedUniqueNames>
            <x15:cachedUniqueName index="0" name="[Range].[District].&amp;[18908]"/>
            <x15:cachedUniqueName index="1" name="[Range].[District].&amp;[22902]"/>
            <x15:cachedUniqueName index="2" name="[Range].[District].&amp;[57809]"/>
            <x15:cachedUniqueName index="3" name="[Range].[District].&amp;[62905]"/>
            <x15:cachedUniqueName index="4" name="[Range].[District].&amp;[66005]"/>
            <x15:cachedUniqueName index="5" name="[Range].[District].&amp;[78901]"/>
            <x15:cachedUniqueName index="6" name="[Range].[District].&amp;[86024]"/>
            <x15:cachedUniqueName index="7" name="[Range].[District].&amp;[90905]"/>
            <x15:cachedUniqueName index="8" name="[Range].[District].&amp;[92801]"/>
            <x15:cachedUniqueName index="9" name="[Range].[District].&amp;[101842]"/>
            <x15:cachedUniqueName index="10" name="[Range].[District].&amp;[101881]"/>
            <x15:cachedUniqueName index="11" name="[Range].[District].&amp;[105802]"/>
            <x15:cachedUniqueName index="12" name="[Range].[District].&amp;[111801]"/>
            <x15:cachedUniqueName index="13" name="[Range].[District].&amp;[122902]"/>
            <x15:cachedUniqueName index="14" name="[Range].[District].&amp;[130801]"/>
          </x15:cachedUniqueNames>
        </ext>
      </extLst>
    </cacheField>
    <cacheField name="[Range].[Region].[Region]" caption="Region" numFmtId="0" hierarchy="1" level="1">
      <sharedItems containsSemiMixedTypes="0" containsNonDate="0" containsString="0"/>
    </cacheField>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4"/>
      </fieldsUsage>
    </cacheHierarchy>
    <cacheHierarchy uniqueName="[Range].[County]" caption="County" attribute="1" defaultMemberUniqueName="[Range].[County].[All]" allUniqueName="[Range].[County].[All]" dimensionUniqueName="[Range]" displayFolder="" count="2" memberValueDatatype="130" unbalanced="0">
      <fieldsUsage count="2">
        <fieldUsage x="-1"/>
        <fieldUsage x="0"/>
      </fieldsUsage>
    </cacheHierarchy>
    <cacheHierarchy uniqueName="[Range].[District]" caption="District" attribute="1" defaultMemberUniqueName="[Range].[District].[All]" allUniqueName="[Range].[District].[All]" dimensionUniqueName="[Range]" displayFolder="" count="2" memberValueDatatype="20" unbalanced="0">
      <fieldsUsage count="2">
        <fieldUsage x="-1"/>
        <fieldUsage x="3"/>
      </fieldsUsage>
    </cacheHierarchy>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690835648151" backgroundQuery="1" createdVersion="8" refreshedVersion="8" minRefreshableVersion="3" recordCount="0" supportSubquery="1" supportAdvancedDrill="1" xr:uid="{122F5B86-E099-4B31-8F7A-C7C3371802FD}">
  <cacheSource type="external" connectionId="1"/>
  <cacheFields count="5">
    <cacheField name="[Range].[County].[County]" caption="County" numFmtId="0" hierarchy="2" level="1">
      <sharedItems count="15">
        <s v="BREWSTER COUNTY"/>
        <s v="COTTLE COUNTY"/>
        <s v="DEWITT COUNTY"/>
        <s v="DICKENS COUNTY"/>
        <s v="DUVAL COUNTY"/>
        <s v="FOARD COUNTY"/>
        <s v="GILLESPIE COUNTY"/>
        <s v="HASKELL COUNTY"/>
        <s v="HUDSPETH COUNTY"/>
        <s v="JEFF DAVIS COUNTY"/>
        <s v="KENDALL COUNTY"/>
        <s v="KENEDY COUNTY"/>
        <s v="KING COUNTY"/>
        <s v="SOMERVELL COUNTY"/>
        <s v="TERRELL COUNTY"/>
      </sharedItems>
    </cacheField>
    <cacheField name="[Measures].[Average of Base Pay Per Enrollment]" caption="Average of Base Pay Per Enrollment" numFmtId="0" hierarchy="50" level="32767"/>
    <cacheField name="[Measures].[Average of FTE Pay Per Enrollment]" caption="Average of FTE Pay Per Enrollment" numFmtId="0" hierarchy="51" level="32767"/>
    <cacheField name="[Measures].[Sum of FTE]" caption="Sum of FTE" numFmtId="0" hierarchy="59" level="32767"/>
    <cacheField name="[Measures].[Count of Superintendent]" caption="Count of Superintendent" numFmtId="0" hierarchy="60"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20" unbalanced="0"/>
    <cacheHierarchy uniqueName="[Range].[County]" caption="County" attribute="1" defaultMemberUniqueName="[Range].[County].[All]" allUniqueName="[Range].[County].[All]" dimensionUniqueName="[Range]" displayFolder="" count="2" memberValueDatatype="130" unbalanced="0">
      <fieldsUsage count="2">
        <fieldUsage x="-1"/>
        <fieldUsage x="0"/>
      </fieldsUsage>
    </cacheHierarchy>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2476854" backgroundQuery="1" createdVersion="8" refreshedVersion="8" minRefreshableVersion="3" recordCount="0" supportSubquery="1" supportAdvancedDrill="1" xr:uid="{2E8132B1-3872-4046-ADF2-3E7540AFFD2D}">
  <cacheSource type="external" connectionId="1"/>
  <cacheFields count="4">
    <cacheField name="[Measures].[Average of Base Pay]" caption="Average of Base Pay" numFmtId="0" hierarchy="53" level="32767"/>
    <cacheField name="[Measures].[Average of FTE Pay]" caption="Average of FTE Pay" numFmtId="0" hierarchy="54" level="32767"/>
    <cacheField name="[Range].[County].[County]" caption="County" numFmtId="0" hierarchy="2" level="1">
      <sharedItems count="15">
        <s v="ANDREWS COUNTY"/>
        <s v="CHAMBERS COUNTY"/>
        <s v="COMAL COUNTY"/>
        <s v="ECTOR COUNTY"/>
        <s v="FOARD COUNTY"/>
        <s v="FORT BEND COUNTY"/>
        <s v="HIDALGO COUNTY"/>
        <s v="KAUFMAN COUNTY"/>
        <s v="MAVERICK COUNTY"/>
        <s v="MONTGOMERY COUNTY"/>
        <s v="RANDALL COUNTY"/>
        <s v="ROCKWALL COUNTY"/>
        <s v="TARRANT COUNTY"/>
        <s v="VICTORIA COUNTY"/>
        <s v="WALLER COUNTY"/>
      </sharedItems>
    </cacheField>
    <cacheField name="[Range].[Region].[Region]" caption="Region" numFmtId="0" hierarchy="1" level="1">
      <sharedItems containsSemiMixedTypes="0" containsNonDate="0" containsString="0"/>
    </cacheField>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3"/>
      </fieldsUsage>
    </cacheHierarchy>
    <cacheHierarchy uniqueName="[Range].[County]" caption="County" attribute="1" defaultMemberUniqueName="[Range].[County].[All]" allUniqueName="[Range].[County].[All]" dimensionUniqueName="[Range]" displayFolder="" count="2" memberValueDatatype="130" unbalanced="0">
      <fieldsUsage count="2">
        <fieldUsage x="-1"/>
        <fieldUsage x="2"/>
      </fieldsUsage>
    </cacheHierarchy>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1898146" backgroundQuery="1" createdVersion="8" refreshedVersion="8" minRefreshableVersion="3" recordCount="0" supportSubquery="1" supportAdvancedDrill="1" xr:uid="{3CACD9A2-5F7F-4CAB-9716-3869AF275621}">
  <cacheSource type="external" connectionId="1"/>
  <cacheFields count="3">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 name="[Measures].[Average of Base Pay]" caption="Average of Base Pay" numFmtId="0" hierarchy="53" level="32767"/>
    <cacheField name="[Measures].[Average of FTE Pay]" caption="Average of FTE Pay" numFmtId="0" hierarchy="54"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1435184" backgroundQuery="1" createdVersion="8" refreshedVersion="8" minRefreshableVersion="3" recordCount="0" supportSubquery="1" supportAdvancedDrill="1" xr:uid="{54373D49-9889-40B3-AE58-F0218900C8D6}">
  <cacheSource type="external" connectionId="1"/>
  <cacheFields count="7">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 name="[Measures].[Distinct Count of County]" caption="Distinct Count of County" numFmtId="0" hierarchy="38" level="32767"/>
    <cacheField name="[Measures].[Distinct Count of District]" caption="Distinct Count of District" numFmtId="0" hierarchy="40" level="32767"/>
    <cacheField name="[Measures].[Sum of FTE Pay]" caption="Sum of FTE Pay" numFmtId="0" hierarchy="42" level="32767"/>
    <cacheField name="[Measures].[Sum of Enrollment]" caption="Sum of Enrollment" numFmtId="0" hierarchy="43" level="32767"/>
    <cacheField name="[Measures].[Sum of Base Pay]" caption="Sum of Base Pay" numFmtId="0" hierarchy="41" level="32767"/>
    <cacheField name="[Measures].[Count of Superintendent]" caption="Count of Superintendent" numFmtId="0" hierarchy="60"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oneField="1" hidden="1">
      <fieldsUsage count="1">
        <fieldUsage x="5"/>
      </fieldsUsage>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oneField="1" hidden="1">
      <fieldsUsage count="1">
        <fieldUsage x="6"/>
      </fieldsUsage>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611757407409" backgroundQuery="1" createdVersion="8" refreshedVersion="8" minRefreshableVersion="3" recordCount="0" supportSubquery="1" supportAdvancedDrill="1" xr:uid="{EF90128C-2D82-4E36-8FE2-E6F74737C928}">
  <cacheSource type="external" connectionId="1"/>
  <cacheFields count="4">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 name="[Measures].[Sum of Enrollment]" caption="Sum of Enrollment" numFmtId="0" hierarchy="43" level="32767"/>
    <cacheField name="[Measures].[Sum of Base Pay]" caption="Sum of Base Pay" numFmtId="0" hierarchy="41" level="32767"/>
    <cacheField name="[Measures].[Sum of FTE Pay]" caption="Sum of FTE Pay" numFmtId="0" hierarchy="42"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22978472224" backgroundQuery="1" createdVersion="8" refreshedVersion="8" minRefreshableVersion="3" recordCount="0" supportSubquery="1" supportAdvancedDrill="1" xr:uid="{B9BA8270-6960-4AB1-B1C1-BFE78DE7024D}">
  <cacheSource type="external" connectionId="1"/>
  <cacheFields count="2">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 name="[Measures].[Sum of Enrollment]" caption="Sum of Enrollment" numFmtId="0" hierarchy="43"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6875003" backgroundQuery="1" createdVersion="8" refreshedVersion="8" minRefreshableVersion="3" recordCount="0" supportSubquery="1" supportAdvancedDrill="1" xr:uid="{D7DB2F65-7194-4577-86F7-7383AB1798E3}">
  <cacheSource type="external" connectionId="1"/>
  <cacheFields count="3">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 name="[Range].[Charter Status].[Charter Status]" caption="Charter Status" numFmtId="0" hierarchy="5" level="1">
      <sharedItems count="2">
        <s v="OPEN ENROLLMENT CHARTER"/>
        <s v="TRADITIONAL ISD/CSD"/>
      </sharedItems>
    </cacheField>
    <cacheField name="[Measures].[Count of Charter Status]" caption="Count of Charter Status" numFmtId="0" hierarchy="46"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2" memberValueDatatype="130" unbalanced="0">
      <fieldsUsage count="2">
        <fieldUsage x="-1"/>
        <fieldUsage x="1"/>
      </fieldsUsage>
    </cacheHierarchy>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6412034" backgroundQuery="1" createdVersion="8" refreshedVersion="8" minRefreshableVersion="3" recordCount="0" supportSubquery="1" supportAdvancedDrill="1" xr:uid="{BCC69CEF-AC13-49C5-A292-D70992A14D6B}">
  <cacheSource type="external" connectionId="1"/>
  <cacheFields count="3">
    <cacheField name="[Range].[FTE Pay Rate Overall].[FTE Pay Rate Overall]" caption="FTE Pay Rate Overall" numFmtId="0" hierarchy="15" level="1">
      <sharedItems count="3">
        <s v="High Pay"/>
        <s v="Low Pay"/>
        <s v="Medium Pay"/>
      </sharedItems>
    </cacheField>
    <cacheField name="[Measures].[Sum of Region]" caption="Sum of Region" numFmtId="0" hierarchy="57" level="32767"/>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2"/>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2" memberValueDatatype="130" unbalanced="0">
      <fieldsUsage count="2">
        <fieldUsage x="-1"/>
        <fieldUsage x="0"/>
      </fieldsUsage>
    </cacheHierarchy>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5138887" backgroundQuery="1" createdVersion="8" refreshedVersion="8" minRefreshableVersion="3" recordCount="0" supportSubquery="1" supportAdvancedDrill="1" xr:uid="{CA8C3E62-2CF3-483F-BA97-BEF2572F7A30}">
  <cacheSource type="external" connectionId="1"/>
  <cacheFields count="2">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 name="[Measures].[Sum of Enrollment]" caption="Sum of Enrollment" numFmtId="0" hierarchy="43"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4675925" backgroundQuery="1" createdVersion="8" refreshedVersion="8" minRefreshableVersion="3" recordCount="0" supportSubquery="1" supportAdvancedDrill="1" xr:uid="{595B242D-09EA-47C4-971D-3B21A0C8EE1C}">
  <cacheSource type="external" connectionId="1"/>
  <cacheFields count="3">
    <cacheField name="[Range].[Region].[Region]" caption="Region" numFmtId="0" hierarchy="1"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Range].[Region].&amp;[1]"/>
            <x15:cachedUniqueName index="1" name="[Range].[Region].&amp;[2]"/>
            <x15:cachedUniqueName index="2" name="[Range].[Region].&amp;[3]"/>
            <x15:cachedUniqueName index="3" name="[Range].[Region].&amp;[4]"/>
            <x15:cachedUniqueName index="4" name="[Range].[Region].&amp;[5]"/>
            <x15:cachedUniqueName index="5" name="[Range].[Region].&amp;[6]"/>
            <x15:cachedUniqueName index="6" name="[Range].[Region].&amp;[7]"/>
            <x15:cachedUniqueName index="7" name="[Range].[Region].&amp;[8]"/>
            <x15:cachedUniqueName index="8" name="[Range].[Region].&amp;[9]"/>
            <x15:cachedUniqueName index="9" name="[Range].[Region].&amp;[10]"/>
            <x15:cachedUniqueName index="10" name="[Range].[Region].&amp;[11]"/>
            <x15:cachedUniqueName index="11" name="[Range].[Region].&amp;[12]"/>
            <x15:cachedUniqueName index="12" name="[Range].[Region].&amp;[13]"/>
            <x15:cachedUniqueName index="13" name="[Range].[Region].&amp;[14]"/>
            <x15:cachedUniqueName index="14" name="[Range].[Region].&amp;[15]"/>
            <x15:cachedUniqueName index="15" name="[Range].[Region].&amp;[16]"/>
            <x15:cachedUniqueName index="16" name="[Range].[Region].&amp;[17]"/>
            <x15:cachedUniqueName index="17" name="[Range].[Region].&amp;[18]"/>
            <x15:cachedUniqueName index="18" name="[Range].[Region].&amp;[19]"/>
            <x15:cachedUniqueName index="19" name="[Range].[Region].&amp;[20]"/>
          </x15:cachedUniqueNames>
        </ext>
      </extLst>
    </cacheField>
    <cacheField name="[Measures].[Distinct Count of County]" caption="Distinct Count of County" numFmtId="0" hierarchy="38" level="32767"/>
    <cacheField name="[Measures].[Distinct Count of District]" caption="Distinct Count of District" numFmtId="0" hierarchy="40"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883653356483" backgroundQuery="1" createdVersion="8" refreshedVersion="8" minRefreshableVersion="3" recordCount="0" supportSubquery="1" supportAdvancedDrill="1" xr:uid="{6D5ADBD2-CE77-4539-A8DB-1BEFF66DD417}">
  <cacheSource type="external" connectionId="1"/>
  <cacheFields count="2">
    <cacheField name="[Range].[District Name].[District Name]" caption="District Name" numFmtId="0" hierarchy="4" level="1">
      <sharedItems count="15">
        <s v="BARBERS HILL ISD"/>
        <s v="CYPRESS-FAIRBANKS ISD"/>
        <s v="ECTOR COUNTY ISD"/>
        <s v="EDGEWOOD ISD"/>
        <s v="GRAND PRAIRIE ISD"/>
        <s v="HIGHLAND PARK ISD"/>
        <s v="LAKE TRAVIS ISD"/>
        <s v="LUMBERTON ISD"/>
        <s v="MISSION CISD"/>
        <s v="NORTHSIDE ISD"/>
        <s v="SOUTH SAN ANTONIO ISD"/>
        <s v="TOMBALL ISD"/>
        <s v="VICTORIA ISD"/>
        <s v="WESTHOFF ISD"/>
        <s v="WYLIE ISD"/>
      </sharedItems>
    </cacheField>
    <cacheField name="[Range].[Superintendent].[Superintendent]" caption="Superintendent" numFmtId="0" hierarchy="6" level="1">
      <sharedItems count="15">
        <s v="BARKER, WENDELL RAY"/>
        <s v="BUNTING, JASON R"/>
        <s v="CHAVIS, JAMES A"/>
        <s v="DUROSIMI, SUKAI B"/>
        <s v="GELETKA, JOSEPH DAVID"/>
        <s v="GODFREY, REMY ALEXANDRIA"/>
        <s v="GRIFFIN, TAMIKA ROCHELLE"/>
        <s v="HAMILL, GLORIA BERNICE"/>
        <s v="HILL, MICHAEL GLEN"/>
        <s v="MCGRAW, R LEEANN"/>
        <s v="PARDUE, MELISSA JANE"/>
        <s v="RODGERS, JOEL W"/>
        <s v="SMITH, JOSHUA LEE"/>
        <s v="TERRY, MARK ANTHONY"/>
        <s v="WILSON, JOHN KEVIN"/>
      </sharedItems>
    </cacheField>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20" unbalanced="0"/>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2" memberValueDatatype="130" unbalanced="0">
      <fieldsUsage count="2">
        <fieldUsage x="-1"/>
        <fieldUsage x="0"/>
      </fieldsUsage>
    </cacheHierarchy>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2" memberValueDatatype="130" unbalanced="0">
      <fieldsUsage count="2">
        <fieldUsage x="-1"/>
        <fieldUsage x="1"/>
      </fieldsUsage>
    </cacheHierarchy>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900462959" backgroundQuery="1" createdVersion="8" refreshedVersion="8" minRefreshableVersion="3" recordCount="0" supportSubquery="1" supportAdvancedDrill="1" xr:uid="{597F8C35-7EE0-41F0-AA5A-26C7AD386BA7}">
  <cacheSource type="external" connectionId="1"/>
  <cacheFields count="5">
    <cacheField name="[Range].[Region].[Region]" caption="Region" numFmtId="0" hierarchy="1" level="1">
      <sharedItems containsSemiMixedTypes="0" containsNonDate="0" containsString="0"/>
    </cacheField>
    <cacheField name="[Range].[District Name].[District Name]" caption="District Name" numFmtId="0" hierarchy="4" level="1">
      <sharedItems count="15">
        <s v="BARBERS HILL ISD"/>
        <s v="CYPRESS-FAIRBANKS ISD"/>
        <s v="ECTOR COUNTY ISD"/>
        <s v="EDGEWOOD ISD"/>
        <s v="GRAND PRAIRIE ISD"/>
        <s v="HIGHLAND PARK ISD"/>
        <s v="LAKE TRAVIS ISD"/>
        <s v="LUMBERTON ISD"/>
        <s v="MISSION CISD"/>
        <s v="NORTHSIDE ISD"/>
        <s v="SOUTH SAN ANTONIO ISD"/>
        <s v="TOMBALL ISD"/>
        <s v="VICTORIA ISD"/>
        <s v="WESTHOFF ISD"/>
        <s v="WYLIE ISD"/>
      </sharedItems>
    </cacheField>
    <cacheField name="[Range].[Superintendent].[Superintendent]" caption="Superintendent" numFmtId="0" hierarchy="6" level="1">
      <sharedItems count="15">
        <s v="BARKER, WENDELL RAY"/>
        <s v="BUNTING, JASON R"/>
        <s v="CHAVIS, JAMES A"/>
        <s v="DUROSIMI, SUKAI B"/>
        <s v="GELETKA, JOSEPH DAVID"/>
        <s v="GODFREY, REMY ALEXANDRIA"/>
        <s v="GRIFFIN, TAMIKA ROCHELLE"/>
        <s v="HAMILL, GLORIA BERNICE"/>
        <s v="HILL, MICHAEL GLEN"/>
        <s v="MCGRAW, R LEEANN"/>
        <s v="PARDUE, MELISSA JANE"/>
        <s v="RODGERS, JOEL W"/>
        <s v="SMITH, JOSHUA LEE"/>
        <s v="TERRY, MARK ANTHONY"/>
        <s v="WILSON, JOHN KEVIN"/>
      </sharedItems>
    </cacheField>
    <cacheField name="[Measures].[Sum of FTE Pay Per Enrollment]" caption="Sum of FTE Pay Per Enrollment" numFmtId="0" hierarchy="49" level="32767"/>
    <cacheField name="[Measures].[Sum of Enrollment]" caption="Sum of Enrollment" numFmtId="0" hierarchy="43"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2" memberValueDatatype="130" unbalanced="0">
      <fieldsUsage count="2">
        <fieldUsage x="-1"/>
        <fieldUsage x="1"/>
      </fieldsUsage>
    </cacheHierarchy>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2" memberValueDatatype="130" unbalanced="0">
      <fieldsUsage count="2">
        <fieldUsage x="-1"/>
        <fieldUsage x="2"/>
      </fieldsUsage>
    </cacheHierarchy>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oneField="1" hidden="1">
      <fieldsUsage count="1">
        <fieldUsage x="3"/>
      </fieldsUsage>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9999997" backgroundQuery="1" createdVersion="8" refreshedVersion="8" minRefreshableVersion="3" recordCount="0" supportSubquery="1" supportAdvancedDrill="1" xr:uid="{9BE070F6-F8C4-4889-A485-D5952ACEE027}">
  <cacheSource type="external" connectionId="1"/>
  <cacheFields count="5">
    <cacheField name="[Range].[Region].[Region]" caption="Region" numFmtId="0" hierarchy="1" level="1">
      <sharedItems containsSemiMixedTypes="0" containsNonDate="0" containsString="0"/>
    </cacheField>
    <cacheField name="[Range].[District Name].[District Name]" caption="District Name" numFmtId="0" hierarchy="4" level="1">
      <sharedItems count="15">
        <s v="BARBERS HILL ISD"/>
        <s v="CYPRESS-FAIRBANKS ISD"/>
        <s v="ECTOR COUNTY ISD"/>
        <s v="EDGEWOOD ISD"/>
        <s v="GRAND PRAIRIE ISD"/>
        <s v="HIGHLAND PARK ISD"/>
        <s v="LAKE TRAVIS ISD"/>
        <s v="LUMBERTON ISD"/>
        <s v="MISSION CISD"/>
        <s v="NORTHSIDE ISD"/>
        <s v="SOUTH SAN ANTONIO ISD"/>
        <s v="TOMBALL ISD"/>
        <s v="VICTORIA ISD"/>
        <s v="WESTHOFF ISD"/>
        <s v="WYLIE ISD"/>
      </sharedItems>
    </cacheField>
    <cacheField name="[Range].[Superintendent].[Superintendent]" caption="Superintendent" numFmtId="0" hierarchy="6" level="1">
      <sharedItems count="15">
        <s v="BARKER, WENDELL RAY"/>
        <s v="BUNTING, JASON R"/>
        <s v="CHAVIS, JAMES A"/>
        <s v="DUROSIMI, SUKAI B"/>
        <s v="GELETKA, JOSEPH DAVID"/>
        <s v="GODFREY, REMY ALEXANDRIA"/>
        <s v="GRIFFIN, TAMIKA ROCHELLE"/>
        <s v="HAMILL, GLORIA BERNICE"/>
        <s v="HILL, MICHAEL GLEN"/>
        <s v="MCGRAW, R LEEANN"/>
        <s v="PARDUE, MELISSA JANE"/>
        <s v="RODGERS, JOEL W"/>
        <s v="SMITH, JOSHUA LEE"/>
        <s v="TERRY, MARK ANTHONY"/>
        <s v="WILSON, JOHN KEVIN"/>
      </sharedItems>
    </cacheField>
    <cacheField name="[Measures].[Sum of Base Pay Per Enrollment]" caption="Sum of Base Pay Per Enrollment" numFmtId="0" hierarchy="48" level="32767"/>
    <cacheField name="[Measures].[Sum of Enrollment]" caption="Sum of Enrollment" numFmtId="0" hierarchy="43"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2" memberValueDatatype="130" unbalanced="0">
      <fieldsUsage count="2">
        <fieldUsage x="-1"/>
        <fieldUsage x="1"/>
      </fieldsUsage>
    </cacheHierarchy>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2" memberValueDatatype="130" unbalanced="0">
      <fieldsUsage count="2">
        <fieldUsage x="-1"/>
        <fieldUsage x="2"/>
      </fieldsUsage>
    </cacheHierarchy>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9537036" backgroundQuery="1" createdVersion="8" refreshedVersion="8" minRefreshableVersion="3" recordCount="0" supportSubquery="1" supportAdvancedDrill="1" xr:uid="{C9BBD26F-81F5-4D53-B8C2-3A55F3F31023}">
  <cacheSource type="external" connectionId="1"/>
  <cacheFields count="4">
    <cacheField name="[Range].[Region].[Region]" caption="Region" numFmtId="0" hierarchy="1" level="1">
      <sharedItems containsSemiMixedTypes="0" containsNonDate="0" containsString="0"/>
    </cacheField>
    <cacheField name="[Range].[District Name].[District Name]" caption="District Name" numFmtId="0" hierarchy="4" level="1">
      <sharedItems count="15">
        <s v="BARBERS HILL ISD"/>
        <s v="CYPRESS-FAIRBANKS ISD"/>
        <s v="ECTOR COUNTY ISD"/>
        <s v="EDGEWOOD ISD"/>
        <s v="GRAND PRAIRIE ISD"/>
        <s v="HIGHLAND PARK ISD"/>
        <s v="LAKE TRAVIS ISD"/>
        <s v="LUMBERTON ISD"/>
        <s v="MISSION CISD"/>
        <s v="NORTHSIDE ISD"/>
        <s v="SOUTH SAN ANTONIO ISD"/>
        <s v="TOMBALL ISD"/>
        <s v="VICTORIA ISD"/>
        <s v="WESTHOFF ISD"/>
        <s v="WYLIE ISD"/>
      </sharedItems>
    </cacheField>
    <cacheField name="[Range].[Superintendent].[Superintendent]" caption="Superintendent" numFmtId="0" hierarchy="6" level="1">
      <sharedItems count="15">
        <s v="COTTRILL, JEFFREY"/>
        <s v="CRAFT, JOHN M"/>
        <s v="ELIZALDE, STEPHANIE SUZANNE"/>
        <s v="GOFFNEY, LATONYA MCGOWEN"/>
        <s v="GREGORSKI, KENNETH"/>
        <s v="KILLIAN, DOUGLAS WAYNE"/>
        <s v="MAIKA, SEAN A"/>
        <s v="MCGOWN, JENNY A"/>
        <s v="MILES, FLOYD MIKE"/>
        <s v="MOLINAR, KAREN C"/>
        <s v="NULL, CURTIS F"/>
        <s v="SEGURA, MATIAS CASTRO"/>
        <s v="SMITH, MARCELL"/>
        <s v="SMITH, MATTHEW LAYTON"/>
        <s v="WALDRIP, MIKE R"/>
      </sharedItems>
    </cacheField>
    <cacheField name="[Measures].[Sum of Enrollment]" caption="Sum of Enrollment" numFmtId="0" hierarchy="43"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2" memberValueDatatype="130" unbalanced="0">
      <fieldsUsage count="2">
        <fieldUsage x="-1"/>
        <fieldUsage x="1"/>
      </fieldsUsage>
    </cacheHierarchy>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2" memberValueDatatype="130" unbalanced="0">
      <fieldsUsage count="2">
        <fieldUsage x="-1"/>
        <fieldUsage x="2"/>
      </fieldsUsage>
    </cacheHierarchy>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8842589" backgroundQuery="1" createdVersion="8" refreshedVersion="8" minRefreshableVersion="3" recordCount="0" supportSubquery="1" supportAdvancedDrill="1" xr:uid="{479F42B7-9C52-490A-BAA9-EC49719B0D9E}">
  <cacheSource type="external" connectionId="1"/>
  <cacheFields count="5">
    <cacheField name="[Range].[Region].[Region]" caption="Region" numFmtId="0" hierarchy="1" level="1">
      <sharedItems containsSemiMixedTypes="0" containsNonDate="0" containsString="0"/>
    </cacheField>
    <cacheField name="[Range].[District Name].[District Name]" caption="District Name" numFmtId="0" hierarchy="4" level="1">
      <sharedItems count="15">
        <s v="BARBERS HILL ISD"/>
        <s v="CYPRESS-FAIRBANKS ISD"/>
        <s v="ECTOR COUNTY ISD"/>
        <s v="EDGEWOOD ISD"/>
        <s v="GRAND PRAIRIE ISD"/>
        <s v="HIGHLAND PARK ISD"/>
        <s v="LAKE TRAVIS ISD"/>
        <s v="LUMBERTON ISD"/>
        <s v="MISSION CISD"/>
        <s v="NORTHSIDE ISD"/>
        <s v="SOUTH SAN ANTONIO ISD"/>
        <s v="TOMBALL ISD"/>
        <s v="VICTORIA ISD"/>
        <s v="WESTHOFF ISD"/>
        <s v="WYLIE ISD"/>
      </sharedItems>
    </cacheField>
    <cacheField name="[Range].[Superintendent].[Superintendent]" caption="Superintendent" numFmtId="0" hierarchy="6" level="1">
      <sharedItems count="15">
        <s v="ALI, SEHBA Z"/>
        <s v="DE LA TORRE, GUADALUPE JAVIER"/>
        <s v="FOUST, MARK JACOB"/>
        <s v="GREGORSKI, KENNETH"/>
        <s v="HERNANDEZ, JUSTO ROLANDO"/>
        <s v="KILLIAN, DOUGLAS WAYNE"/>
        <s v="LOPEZ, RICARDO D"/>
        <s v="MCFARLAND, MICHAEL"/>
        <s v="MCGOWN, JENNY A"/>
        <s v="MEYER, RANDALL S"/>
        <s v="MILES, FLOYD MIKE"/>
        <s v="NORTON, PAUL ANDREW"/>
        <s v="POOLE, GREGORY S"/>
        <s v="SALAZAR ZAMORA, MARTHA"/>
        <s v="SMITH, MARCELL"/>
      </sharedItems>
    </cacheField>
    <cacheField name="[Measures].[Sum of Base Pay]" caption="Sum of Base Pay" numFmtId="0" hierarchy="41" level="32767"/>
    <cacheField name="[Measures].[Sum of FTE Pay]" caption="Sum of FTE Pay" numFmtId="0" hierarchy="42"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2" memberValueDatatype="130" unbalanced="0">
      <fieldsUsage count="2">
        <fieldUsage x="-1"/>
        <fieldUsage x="1"/>
      </fieldsUsage>
    </cacheHierarchy>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2" memberValueDatatype="130" unbalanced="0">
      <fieldsUsage count="2">
        <fieldUsage x="-1"/>
        <fieldUsage x="2"/>
      </fieldsUsage>
    </cacheHierarchy>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8379627" backgroundQuery="1" createdVersion="8" refreshedVersion="8" minRefreshableVersion="3" recordCount="0" supportSubquery="1" supportAdvancedDrill="1" xr:uid="{A491225A-828F-46C8-B045-A5D360C22FA5}">
  <cacheSource type="external" connectionId="1"/>
  <cacheFields count="5">
    <cacheField name="[Range].[Region].[Region]" caption="Region" numFmtId="0" hierarchy="1" level="1">
      <sharedItems containsSemiMixedTypes="0" containsNonDate="0" containsString="0"/>
    </cacheField>
    <cacheField name="[Range].[District Name].[District Name]" caption="District Name" numFmtId="0" hierarchy="4" level="1">
      <sharedItems count="15">
        <s v="BARBERS HILL ISD"/>
        <s v="CYPRESS-FAIRBANKS ISD"/>
        <s v="ECTOR COUNTY ISD"/>
        <s v="EDGEWOOD ISD"/>
        <s v="GRAND PRAIRIE ISD"/>
        <s v="HIGHLAND PARK ISD"/>
        <s v="LAKE TRAVIS ISD"/>
        <s v="LUMBERTON ISD"/>
        <s v="MISSION CISD"/>
        <s v="NORTHSIDE ISD"/>
        <s v="SOUTH SAN ANTONIO ISD"/>
        <s v="TOMBALL ISD"/>
        <s v="VICTORIA ISD"/>
        <s v="WESTHOFF ISD"/>
        <s v="WYLIE ISD"/>
      </sharedItems>
    </cacheField>
    <cacheField name="[Range].[Superintendent].[Superintendent]" caption="Superintendent" numFmtId="0" hierarchy="6" level="1">
      <sharedItems count="15">
        <s v="BERRONES-JOHNSON, FRANCES"/>
        <s v="DE LA TORRE, GUADALUPE JAVIER"/>
        <s v="GONZALES, JOE"/>
        <s v="KILLIAN, DOUGLAS WAYNE"/>
        <s v="LOPEZ, RICARDO D"/>
        <s v="MCFARLAND, MICHAEL"/>
        <s v="MEYER, RANDALL S"/>
        <s v="MILAM, WILLIAM D"/>
        <s v="MURI, SCOTT R"/>
        <s v="NORTON, PAUL ANDREW"/>
        <s v="POOLE, GREGORY S"/>
        <s v="SALAZAR ZAMORA, MARTHA"/>
        <s v="STANSBERRY, JAMES EDGAR"/>
        <s v="TIPTON, MORRISON ANTHONY"/>
        <s v="WHITE, BRENTON P"/>
      </sharedItems>
    </cacheField>
    <cacheField name="[Measures].[Sum of Base Pay]" caption="Sum of Base Pay" numFmtId="0" hierarchy="41" level="32767"/>
    <cacheField name="[Measures].[Sum of FTE Pay]" caption="Sum of FTE Pay" numFmtId="0" hierarchy="42"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2" memberValueDatatype="130" unbalanced="0">
      <fieldsUsage count="2">
        <fieldUsage x="-1"/>
        <fieldUsage x="1"/>
      </fieldsUsage>
    </cacheHierarchy>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2" memberValueDatatype="130" unbalanced="0">
      <fieldsUsage count="2">
        <fieldUsage x="-1"/>
        <fieldUsage x="2"/>
      </fieldsUsage>
    </cacheHierarchy>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117897916665" backgroundQuery="1" createdVersion="8" refreshedVersion="8" minRefreshableVersion="3" recordCount="0" supportSubquery="1" supportAdvancedDrill="1" xr:uid="{1C10BAA9-5DD4-4E96-B7C0-72FF14A47A98}">
  <cacheSource type="external" connectionId="1"/>
  <cacheFields count="9">
    <cacheField name="[Range].[Region].[Region]" caption="Region" numFmtId="0" hierarchy="1" level="1">
      <sharedItems containsSemiMixedTypes="0" containsString="0" containsNumber="1" containsInteger="1" minValue="1" maxValue="17" count="7">
        <n v="1"/>
        <n v="4"/>
        <n v="5"/>
        <n v="10"/>
        <n v="11"/>
        <n v="13"/>
        <n v="17"/>
      </sharedItems>
      <extLst>
        <ext xmlns:x15="http://schemas.microsoft.com/office/spreadsheetml/2010/11/main" uri="{4F2E5C28-24EA-4eb8-9CBF-B6C8F9C3D259}">
          <x15:cachedUniqueNames>
            <x15:cachedUniqueName index="0" name="[Range].[Region].&amp;[1]"/>
            <x15:cachedUniqueName index="1" name="[Range].[Region].&amp;[4]"/>
            <x15:cachedUniqueName index="2" name="[Range].[Region].&amp;[5]"/>
            <x15:cachedUniqueName index="3" name="[Range].[Region].&amp;[10]"/>
            <x15:cachedUniqueName index="4" name="[Range].[Region].&amp;[11]"/>
            <x15:cachedUniqueName index="5" name="[Range].[Region].&amp;[13]"/>
            <x15:cachedUniqueName index="6" name="[Range].[Region].&amp;[17]"/>
          </x15:cachedUniqueNames>
        </ext>
      </extLst>
    </cacheField>
    <cacheField name="[Measures].[Sum of FTE Pay]" caption="Sum of FTE Pay" numFmtId="0" hierarchy="42" level="32767"/>
    <cacheField name="[Range].[District Name].[District Name]" caption="District Name" numFmtId="0" hierarchy="4" level="1">
      <sharedItems count="15">
        <s v="BARBERS HILL ISD"/>
        <s v="CYPRESS-FAIRBANKS ISD"/>
        <s v="ECTOR COUNTY ISD"/>
        <s v="EDGEWOOD ISD"/>
        <s v="GRAND PRAIRIE ISD"/>
        <s v="HIGHLAND PARK ISD"/>
        <s v="LAKE TRAVIS ISD"/>
        <s v="LUMBERTON ISD"/>
        <s v="MISSION CISD"/>
        <s v="NORTHSIDE ISD"/>
        <s v="SOUTH SAN ANTONIO ISD"/>
        <s v="TOMBALL ISD"/>
        <s v="VICTORIA ISD"/>
        <s v="WESTHOFF ISD"/>
        <s v="WYLIE ISD"/>
      </sharedItems>
    </cacheField>
    <cacheField name="[Range].[Superintendent].[Superintendent]" caption="Superintendent" numFmtId="0" hierarchy="6" level="1">
      <sharedItems count="20">
        <s v="BERRONES-JOHNSON, FRANCES"/>
        <s v="DE LA TORRE, GUADALUPE JAVIER"/>
        <s v="GONZALES, JOE"/>
        <s v="KILLIAN, DOUGLAS WAYNE"/>
        <s v="LOPEZ, RICARDO D"/>
        <s v="MCFARLAND, MICHAEL"/>
        <s v="MEYER, RANDALL S"/>
        <s v="MILAM, WILLIAM D"/>
        <s v="MURI, SCOTT R"/>
        <s v="NORTON, PAUL ANDREW"/>
        <s v="POOLE, GREGORY S"/>
        <s v="SALAZAR ZAMORA, MARTHA"/>
        <s v="STANSBERRY, JAMES EDGAR"/>
        <s v="TIPTON, MORRISON ANTHONY"/>
        <s v="WHITE, BRENTON P"/>
        <s v="SIMS, SALLY JANIE" u="1"/>
        <s v="FOUST, MARK JACOB" u="1"/>
        <s v="GREGORSKI, KENNETH" u="1"/>
        <s v="MCGOWN, JENNY A" u="1"/>
        <s v="SMITH, MARCELL" u="1"/>
      </sharedItems>
    </cacheField>
    <cacheField name="[Measures].[Sum of Base Pay]" caption="Sum of Base Pay" numFmtId="0" hierarchy="41" level="32767"/>
    <cacheField name="[Measures].[Sum of Enrollment]" caption="Sum of Enrollment" numFmtId="0" hierarchy="43" level="32767"/>
    <cacheField name="[Measures].[Sum of Base Pay Per Enrollment]" caption="Sum of Base Pay Per Enrollment" numFmtId="0" hierarchy="48" level="32767"/>
    <cacheField name="[Measures].[Sum of FTE Pay Per Enrollment]" caption="Sum of FTE Pay Per Enrollment" numFmtId="0" hierarchy="49" level="32767"/>
    <cacheField name="[Measures].[Sum of FTE]" caption="Sum of FTE" numFmtId="0" hierarchy="59"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20" unbalanced="0">
      <fieldsUsage count="2">
        <fieldUsage x="-1"/>
        <fieldUsage x="0"/>
      </fieldsUsage>
    </cacheHierarchy>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2" memberValueDatatype="130" unbalanced="0">
      <fieldsUsage count="2">
        <fieldUsage x="-1"/>
        <fieldUsage x="2"/>
      </fieldsUsage>
    </cacheHierarchy>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2" memberValueDatatype="130" unbalanced="0">
      <fieldsUsage count="2">
        <fieldUsage x="-1"/>
        <fieldUsage x="3"/>
      </fieldsUsage>
    </cacheHierarchy>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oneField="1" hidden="1">
      <fieldsUsage count="1">
        <fieldUsage x="5"/>
      </fieldsUsage>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oneField="1" hidden="1">
      <fieldsUsage count="1">
        <fieldUsage x="6"/>
      </fieldsUsage>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oneField="1" hidden="1">
      <fieldsUsage count="1">
        <fieldUsage x="7"/>
      </fieldsUsage>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oneField="1" hidden="1">
      <fieldsUsage count="1">
        <fieldUsage x="8"/>
      </fieldsUsage>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8.004113078707" backgroundQuery="1" createdVersion="8" refreshedVersion="8" minRefreshableVersion="3" recordCount="0" supportSubquery="1" supportAdvancedDrill="1" xr:uid="{41373B17-D094-4B63-BDB4-CBD56FBD608F}">
  <cacheSource type="external" connectionId="1"/>
  <cacheFields count="5">
    <cacheField name="[Range 1].[Superintendent].[Superintendent]" caption="Superintendent" numFmtId="0" hierarchy="22" level="1">
      <sharedItems count="10">
        <s v="BERRONES-JOHNSON, FRANCES"/>
        <s v="GONZALES, JOE"/>
        <s v="KILLIAN, DOUGLAS WAYNE"/>
        <s v="MEYER, RANDALL S"/>
        <s v="MURI, SCOTT R"/>
        <s v="NORTON, PAUL ANDREW"/>
        <s v="POOLE, GREGORY S"/>
        <s v="SALAZAR ZAMORA, MARTHA"/>
        <s v="STANSBERRY, JAMES EDGAR"/>
        <s v="WHITE, BRENTON P"/>
      </sharedItems>
    </cacheField>
    <cacheField name="[Measures].[Sum of FTE Pay 2]" caption="Sum of FTE Pay 2" numFmtId="0" hierarchy="64" level="32767"/>
    <cacheField name="[Measures].[Sum of Enrollment 2]" caption="Sum of Enrollment 2" numFmtId="0" hierarchy="66" level="32767"/>
    <cacheField name="[Measures].[Sum of FTE Pay Per Enrollment 2]" caption="Sum of FTE Pay Per Enrollment 2" numFmtId="0" hierarchy="61" level="32767"/>
    <cacheField name="[Measures].[Count of Full Time/Part Time]" caption="Count of Full Time/Part Time" numFmtId="0" hierarchy="63"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20" unbalanced="0"/>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2" memberValueDatatype="130" unbalanced="0">
      <fieldsUsage count="2">
        <fieldUsage x="-1"/>
        <fieldUsage x="0"/>
      </fieldsUsage>
    </cacheHierarchy>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oneField="1" hidden="1">
      <fieldsUsage count="1">
        <fieldUsage x="3"/>
      </fieldsUsage>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oneField="1" hidden="1">
      <fieldsUsage count="1">
        <fieldUsage x="2"/>
      </fieldsUsage>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6.923341203707" backgroundQuery="1" createdVersion="8" refreshedVersion="8" minRefreshableVersion="3" recordCount="0" supportSubquery="1" supportAdvancedDrill="1" xr:uid="{A55985B5-1693-407F-916D-75608890756B}">
  <cacheSource type="external" connectionId="1"/>
  <cacheFields count="2">
    <cacheField name="[Range 1].[Superintendent].[Superintendent]" caption="Superintendent" numFmtId="0" hierarchy="22" level="1">
      <sharedItems count="15">
        <s v="BATSON, AMANDA L"/>
        <s v="BAUMGARTNER, RICHARD PAUL"/>
        <s v="CONTRERAS, CARLOS ARMANDO"/>
        <s v="LAPIC, TERRY"/>
        <s v="LEWIS, LAUREN ELIZABETH"/>
        <s v="LOPEZ, ELIZABETH B"/>
        <s v="MOORE, ROBBY L"/>
        <s v="NANNY, DWIGHT LEON"/>
        <s v="PATE, JOHNNY MACK"/>
        <s v="POHL, CANDACE M"/>
        <s v="SANCHEZ, JESSICA RAE"/>
        <s v="SCHWARTZ, WINDY LINN"/>
        <s v="SELL, LOREN J"/>
        <s v="WHITE, BRYAN K"/>
        <s v="YOUNG, TERRY WYNN"/>
      </sharedItems>
    </cacheField>
    <cacheField name="[Measures].[Sum of FTE 2]" caption="Sum of FTE 2" numFmtId="0" hierarchy="65"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20" unbalanced="0"/>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2" memberValueDatatype="130" unbalanced="0">
      <fieldsUsage count="2">
        <fieldUsage x="-1"/>
        <fieldUsage x="0"/>
      </fieldsUsage>
    </cacheHierarchy>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hidden="1">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7.090109259261" backgroundQuery="1" createdVersion="8" refreshedVersion="8" minRefreshableVersion="3" recordCount="0" supportSubquery="1" supportAdvancedDrill="1" xr:uid="{6674823F-B69F-4871-9DBE-125B149BC286}">
  <cacheSource type="external" connectionId="1"/>
  <cacheFields count="6">
    <cacheField name="[Range 1].[Superintendent].[Superintendent]" caption="Superintendent" numFmtId="0" hierarchy="22" level="1">
      <sharedItems count="15">
        <s v="ABBOTT, MATTHEW M"/>
        <s v="ABSHIER, WILLIAM CODY"/>
        <s v="ADAMS, CASEY ROBERT"/>
        <s v="BERRONES-JOHNSON, FRANCES"/>
        <s v="BUNTING, JASON R"/>
        <s v="COOK, CHARLES S"/>
        <s v="GONZALES, JOE"/>
        <s v="JOHNSON, DANIEL DUANE"/>
        <s v="PERKINS, ANIKA LAKEY"/>
        <s v="SIMSEK, FEVZI"/>
        <s v="WHETSTONE, NICOLE ANN"/>
        <s v="WHITE, BRENTON P"/>
        <s v="WHITEHURST, MARY KALESE"/>
        <s v="WILLIAMS, DAVID LOUIS"/>
        <s v="YESCHKE, CHRIS"/>
      </sharedItems>
    </cacheField>
    <cacheField name="[Measures].[Count of Turn Over]" caption="Count of Turn Over" numFmtId="0" hierarchy="62" level="32767"/>
    <cacheField name="[Measures].[Sum of FTE Pay Per Enrollment 2]" caption="Sum of FTE Pay Per Enrollment 2" numFmtId="0" hierarchy="61" level="32767"/>
    <cacheField name="[Range 1].[County].[County]" caption="County" numFmtId="0" hierarchy="18" level="1">
      <sharedItems count="15">
        <s v="BELL COUNTY"/>
        <s v="BEXAR COUNTY"/>
        <s v="BOWIE COUNTY"/>
        <s v="COLLIN COUNTY"/>
        <s v="DALLAS COUNTY"/>
        <s v="DENTON COUNTY"/>
        <s v="EL PASO COUNTY"/>
        <s v="GRAYSON COUNTY"/>
        <s v="HARRIS COUNTY"/>
        <s v="HIDALGO COUNTY"/>
        <s v="MCLENNAN COUNTY"/>
        <s v="NUECES COUNTY"/>
        <s v="TARRANT COUNTY"/>
        <s v="TRAVIS COUNTY"/>
        <s v="WILLIAMSON COUNTY"/>
      </sharedItems>
    </cacheField>
    <cacheField name="[Range 1].[District].[District]" caption="District" numFmtId="0" hierarchy="19" level="1">
      <sharedItems containsSemiMixedTypes="0" containsString="0" containsNumber="1" containsInteger="1" minValue="15834" maxValue="221801" count="15">
        <n v="15834"/>
        <n v="15908"/>
        <n v="43902"/>
        <n v="45903"/>
        <n v="57910"/>
        <n v="59901"/>
        <n v="61806"/>
        <n v="72801"/>
        <n v="100907"/>
        <n v="108908"/>
        <n v="123805"/>
        <n v="161807"/>
        <n v="185903"/>
        <n v="220919"/>
        <n v="221801"/>
      </sharedItems>
      <extLst>
        <ext xmlns:x15="http://schemas.microsoft.com/office/spreadsheetml/2010/11/main" uri="{4F2E5C28-24EA-4eb8-9CBF-B6C8F9C3D259}">
          <x15:cachedUniqueNames>
            <x15:cachedUniqueName index="0" name="[Range 1].[District].&amp;[15834]"/>
            <x15:cachedUniqueName index="1" name="[Range 1].[District].&amp;[15908]"/>
            <x15:cachedUniqueName index="2" name="[Range 1].[District].&amp;[43902]"/>
            <x15:cachedUniqueName index="3" name="[Range 1].[District].&amp;[45903]"/>
            <x15:cachedUniqueName index="4" name="[Range 1].[District].&amp;[57910]"/>
            <x15:cachedUniqueName index="5" name="[Range 1].[District].&amp;[59901]"/>
            <x15:cachedUniqueName index="6" name="[Range 1].[District].&amp;[61806]"/>
            <x15:cachedUniqueName index="7" name="[Range 1].[District].&amp;[72801]"/>
            <x15:cachedUniqueName index="8" name="[Range 1].[District].&amp;[100907]"/>
            <x15:cachedUniqueName index="9" name="[Range 1].[District].&amp;[108908]"/>
            <x15:cachedUniqueName index="10" name="[Range 1].[District].&amp;[123805]"/>
            <x15:cachedUniqueName index="11" name="[Range 1].[District].&amp;[161807]"/>
            <x15:cachedUniqueName index="12" name="[Range 1].[District].&amp;[185903]"/>
            <x15:cachedUniqueName index="13" name="[Range 1].[District].&amp;[220919]"/>
            <x15:cachedUniqueName index="14" name="[Range 1].[District].&amp;[221801]"/>
          </x15:cachedUniqueNames>
        </ext>
      </extLst>
    </cacheField>
    <cacheField name="[Measures].[Sum of Enrollment 2]" caption="Sum of Enrollment 2" numFmtId="0" hierarchy="66"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20" unbalanced="0"/>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2" memberValueDatatype="130" unbalanced="0">
      <fieldsUsage count="2">
        <fieldUsage x="-1"/>
        <fieldUsage x="3"/>
      </fieldsUsage>
    </cacheHierarchy>
    <cacheHierarchy uniqueName="[Range 1].[District]" caption="District" attribute="1" defaultMemberUniqueName="[Range 1].[District].[All]" allUniqueName="[Range 1].[District].[All]" dimensionUniqueName="[Range 1]" displayFolder="" count="2" memberValueDatatype="20" unbalanced="0">
      <fieldsUsage count="2">
        <fieldUsage x="-1"/>
        <fieldUsage x="4"/>
      </fieldsUsage>
    </cacheHierarchy>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2" memberValueDatatype="130" unbalanced="0">
      <fieldsUsage count="2">
        <fieldUsage x="-1"/>
        <fieldUsage x="0"/>
      </fieldsUsage>
    </cacheHierarchy>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hidden="1">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oneField="1" hidden="1">
      <fieldsUsage count="1">
        <fieldUsage x="5"/>
      </fieldsUsage>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8.023169560183" backgroundQuery="1" createdVersion="8" refreshedVersion="8" minRefreshableVersion="3" recordCount="0" supportSubquery="1" supportAdvancedDrill="1" xr:uid="{E9A84397-004F-4E9A-9DDF-B7C8720F2BDE}">
  <cacheSource type="external" connectionId="1"/>
  <cacheFields count="5">
    <cacheField name="[Range 1].[Superintendent].[Superintendent]" caption="Superintendent" numFmtId="0" hierarchy="22" level="1">
      <sharedItems count="10">
        <s v="BERRONES-JOHNSON, FRANCES"/>
        <s v="BUNTING, JASON R"/>
        <s v="CHAVIS, JAMES A"/>
        <s v="ENGLE, DEBRA I"/>
        <s v="GELETKA, JOSEPH DAVID"/>
        <s v="GRIFFIN, TAMIKA ROCHELLE"/>
        <s v="HAMILL, GLORIA BERNICE"/>
        <s v="JOHNSON, DANIEL DUANE"/>
        <s v="STANFIELD, TANIS L"/>
        <s v="STANSBERRY, JAMES EDGAR"/>
      </sharedItems>
    </cacheField>
    <cacheField name="[Measures].[Sum of FTE Pay Per Enrollment 2]" caption="Sum of FTE Pay Per Enrollment 2" numFmtId="0" hierarchy="61" level="32767"/>
    <cacheField name="[Measures].[Sum of Enrollment 2]" caption="Sum of Enrollment 2" numFmtId="0" hierarchy="66" level="32767"/>
    <cacheField name="[Measures].[Sum of FTE 2]" caption="Sum of FTE 2" numFmtId="0" hierarchy="65" level="32767"/>
    <cacheField name="[Measures].[Sum of FTE Pay 2]" caption="Sum of FTE Pay 2" numFmtId="0" hierarchy="64"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20" unbalanced="0"/>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2" memberValueDatatype="130" unbalanced="0">
      <fieldsUsage count="2">
        <fieldUsage x="-1"/>
        <fieldUsage x="0"/>
      </fieldsUsage>
    </cacheHierarchy>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oneField="1" hidden="1">
      <fieldsUsage count="1">
        <fieldUsage x="4"/>
      </fieldsUsage>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oneField="1" hidden="1">
      <fieldsUsage count="1">
        <fieldUsage x="2"/>
      </fieldsUsage>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hidden="1">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hidden="1">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8.032089351851" backgroundQuery="1" createdVersion="8" refreshedVersion="8" minRefreshableVersion="3" recordCount="0" supportSubquery="1" supportAdvancedDrill="1" xr:uid="{D532BBF2-3682-4ECE-B068-C125FFF19DC5}">
  <cacheSource type="external" connectionId="1"/>
  <cacheFields count="7">
    <cacheField name="[Range 1].[Superintendent].[Superintendent]" caption="Superintendent" numFmtId="0" hierarchy="22" level="1">
      <sharedItems count="15">
        <s v="BATSON, AMANDA L"/>
        <s v="BAUMGARTNER, RICHARD PAUL"/>
        <s v="CONTRERAS, CARLOS ARMANDO"/>
        <s v="LAPIC, TERRY"/>
        <s v="LEWIS, LAUREN ELIZABETH"/>
        <s v="LOPEZ, ELIZABETH B"/>
        <s v="MOORE, ROBBY L"/>
        <s v="NANNY, DWIGHT LEON"/>
        <s v="PATE, JOHNNY MACK"/>
        <s v="POHL, CANDACE M"/>
        <s v="SANCHEZ, JESSICA RAE"/>
        <s v="SCHWARTZ, WINDY LINN"/>
        <s v="SELL, LOREN J"/>
        <s v="WHITE, BRYAN K"/>
        <s v="YOUNG, TERRY WYNN"/>
      </sharedItems>
    </cacheField>
    <cacheField name="[Range 1].[Charter Status].[Charter Status]" caption="Charter Status" numFmtId="0" hierarchy="21" level="1">
      <sharedItems count="2">
        <s v="OPEN ENROLLMENT CHARTER"/>
        <s v="TRADITIONAL ISD/CSD"/>
      </sharedItems>
    </cacheField>
    <cacheField name="[Measures].[Average of Enrollment]" caption="Average of Enrollment" numFmtId="0" hierarchy="67" level="32767"/>
    <cacheField name="[Measures].[Average of FTE Pay 2]" caption="Average of FTE Pay 2" numFmtId="0" hierarchy="68" level="32767"/>
    <cacheField name="[Measures].[Average of FTE Pay Per Enrollment 2]" caption="Average of FTE Pay Per Enrollment 2" numFmtId="0" hierarchy="69" level="32767"/>
    <cacheField name="[Measures].[Sum of Enrollment 2]" caption="Sum of Enrollment 2" numFmtId="0" hierarchy="66" level="32767"/>
    <cacheField name="[Measures].[Sum of FTE Pay 2]" caption="Sum of FTE Pay 2" numFmtId="0" hierarchy="64" level="32767"/>
  </cacheFields>
  <cacheHierarchies count="72">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20" unbalanced="0"/>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2" memberValueDatatype="130" unbalanced="0">
      <fieldsUsage count="2">
        <fieldUsage x="-1"/>
        <fieldUsage x="1"/>
      </fieldsUsage>
    </cacheHierarchy>
    <cacheHierarchy uniqueName="[Range 1].[Superintendent]" caption="Superintendent" attribute="1" defaultMemberUniqueName="[Range 1].[Superintendent].[All]" allUniqueName="[Range 1].[Superintendent].[All]" dimensionUniqueName="[Range 1]" displayFolder="" count="2" memberValueDatatype="130" unbalanced="0">
      <fieldsUsage count="2">
        <fieldUsage x="-1"/>
        <fieldUsage x="0"/>
      </fieldsUsage>
    </cacheHierarchy>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y uniqueName="[Measures].[Sum of FTE Pay Per Enrollment 2]" caption="Sum of FTE Pay Per Enrollment 2" measure="1" displayFolder="" measureGroup="Range 1" count="0" hidden="1">
      <extLst>
        <ext xmlns:x15="http://schemas.microsoft.com/office/spreadsheetml/2010/11/main" uri="{B97F6D7D-B522-45F9-BDA1-12C45D357490}">
          <x15:cacheHierarchy aggregatedColumn="30"/>
        </ext>
      </extLst>
    </cacheHierarchy>
    <cacheHierarchy uniqueName="[Measures].[Count of Turn Over]" caption="Count of Turn Over" measure="1" displayFolder="" measureGroup="Range 1" count="0" hidden="1">
      <extLst>
        <ext xmlns:x15="http://schemas.microsoft.com/office/spreadsheetml/2010/11/main" uri="{B97F6D7D-B522-45F9-BDA1-12C45D357490}">
          <x15:cacheHierarchy aggregatedColumn="32"/>
        </ext>
      </extLst>
    </cacheHierarchy>
    <cacheHierarchy uniqueName="[Measures].[Count of Full Time/Part Time]" caption="Count of Full Time/Part Time" measure="1" displayFolder="" measureGroup="Range 1" count="0" hidden="1">
      <extLst>
        <ext xmlns:x15="http://schemas.microsoft.com/office/spreadsheetml/2010/11/main" uri="{B97F6D7D-B522-45F9-BDA1-12C45D357490}">
          <x15:cacheHierarchy aggregatedColumn="33"/>
        </ext>
      </extLst>
    </cacheHierarchy>
    <cacheHierarchy uniqueName="[Measures].[Sum of FTE Pay 2]" caption="Sum of FTE Pay 2" measure="1" displayFolder="" measureGroup="Range 1" count="0" oneField="1" hidden="1">
      <fieldsUsage count="1">
        <fieldUsage x="6"/>
      </fieldsUsage>
      <extLst>
        <ext xmlns:x15="http://schemas.microsoft.com/office/spreadsheetml/2010/11/main" uri="{B97F6D7D-B522-45F9-BDA1-12C45D357490}">
          <x15:cacheHierarchy aggregatedColumn="24"/>
        </ext>
      </extLst>
    </cacheHierarchy>
    <cacheHierarchy uniqueName="[Measures].[Sum of FTE 2]" caption="Sum of FTE 2" measure="1" displayFolder="" measureGroup="Range 1" count="0" hidden="1">
      <extLst>
        <ext xmlns:x15="http://schemas.microsoft.com/office/spreadsheetml/2010/11/main" uri="{B97F6D7D-B522-45F9-BDA1-12C45D357490}">
          <x15:cacheHierarchy aggregatedColumn="26"/>
        </ext>
      </extLst>
    </cacheHierarchy>
    <cacheHierarchy uniqueName="[Measures].[Sum of Enrollment 2]" caption="Sum of Enrollment 2" measure="1" displayFolder="" measureGroup="Range 1" count="0" oneField="1" hidden="1">
      <fieldsUsage count="1">
        <fieldUsage x="5"/>
      </fieldsUsage>
      <extLst>
        <ext xmlns:x15="http://schemas.microsoft.com/office/spreadsheetml/2010/11/main" uri="{B97F6D7D-B522-45F9-BDA1-12C45D357490}">
          <x15:cacheHierarchy aggregatedColumn="25"/>
        </ext>
      </extLst>
    </cacheHierarchy>
    <cacheHierarchy uniqueName="[Measures].[Average of Enrollment]" caption="Average of Enrollment" measure="1" displayFolder="" measureGroup="Range 1" count="0" oneField="1" hidden="1">
      <fieldsUsage count="1">
        <fieldUsage x="2"/>
      </fieldsUsage>
      <extLst>
        <ext xmlns:x15="http://schemas.microsoft.com/office/spreadsheetml/2010/11/main" uri="{B97F6D7D-B522-45F9-BDA1-12C45D357490}">
          <x15:cacheHierarchy aggregatedColumn="25"/>
        </ext>
      </extLst>
    </cacheHierarchy>
    <cacheHierarchy uniqueName="[Measures].[Average of FTE Pay 2]" caption="Average of FTE Pay 2" measure="1" displayFolder="" measureGroup="Range 1" count="0" oneField="1" hidden="1">
      <fieldsUsage count="1">
        <fieldUsage x="3"/>
      </fieldsUsage>
      <extLst>
        <ext xmlns:x15="http://schemas.microsoft.com/office/spreadsheetml/2010/11/main" uri="{B97F6D7D-B522-45F9-BDA1-12C45D357490}">
          <x15:cacheHierarchy aggregatedColumn="24"/>
        </ext>
      </extLst>
    </cacheHierarchy>
    <cacheHierarchy uniqueName="[Measures].[Average of FTE Pay Per Enrollment 2]" caption="Average of FTE Pay Per Enrollment 2" measure="1" displayFolder="" measureGroup="Range 1" count="0" oneField="1" hidden="1">
      <fieldsUsage count="1">
        <fieldUsage x="4"/>
      </fieldsUsage>
      <extLst>
        <ext xmlns:x15="http://schemas.microsoft.com/office/spreadsheetml/2010/11/main" uri="{B97F6D7D-B522-45F9-BDA1-12C45D357490}">
          <x15:cacheHierarchy aggregatedColumn="30"/>
        </ext>
      </extLst>
    </cacheHierarchy>
    <cacheHierarchy uniqueName="[Measures].[Sum of District 2]" caption="Sum of District 2" measure="1" displayFolder="" measureGroup="Range 1" count="0" hidden="1">
      <extLst>
        <ext xmlns:x15="http://schemas.microsoft.com/office/spreadsheetml/2010/11/main" uri="{B97F6D7D-B522-45F9-BDA1-12C45D357490}">
          <x15:cacheHierarchy aggregatedColumn="19"/>
        </ext>
      </extLst>
    </cacheHierarchy>
    <cacheHierarchy uniqueName="[Measures].[Count of District Name 2]" caption="Count of District Name 2" measure="1" displayFolder="" measureGroup="Range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a Guajardo" refreshedDate="46073.015260879627" backgroundQuery="1" createdVersion="3" refreshedVersion="8" minRefreshableVersion="3" recordCount="0" supportSubquery="1" supportAdvancedDrill="1" xr:uid="{C64B2F2A-E0B2-4FD1-96A8-64BFF389FD8A}">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20" unbalanced="0"/>
    <cacheHierarchy uniqueName="[Range].[County]" caption="County" attribute="1" defaultMemberUniqueName="[Range].[County].[All]" allUniqueName="[Range].[County].[All]" dimensionUniqueName="[Range]" displayFolder="" count="0" memberValueDatatype="130" unbalanced="0"/>
    <cacheHierarchy uniqueName="[Range].[District]" caption="District" attribute="1" defaultMemberUniqueName="[Range].[District].[All]" allUniqueName="[Range].[District].[All]" dimensionUniqueName="[Range]" displayFolder="" count="0" memberValueDatatype="20" unbalanced="0"/>
    <cacheHierarchy uniqueName="[Range].[District Name]" caption="District Name" attribute="1" defaultMemberUniqueName="[Range].[District Name].[All]" allUniqueName="[Range].[District Name].[All]" dimensionUniqueName="[Range]" displayFolder="" count="0" memberValueDatatype="130" unbalanced="0"/>
    <cacheHierarchy uniqueName="[Range].[Charter Status]" caption="Charter Status" attribute="1" defaultMemberUniqueName="[Range].[Charter Status].[All]" allUniqueName="[Range].[Charter Status].[All]" dimensionUniqueName="[Range]" displayFolder="" count="0" memberValueDatatype="130" unbalanced="0"/>
    <cacheHierarchy uniqueName="[Range].[Superintendent]" caption="Superintendent" attribute="1" defaultMemberUniqueName="[Range].[Superintendent].[All]" allUniqueName="[Range].[Superintendent].[All]" dimensionUniqueName="[Range]" displayFolder="" count="0" memberValueDatatype="130" unbalanced="0"/>
    <cacheHierarchy uniqueName="[Range].[Base Pay]" caption="Base Pay" attribute="1" defaultMemberUniqueName="[Range].[Base Pay].[All]" allUniqueName="[Range].[Base Pay].[All]" dimensionUniqueName="[Range]" displayFolder="" count="0" memberValueDatatype="20" unbalanced="0"/>
    <cacheHierarchy uniqueName="[Range].[FTE Pay]" caption="FTE Pay" attribute="1" defaultMemberUniqueName="[Range].[FTE Pay].[All]" allUniqueName="[Range].[FTE Pay].[All]" dimensionUniqueName="[Range]" displayFolder="" count="0" memberValueDatatype="20" unbalanced="0"/>
    <cacheHierarchy uniqueName="[Range].[Enrollment]" caption="Enrollment" attribute="1" defaultMemberUniqueName="[Range].[Enrollment].[All]" allUniqueName="[Range].[Enrollment].[All]" dimensionUniqueName="[Range]" displayFolder="" count="0" memberValueDatatype="20" unbalanced="0"/>
    <cacheHierarchy uniqueName="[Range].[FTE]" caption="FTE" attribute="1" defaultMemberUniqueName="[Range].[FTE].[All]" allUniqueName="[Range].[FTE].[All]" dimensionUniqueName="[Range]" displayFolder="" count="0" memberValueDatatype="5" unbalanced="0"/>
    <cacheHierarchy uniqueName="[Range].[Base Pay &gt;50000]" caption="Base Pay &gt;50000" attribute="1" defaultMemberUniqueName="[Range].[Base Pay &gt;50000].[All]" allUniqueName="[Range].[Base Pay &gt;50000].[All]" dimensionUniqueName="[Range]" displayFolder="" count="0" memberValueDatatype="20" unbalanced="0"/>
    <cacheHierarchy uniqueName="[Range].[FTE Pay &gt;50000]" caption="FTE Pay &gt;50000" attribute="1" defaultMemberUniqueName="[Range].[FTE Pay &gt;50000].[All]" allUniqueName="[Range].[FTE Pay &gt;50000].[All]" dimensionUniqueName="[Range]" displayFolder="" count="0" memberValueDatatype="20" unbalanced="0"/>
    <cacheHierarchy uniqueName="[Range].[Base Pay Per Enrollment]" caption="Base Pay Per Enrollment" attribute="1" defaultMemberUniqueName="[Range].[Base Pay Per Enrollment].[All]" allUniqueName="[Range].[Base Pay Per Enrollment].[All]" dimensionUniqueName="[Range]" displayFolder="" count="0" memberValueDatatype="5" unbalanced="0"/>
    <cacheHierarchy uniqueName="[Range].[FTE Pay Per Enrollment]" caption="FTE Pay Per Enrollment" attribute="1" defaultMemberUniqueName="[Range].[FTE Pay Per Enrollment].[All]" allUniqueName="[Range].[FTE Pay Per Enrollment].[All]" dimensionUniqueName="[Range]" displayFolder="" count="0" memberValueDatatype="5" unbalanced="0"/>
    <cacheHierarchy uniqueName="[Range].[FTE Pay Rate Overall]" caption="FTE Pay Rate Overall" attribute="1" defaultMemberUniqueName="[Range].[FTE Pay Rate Overall].[All]" allUniqueName="[Range].[FTE Pay Rate Overall].[All]" dimensionUniqueName="[Range]"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20" unbalanced="0"/>
    <cacheHierarchy uniqueName="[Range 1].[County]" caption="County" attribute="1" defaultMemberUniqueName="[Range 1].[County].[All]" allUniqueName="[Range 1].[County].[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20" unbalanced="0"/>
    <cacheHierarchy uniqueName="[Range 1].[District Name]" caption="District Name" attribute="1" defaultMemberUniqueName="[Range 1].[District Name].[All]" allUniqueName="[Range 1].[District Name].[All]" dimensionUniqueName="[Range 1]" displayFolder="" count="0" memberValueDatatype="130" unbalanced="0"/>
    <cacheHierarchy uniqueName="[Range 1].[Charter Status]" caption="Charter Status" attribute="1" defaultMemberUniqueName="[Range 1].[Charter Status].[All]" allUniqueName="[Range 1].[Charter Status].[All]" dimensionUniqueName="[Range 1]" displayFolder="" count="0" memberValueDatatype="130" unbalanced="0"/>
    <cacheHierarchy uniqueName="[Range 1].[Superintendent]" caption="Superintendent" attribute="1" defaultMemberUniqueName="[Range 1].[Superintendent].[All]" allUniqueName="[Range 1].[Superintendent].[All]" dimensionUniqueName="[Range 1]" displayFolder="" count="0" memberValueDatatype="130" unbalanced="0"/>
    <cacheHierarchy uniqueName="[Range 1].[Base Pay]" caption="Base Pay" attribute="1" defaultMemberUniqueName="[Range 1].[Base Pay].[All]" allUniqueName="[Range 1].[Base Pay].[All]" dimensionUniqueName="[Range 1]" displayFolder="" count="0" memberValueDatatype="20" unbalanced="0"/>
    <cacheHierarchy uniqueName="[Range 1].[FTE Pay]" caption="FTE Pay" attribute="1" defaultMemberUniqueName="[Range 1].[FTE Pay].[All]" allUniqueName="[Range 1].[FTE Pay].[All]" dimensionUniqueName="[Range 1]" displayFolder="" count="0" memberValueDatatype="20" unbalanced="0"/>
    <cacheHierarchy uniqueName="[Range 1].[Enrollment]" caption="Enrollment" attribute="1" defaultMemberUniqueName="[Range 1].[Enrollment].[All]" allUniqueName="[Range 1].[Enrollment].[All]" dimensionUniqueName="[Range 1]" displayFolder="" count="0" memberValueDatatype="20" unbalanced="0"/>
    <cacheHierarchy uniqueName="[Range 1].[FTE]" caption="FTE" attribute="1" defaultMemberUniqueName="[Range 1].[FTE].[All]" allUniqueName="[Range 1].[FTE].[All]" dimensionUniqueName="[Range 1]" displayFolder="" count="0" memberValueDatatype="5" unbalanced="0"/>
    <cacheHierarchy uniqueName="[Range 1].[Base Pay &gt;50000]" caption="Base Pay &gt;50000" attribute="1" defaultMemberUniqueName="[Range 1].[Base Pay &gt;50000].[All]" allUniqueName="[Range 1].[Base Pay &gt;50000].[All]" dimensionUniqueName="[Range 1]" displayFolder="" count="0" memberValueDatatype="20" unbalanced="0"/>
    <cacheHierarchy uniqueName="[Range 1].[FTE Pay &gt;50000]" caption="FTE Pay &gt;50000" attribute="1" defaultMemberUniqueName="[Range 1].[FTE Pay &gt;50000].[All]" allUniqueName="[Range 1].[FTE Pay &gt;50000].[All]" dimensionUniqueName="[Range 1]" displayFolder="" count="0" memberValueDatatype="20" unbalanced="0"/>
    <cacheHierarchy uniqueName="[Range 1].[Base Pay Per Enrollment]" caption="Base Pay Per Enrollment" attribute="1" defaultMemberUniqueName="[Range 1].[Base Pay Per Enrollment].[All]" allUniqueName="[Range 1].[Base Pay Per Enrollment].[All]" dimensionUniqueName="[Range 1]" displayFolder="" count="0" memberValueDatatype="5" unbalanced="0"/>
    <cacheHierarchy uniqueName="[Range 1].[FTE Pay Per Enrollment]" caption="FTE Pay Per Enrollment" attribute="1" defaultMemberUniqueName="[Range 1].[FTE Pay Per Enrollment].[All]" allUniqueName="[Range 1].[FTE Pay Per Enrollment].[All]" dimensionUniqueName="[Range 1]" displayFolder="" count="0" memberValueDatatype="5" unbalanced="0"/>
    <cacheHierarchy uniqueName="[Range 1].[FTE Pay Rate Overall]" caption="FTE Pay Rate Overall" attribute="1" defaultMemberUniqueName="[Range 1].[FTE Pay Rate Overall].[All]" allUniqueName="[Range 1].[FTE Pay Rate Overall].[All]" dimensionUniqueName="[Range 1]" displayFolder="" count="0" memberValueDatatype="130" unbalanced="0"/>
    <cacheHierarchy uniqueName="[Range 1].[Turn Over]" caption="Turn Over" attribute="1" defaultMemberUniqueName="[Range 1].[Turn Over].[All]" allUniqueName="[Range 1].[Turn Over].[All]" dimensionUniqueName="[Range 1]" displayFolder="" count="0" memberValueDatatype="130" unbalanced="0"/>
    <cacheHierarchy uniqueName="[Range 1].[Full Time/Part Time]" caption="Full Time/Part Time" attribute="1" defaultMemberUniqueName="[Range 1].[Full Time/Part Time].[All]" allUniqueName="[Range 1].[Full Time/Part Time].[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ounty]" caption="Count of Coun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County]" caption="Distinct Count of County" measure="1" displayFolder="" measureGroup="Range" count="0" hidden="1">
      <extLst>
        <ext xmlns:x15="http://schemas.microsoft.com/office/spreadsheetml/2010/11/main" uri="{B97F6D7D-B522-45F9-BDA1-12C45D357490}">
          <x15:cacheHierarchy aggregatedColumn="2"/>
        </ext>
      </extLst>
    </cacheHierarchy>
    <cacheHierarchy uniqueName="[Measures].[Sum of District]" caption="Sum of District" measure="1" displayFolder="" measureGroup="Range" count="0" hidden="1">
      <extLst>
        <ext xmlns:x15="http://schemas.microsoft.com/office/spreadsheetml/2010/11/main" uri="{B97F6D7D-B522-45F9-BDA1-12C45D357490}">
          <x15:cacheHierarchy aggregatedColumn="3"/>
        </ext>
      </extLst>
    </cacheHierarchy>
    <cacheHierarchy uniqueName="[Measures].[Distinct Count of District]" caption="Distinct Count of District" measure="1" displayFolder="" measureGroup="Range" count="0" hidden="1">
      <extLst>
        <ext xmlns:x15="http://schemas.microsoft.com/office/spreadsheetml/2010/11/main" uri="{B97F6D7D-B522-45F9-BDA1-12C45D357490}">
          <x15:cacheHierarchy aggregatedColumn="3"/>
        </ext>
      </extLst>
    </cacheHierarchy>
    <cacheHierarchy uniqueName="[Measures].[Sum of Base Pay]" caption="Sum of Base Pay" measure="1" displayFolder="" measureGroup="Range" count="0" hidden="1">
      <extLst>
        <ext xmlns:x15="http://schemas.microsoft.com/office/spreadsheetml/2010/11/main" uri="{B97F6D7D-B522-45F9-BDA1-12C45D357490}">
          <x15:cacheHierarchy aggregatedColumn="7"/>
        </ext>
      </extLst>
    </cacheHierarchy>
    <cacheHierarchy uniqueName="[Measures].[Sum of FTE Pay]" caption="Sum of FTE Pay" measure="1" displayFolder="" measureGroup="Range" count="0" hidden="1">
      <extLst>
        <ext xmlns:x15="http://schemas.microsoft.com/office/spreadsheetml/2010/11/main" uri="{B97F6D7D-B522-45F9-BDA1-12C45D357490}">
          <x15:cacheHierarchy aggregatedColumn="8"/>
        </ext>
      </extLst>
    </cacheHierarchy>
    <cacheHierarchy uniqueName="[Measures].[Sum of Enrollment]" caption="Sum of Enrollment" measure="1" displayFolder="" measureGroup="Range" count="0" hidden="1">
      <extLst>
        <ext xmlns:x15="http://schemas.microsoft.com/office/spreadsheetml/2010/11/main" uri="{B97F6D7D-B522-45F9-BDA1-12C45D357490}">
          <x15:cacheHierarchy aggregatedColumn="9"/>
        </ext>
      </extLst>
    </cacheHierarchy>
    <cacheHierarchy uniqueName="[Measures].[Sum of Base Pay &gt;50000]" caption="Sum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Sum of FTE Pay &gt;50000]" caption="Sum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Count of Charter Status]" caption="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Distinct Count of Charter Status]" caption="Distinct Count of Charter Status" measure="1" displayFolder="" measureGroup="Range" count="0" hidden="1">
      <extLst>
        <ext xmlns:x15="http://schemas.microsoft.com/office/spreadsheetml/2010/11/main" uri="{B97F6D7D-B522-45F9-BDA1-12C45D357490}">
          <x15:cacheHierarchy aggregatedColumn="5"/>
        </ext>
      </extLst>
    </cacheHierarchy>
    <cacheHierarchy uniqueName="[Measures].[Sum of Base Pay Per Enrollment]" caption="Sum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Sum of FTE Pay Per Enrollment]" caption="Sum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Average of Base Pay Per Enrollment]" caption="Average of Base Pay Per Enrollment" measure="1" displayFolder="" measureGroup="Range" count="0" hidden="1">
      <extLst>
        <ext xmlns:x15="http://schemas.microsoft.com/office/spreadsheetml/2010/11/main" uri="{B97F6D7D-B522-45F9-BDA1-12C45D357490}">
          <x15:cacheHierarchy aggregatedColumn="13"/>
        </ext>
      </extLst>
    </cacheHierarchy>
    <cacheHierarchy uniqueName="[Measures].[Average of FTE Pay Per Enrollment]" caption="Average of FTE Pay Per Enrollment" measure="1" displayFolder="" measureGroup="Range" count="0" hidden="1">
      <extLst>
        <ext xmlns:x15="http://schemas.microsoft.com/office/spreadsheetml/2010/11/main" uri="{B97F6D7D-B522-45F9-BDA1-12C45D357490}">
          <x15:cacheHierarchy aggregatedColumn="14"/>
        </ext>
      </extLst>
    </cacheHierarchy>
    <cacheHierarchy uniqueName="[Measures].[Count of FTE Pay Rate Overall]" caption="Count of FTE Pay Rate Overall" measure="1" displayFolder="" measureGroup="Range" count="0" hidden="1">
      <extLst>
        <ext xmlns:x15="http://schemas.microsoft.com/office/spreadsheetml/2010/11/main" uri="{B97F6D7D-B522-45F9-BDA1-12C45D357490}">
          <x15:cacheHierarchy aggregatedColumn="15"/>
        </ext>
      </extLst>
    </cacheHierarchy>
    <cacheHierarchy uniqueName="[Measures].[Average of Base Pay]" caption="Average of Base Pay" measure="1" displayFolder="" measureGroup="Range" count="0" hidden="1">
      <extLst>
        <ext xmlns:x15="http://schemas.microsoft.com/office/spreadsheetml/2010/11/main" uri="{B97F6D7D-B522-45F9-BDA1-12C45D357490}">
          <x15:cacheHierarchy aggregatedColumn="7"/>
        </ext>
      </extLst>
    </cacheHierarchy>
    <cacheHierarchy uniqueName="[Measures].[Average of FTE Pay]" caption="Average of FTE Pay" measure="1" displayFolder="" measureGroup="Range" count="0" hidden="1">
      <extLst>
        <ext xmlns:x15="http://schemas.microsoft.com/office/spreadsheetml/2010/11/main" uri="{B97F6D7D-B522-45F9-BDA1-12C45D357490}">
          <x15:cacheHierarchy aggregatedColumn="8"/>
        </ext>
      </extLst>
    </cacheHierarchy>
    <cacheHierarchy uniqueName="[Measures].[Average of Base Pay &gt;50000]" caption="Average of Base Pay &gt;50000" measure="1" displayFolder="" measureGroup="Range" count="0" hidden="1">
      <extLst>
        <ext xmlns:x15="http://schemas.microsoft.com/office/spreadsheetml/2010/11/main" uri="{B97F6D7D-B522-45F9-BDA1-12C45D357490}">
          <x15:cacheHierarchy aggregatedColumn="11"/>
        </ext>
      </extLst>
    </cacheHierarchy>
    <cacheHierarchy uniqueName="[Measures].[Average of FTE Pay &gt;50000]" caption="Average of FTE Pay &gt;50000" measure="1" displayFolder="" measureGroup="Range" count="0" hidden="1">
      <extLst>
        <ext xmlns:x15="http://schemas.microsoft.com/office/spreadsheetml/2010/11/main" uri="{B97F6D7D-B522-45F9-BDA1-12C45D357490}">
          <x15:cacheHierarchy aggregatedColumn="12"/>
        </ext>
      </extLst>
    </cacheHierarchy>
    <cacheHierarchy uniqueName="[Measures].[Sum of Region]" caption="Sum of Region" measure="1" displayFolder="" measureGroup="Range" count="0" hidden="1">
      <extLst>
        <ext xmlns:x15="http://schemas.microsoft.com/office/spreadsheetml/2010/11/main" uri="{B97F6D7D-B522-45F9-BDA1-12C45D357490}">
          <x15:cacheHierarchy aggregatedColumn="1"/>
        </ext>
      </extLst>
    </cacheHierarchy>
    <cacheHierarchy uniqueName="[Measures].[Count of District Name]" caption="Count of District Name" measure="1" displayFolder="" measureGroup="Range" count="0" hidden="1">
      <extLst>
        <ext xmlns:x15="http://schemas.microsoft.com/office/spreadsheetml/2010/11/main" uri="{B97F6D7D-B522-45F9-BDA1-12C45D357490}">
          <x15:cacheHierarchy aggregatedColumn="4"/>
        </ext>
      </extLst>
    </cacheHierarchy>
    <cacheHierarchy uniqueName="[Measures].[Sum of FTE]" caption="Sum of FTE" measure="1" displayFolder="" measureGroup="Range" count="0" hidden="1">
      <extLst>
        <ext xmlns:x15="http://schemas.microsoft.com/office/spreadsheetml/2010/11/main" uri="{B97F6D7D-B522-45F9-BDA1-12C45D357490}">
          <x15:cacheHierarchy aggregatedColumn="10"/>
        </ext>
      </extLst>
    </cacheHierarchy>
    <cacheHierarchy uniqueName="[Measures].[Count of Superintendent]" caption="Count of Superintendent" measure="1" displayFolder="" measureGroup="Range"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17554080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839437-8335-4E3A-AD23-EB0464C818BA}" name="PivotTable34" cacheId="2009" applyNumberFormats="0" applyBorderFormats="0" applyFontFormats="0" applyPatternFormats="0" applyAlignmentFormats="0" applyWidthHeightFormats="1" dataCaption="Values" tag="48d57602-4c93-4a86-bdd5-03ddaa032c6f" updatedVersion="8" minRefreshableVersion="3" useAutoFormatting="1" itemPrintTitles="1" createdVersion="8" indent="0" outline="1" outlineData="1" multipleFieldFilters="0">
  <location ref="A57:E68"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v="4"/>
    </i>
    <i>
      <x v="9"/>
    </i>
    <i>
      <x v="8"/>
    </i>
    <i>
      <x v="3"/>
    </i>
    <i>
      <x v="5"/>
    </i>
    <i>
      <x/>
    </i>
    <i>
      <x v="1"/>
    </i>
    <i>
      <x v="6"/>
    </i>
    <i>
      <x v="2"/>
    </i>
    <i>
      <x v="7"/>
    </i>
    <i t="grand">
      <x/>
    </i>
  </rowItems>
  <colFields count="1">
    <field x="-2"/>
  </colFields>
  <colItems count="4">
    <i>
      <x/>
    </i>
    <i i="1">
      <x v="1"/>
    </i>
    <i i="2">
      <x v="2"/>
    </i>
    <i i="3">
      <x v="3"/>
    </i>
  </colItems>
  <dataFields count="4">
    <dataField name="Sum of FTE Pay Per Enrollment" fld="1" baseField="0" baseItem="4" numFmtId="167"/>
    <dataField name="Sum of Enrollment" fld="2" baseField="0" baseItem="0"/>
    <dataField name="Sum of FTE" fld="3" baseField="0" baseItem="0"/>
    <dataField name="Sum of FTE Pay" fld="4"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rollment"/>
    <pivotHierarchy dragToData="1" caption="Average of FTE Pay"/>
    <pivotHierarchy dragToData="1" caption="Average of FTE Pay Per Enrollment"/>
    <pivotHierarchy dragToData="1"/>
    <pivotHierarchy dragToData="1"/>
  </pivotHierarchies>
  <pivotTableStyleInfo name="PivotStyleLight16" showRowHeaders="1" showColHeaders="1" showRowStripes="0" showColStripes="0" showLastColumn="1"/>
  <filters count="1">
    <filter fld="0" type="count" id="10" iMeasureHier="61">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F!$A$1:$R$1227">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6B95B1-3857-4D2F-813E-82CB7B528ADD}" name="PivotTable33" cacheId="1940" applyNumberFormats="0" applyBorderFormats="0" applyFontFormats="0" applyPatternFormats="0" applyAlignmentFormats="0" applyWidthHeightFormats="1" dataCaption="Values" tag="78701d72-43ee-4d7a-8545-be7dcb34716c" updatedVersion="8" minRefreshableVersion="3" useAutoFormatting="1" itemPrintTitles="1" createdVersion="8" indent="0" outline="1" outlineData="1" multipleFieldFilters="0">
  <location ref="A44:E55"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3"/>
    </i>
    <i>
      <x v="4"/>
    </i>
    <i>
      <x v="8"/>
    </i>
    <i>
      <x v="6"/>
    </i>
    <i>
      <x v="9"/>
    </i>
    <i>
      <x v="1"/>
    </i>
    <i>
      <x v="7"/>
    </i>
    <i>
      <x v="5"/>
    </i>
    <i>
      <x v="2"/>
    </i>
    <i t="grand">
      <x/>
    </i>
  </rowItems>
  <colFields count="1">
    <field x="-2"/>
  </colFields>
  <colItems count="4">
    <i>
      <x/>
    </i>
    <i i="1">
      <x v="1"/>
    </i>
    <i i="2">
      <x v="2"/>
    </i>
    <i i="3">
      <x v="3"/>
    </i>
  </colItems>
  <dataFields count="4">
    <dataField name="Sum of FTE Pay" fld="1" baseField="0" baseItem="0"/>
    <dataField name="Sum of Enrollment" fld="2" baseField="0" baseItem="0"/>
    <dataField name="Sum of FTE Pay Per Enrollment" fld="3" baseField="0" baseItem="0" numFmtId="167"/>
    <dataField name="Count of Full Time/Part Time" fld="4"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rollment"/>
    <pivotHierarchy dragToData="1" caption="Average of FTE Pay"/>
    <pivotHierarchy dragToData="1" caption="Average of FTE Pay Per Enrollment"/>
    <pivotHierarchy dragToData="1"/>
    <pivotHierarchy dragToData="1"/>
  </pivotHierarchies>
  <pivotTableStyleInfo name="PivotStyleLight16" showRowHeaders="1" showColHeaders="1" showRowStripes="0" showColStripes="0" showLastColumn="1"/>
  <filters count="1">
    <filter fld="0" type="count" id="7" iMeasureHier="64">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F!$A$1:$R$1227">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4603EC-213E-4B0B-B806-5F9951029FB2}" name="PivotTable32" cacheId="2016" applyNumberFormats="0" applyBorderFormats="0" applyFontFormats="0" applyPatternFormats="0" applyAlignmentFormats="0" applyWidthHeightFormats="1" dataCaption="Values" tag="954dd1d5-a9bf-4fac-bfe1-34528f60c470" updatedVersion="8" minRefreshableVersion="3" useAutoFormatting="1" itemPrintTitles="1" createdVersion="8" indent="0" outline="1" outlineData="1" multipleFieldFilters="0">
  <location ref="A39:F42" firstHeaderRow="0" firstDataRow="1" firstDataCol="1"/>
  <pivotFields count="7">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3">
    <i>
      <x/>
    </i>
    <i>
      <x v="1"/>
    </i>
    <i t="grand">
      <x/>
    </i>
  </rowItems>
  <colFields count="1">
    <field x="-2"/>
  </colFields>
  <colItems count="5">
    <i>
      <x/>
    </i>
    <i i="1">
      <x v="1"/>
    </i>
    <i i="2">
      <x v="2"/>
    </i>
    <i i="3">
      <x v="3"/>
    </i>
    <i i="4">
      <x v="4"/>
    </i>
  </colItems>
  <dataFields count="5">
    <dataField name="Average of Enrollment" fld="2" subtotal="average" baseField="1" baseItem="0"/>
    <dataField name="Average of FTE Pay" fld="3" subtotal="average" baseField="1" baseItem="0"/>
    <dataField name="Average of FTE Pay Per Enrollment" fld="4" subtotal="average" baseField="1" baseItem="0" numFmtId="167"/>
    <dataField name="Sum of Enrollment" fld="5" baseField="0" baseItem="0"/>
    <dataField name="Sum of FTE Pay" fld="6"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rollment"/>
    <pivotHierarchy dragToData="1" caption="Average of FTE Pay"/>
    <pivotHierarchy dragToData="1" caption="Average of FTE Pay Per Enrollment"/>
    <pivotHierarchy dragToData="1"/>
    <pivotHierarchy dragToData="1"/>
  </pivotHierarchies>
  <pivotTableStyleInfo name="PivotStyleLight16" showRowHeaders="1" showColHeaders="1" showRowStripes="0" showColStripes="0" showLastColumn="1"/>
  <filters count="1">
    <filter fld="0" type="count" id="5" iMeasureHier="65">
      <autoFilter ref="A1">
        <filterColumn colId="0">
          <top10 top="0" val="15" filterVal="15"/>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F!$A$1:$R$1227">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7885B2-CEE4-4A6E-83DE-1260DFF74686}" name="PivotTable31" cacheId="1942" applyNumberFormats="0" applyBorderFormats="0" applyFontFormats="0" applyPatternFormats="0" applyAlignmentFormats="0" applyWidthHeightFormats="1" dataCaption="Values" tag="a6369045-7ab2-45b8-8753-feb83cdc9da0" updatedVersion="8" minRefreshableVersion="3" useAutoFormatting="1" itemPrintTitles="1" createdVersion="8" indent="0" outline="1" outlineData="1" multipleFieldFilters="0">
  <location ref="A21:B37" firstHeaderRow="1" firstDataRow="1" firstDataCol="1"/>
  <pivotFields count="2">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3"/>
    </i>
    <i>
      <x v="2"/>
    </i>
    <i>
      <x v="7"/>
    </i>
    <i>
      <x v="8"/>
    </i>
    <i>
      <x v="11"/>
    </i>
    <i>
      <x v="10"/>
    </i>
    <i>
      <x v="4"/>
    </i>
    <i>
      <x/>
    </i>
    <i>
      <x v="12"/>
    </i>
    <i>
      <x v="1"/>
    </i>
    <i>
      <x v="6"/>
    </i>
    <i>
      <x v="14"/>
    </i>
    <i>
      <x v="5"/>
    </i>
    <i>
      <x v="13"/>
    </i>
    <i>
      <x v="9"/>
    </i>
    <i t="grand">
      <x/>
    </i>
  </rowItems>
  <colItems count="1">
    <i/>
  </colItems>
  <dataFields count="1">
    <dataField name="Sum of FTE" fld="1"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65">
      <autoFilter ref="A1">
        <filterColumn colId="0">
          <top10 top="0" val="15" filterVal="1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F!$A$1:$R$1227">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246796-F3E2-4B4D-A49F-11BC31E43752}" name="PivotTable25" cacheId="1943" applyNumberFormats="0" applyBorderFormats="0" applyFontFormats="0" applyPatternFormats="0" applyAlignmentFormats="0" applyWidthHeightFormats="1" dataCaption="Values" tag="daba0e49-e894-4b50-8142-8a8cbb6620cf" updatedVersion="8" minRefreshableVersion="3" useAutoFormatting="1" subtotalHiddenItems="1" itemPrintTitles="1" createdVersion="8" indent="0" outline="1" outlineData="1" multipleFieldFilters="0">
  <location ref="A3:D19" firstHeaderRow="0" firstDataRow="1" firstDataCol="1"/>
  <pivotFields count="6">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4"/>
  </rowFields>
  <rowItems count="16">
    <i>
      <x v="1"/>
    </i>
    <i>
      <x v="9"/>
    </i>
    <i>
      <x/>
    </i>
    <i>
      <x v="11"/>
    </i>
    <i>
      <x v="13"/>
    </i>
    <i>
      <x v="2"/>
    </i>
    <i>
      <x v="8"/>
    </i>
    <i>
      <x v="3"/>
    </i>
    <i>
      <x v="10"/>
    </i>
    <i>
      <x v="4"/>
    </i>
    <i>
      <x v="12"/>
    </i>
    <i>
      <x v="5"/>
    </i>
    <i>
      <x v="14"/>
    </i>
    <i>
      <x v="6"/>
    </i>
    <i>
      <x v="7"/>
    </i>
    <i t="grand">
      <x/>
    </i>
  </rowItems>
  <colFields count="1">
    <field x="-2"/>
  </colFields>
  <colItems count="3">
    <i>
      <x/>
    </i>
    <i i="1">
      <x v="1"/>
    </i>
    <i i="2">
      <x v="2"/>
    </i>
  </colItems>
  <dataFields count="3">
    <dataField name="Count of Turn Over" fld="1" subtotal="count" baseField="0" baseItem="0"/>
    <dataField name="Sum of FTE Pay Per Enrollment" fld="2" baseField="4" baseItem="1" numFmtId="167"/>
    <dataField name="Sum of Enrollment" fld="5" baseField="4" baseItem="1" numFmtId="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3" iMeasureHier="62">
      <autoFilter ref="A1">
        <filterColumn colId="0">
          <top10 val="15" filterVal="15"/>
        </filterColumn>
      </autoFilter>
    </filter>
    <filter fld="3" type="count" id="4" iMeasureHier="62">
      <autoFilter ref="A1">
        <filterColumn colId="0">
          <top10 val="15" filterVal="15"/>
        </filterColumn>
      </autoFilter>
    </filter>
    <filter fld="4" type="count" id="5" iMeasureHier="62">
      <autoFilter ref="A1">
        <filterColumn colId="0">
          <top10 val="15" filterVal="15"/>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F!$A$1:$R$1227">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85AE49-A0A4-4176-807C-191E871B4425}" name="PivotTable22" cacheId="1917" applyNumberFormats="0" applyBorderFormats="0" applyFontFormats="0" applyPatternFormats="0" applyAlignmentFormats="0" applyWidthHeightFormats="1" dataCaption="Values" tag="2e38fdd5-a1ef-45db-830e-05efb10df047" updatedVersion="8" minRefreshableVersion="3" useAutoFormatting="1" subtotalHiddenItems="1" rowGrandTotals="0" colGrandTotals="0" itemPrintTitles="1" createdVersion="8" indent="0" outline="1" outlineData="1" multipleFieldFilters="0" chartFormat="6" rowHeaderCaption="County">
  <location ref="A160:E413" firstHeaderRow="0" firstDataRow="1" firstDataCol="1"/>
  <pivotFields count="5">
    <pivotField axis="axisRow" allDrilled="1" subtotalTop="0" showAll="0" sortType="descending" defaultSubtotal="0" defaultAttributeDrillState="1">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53">
    <i>
      <x v="77"/>
    </i>
    <i>
      <x v="85"/>
    </i>
    <i>
      <x v="121"/>
    </i>
    <i>
      <x v="61"/>
    </i>
    <i>
      <x v="114"/>
    </i>
    <i>
      <x v="220"/>
    </i>
    <i>
      <x v="134"/>
    </i>
    <i>
      <x v="65"/>
    </i>
    <i>
      <x v="129"/>
    </i>
    <i>
      <x v="50"/>
    </i>
    <i>
      <x v="62"/>
    </i>
    <i>
      <x v="130"/>
    </i>
    <i>
      <x v="211"/>
    </i>
    <i>
      <x v="21"/>
    </i>
    <i>
      <x v="103"/>
    </i>
    <i>
      <x v="89"/>
    </i>
    <i>
      <x v="131"/>
    </i>
    <i>
      <x v="102"/>
    </i>
    <i>
      <x v="64"/>
    </i>
    <i>
      <x v="222"/>
    </i>
    <i>
      <x v="137"/>
    </i>
    <i>
      <x v="147"/>
    </i>
    <i>
      <x v="165"/>
    </i>
    <i>
      <x v="17"/>
    </i>
    <i>
      <x v="204"/>
    </i>
    <i>
      <x v="16"/>
    </i>
    <i>
      <x v="171"/>
    </i>
    <i>
      <x v="178"/>
    </i>
    <i>
      <x v="142"/>
    </i>
    <i>
      <x v="195"/>
    </i>
    <i>
      <x v="215"/>
    </i>
    <i>
      <x v="160"/>
    </i>
    <i>
      <x v="46"/>
    </i>
    <i>
      <x v="140"/>
    </i>
    <i>
      <x v="110"/>
    </i>
    <i>
      <x v="68"/>
    </i>
    <i>
      <x v="240"/>
    </i>
    <i>
      <x v="158"/>
    </i>
    <i>
      <x v="84"/>
    </i>
    <i>
      <x v="191"/>
    </i>
    <i>
      <x v="40"/>
    </i>
    <i>
      <x v="180"/>
    </i>
    <i>
      <x v="59"/>
    </i>
    <i>
      <x v="193"/>
    </i>
    <i>
      <x v="166"/>
    </i>
    <i>
      <x v="57"/>
    </i>
    <i>
      <x v="108"/>
    </i>
    <i>
      <x v="97"/>
    </i>
    <i>
      <x v="209"/>
    </i>
    <i>
      <x v="22"/>
    </i>
    <i>
      <x v="48"/>
    </i>
    <i>
      <x v="207"/>
    </i>
    <i>
      <x v="71"/>
    </i>
    <i>
      <x v="41"/>
    </i>
    <i>
      <x v="167"/>
    </i>
    <i>
      <x v="226"/>
    </i>
    <i>
      <x v="95"/>
    </i>
    <i>
      <x v="214"/>
    </i>
    <i>
      <x v="47"/>
    </i>
    <i>
      <x v="164"/>
    </i>
    <i>
      <x v="162"/>
    </i>
    <i>
      <x v="80"/>
    </i>
    <i>
      <x v="104"/>
    </i>
    <i>
      <x v="53"/>
    </i>
    <i>
      <x v="151"/>
    </i>
    <i>
      <x v="242"/>
    </i>
    <i>
      <x v="32"/>
    </i>
    <i>
      <x v="75"/>
    </i>
    <i>
      <x v="86"/>
    </i>
    <i>
      <x v="221"/>
    </i>
    <i>
      <x v="98"/>
    </i>
    <i>
      <x v="94"/>
    </i>
    <i>
      <x v="117"/>
    </i>
    <i>
      <x v="196"/>
    </i>
    <i>
      <x v="198"/>
    </i>
    <i>
      <x v="38"/>
    </i>
    <i>
      <x v="66"/>
    </i>
    <i>
      <x v="194"/>
    </i>
    <i>
      <x v="100"/>
    </i>
    <i>
      <x v="154"/>
    </i>
    <i>
      <x v="5"/>
    </i>
    <i>
      <x v="54"/>
    </i>
    <i>
      <x v="82"/>
    </i>
    <i>
      <x v="229"/>
    </i>
    <i>
      <x v="232"/>
    </i>
    <i>
      <x v="72"/>
    </i>
    <i>
      <x v="143"/>
    </i>
    <i>
      <x v="208"/>
    </i>
    <i>
      <x v="175"/>
    </i>
    <i>
      <x v="126"/>
    </i>
    <i>
      <x v="39"/>
    </i>
    <i>
      <x v="34"/>
    </i>
    <i>
      <x v="236"/>
    </i>
    <i>
      <x v="118"/>
    </i>
    <i>
      <x v="76"/>
    </i>
    <i>
      <x v="24"/>
    </i>
    <i>
      <x v="201"/>
    </i>
    <i>
      <x v="127"/>
    </i>
    <i>
      <x v="206"/>
    </i>
    <i>
      <x v="109"/>
    </i>
    <i>
      <x v="205"/>
    </i>
    <i>
      <x v="233"/>
    </i>
    <i>
      <x v="49"/>
    </i>
    <i>
      <x v="18"/>
    </i>
    <i>
      <x v="33"/>
    </i>
    <i>
      <x v="156"/>
    </i>
    <i>
      <x v="111"/>
    </i>
    <i>
      <x v="243"/>
    </i>
    <i>
      <x v="183"/>
    </i>
    <i>
      <x v="230"/>
    </i>
    <i>
      <x v="74"/>
    </i>
    <i>
      <x v="91"/>
    </i>
    <i>
      <x v="227"/>
    </i>
    <i>
      <x v="185"/>
    </i>
    <i>
      <x v="184"/>
    </i>
    <i>
      <x v="238"/>
    </i>
    <i>
      <x v="106"/>
    </i>
    <i>
      <x v="181"/>
    </i>
    <i>
      <x v="124"/>
    </i>
    <i>
      <x v="52"/>
    </i>
    <i>
      <x v="217"/>
    </i>
    <i>
      <x v="174"/>
    </i>
    <i>
      <x v="144"/>
    </i>
    <i>
      <x v="55"/>
    </i>
    <i>
      <x v="73"/>
    </i>
    <i>
      <x v="150"/>
    </i>
    <i>
      <x v="199"/>
    </i>
    <i>
      <x v="250"/>
    </i>
    <i>
      <x v="249"/>
    </i>
    <i>
      <x v="182"/>
    </i>
    <i>
      <x v="172"/>
    </i>
    <i>
      <x v="112"/>
    </i>
    <i>
      <x v="9"/>
    </i>
    <i>
      <x v="192"/>
    </i>
    <i>
      <x v="43"/>
    </i>
    <i>
      <x v="58"/>
    </i>
    <i>
      <x v="101"/>
    </i>
    <i>
      <x v="246"/>
    </i>
    <i>
      <x v="14"/>
    </i>
    <i>
      <x v="12"/>
    </i>
    <i>
      <x v="133"/>
    </i>
    <i>
      <x v="187"/>
    </i>
    <i>
      <x v="146"/>
    </i>
    <i>
      <x v="11"/>
    </i>
    <i>
      <x v="132"/>
    </i>
    <i>
      <x v="83"/>
    </i>
    <i>
      <x v="224"/>
    </i>
    <i>
      <x v="135"/>
    </i>
    <i>
      <x v="92"/>
    </i>
    <i>
      <x v="105"/>
    </i>
    <i>
      <x v="29"/>
    </i>
    <i>
      <x v="19"/>
    </i>
    <i>
      <x v="212"/>
    </i>
    <i>
      <x v="152"/>
    </i>
    <i>
      <x v="145"/>
    </i>
    <i>
      <x v="176"/>
    </i>
    <i>
      <x v="4"/>
    </i>
    <i>
      <x v="27"/>
    </i>
    <i>
      <x/>
    </i>
    <i>
      <x v="36"/>
    </i>
    <i>
      <x v="96"/>
    </i>
    <i>
      <x v="155"/>
    </i>
    <i>
      <x v="56"/>
    </i>
    <i>
      <x v="231"/>
    </i>
    <i>
      <x v="200"/>
    </i>
    <i>
      <x v="88"/>
    </i>
    <i>
      <x v="69"/>
    </i>
    <i>
      <x v="216"/>
    </i>
    <i>
      <x v="252"/>
    </i>
    <i>
      <x v="120"/>
    </i>
    <i>
      <x v="218"/>
    </i>
    <i>
      <x v="122"/>
    </i>
    <i>
      <x v="115"/>
    </i>
    <i>
      <x v="25"/>
    </i>
    <i>
      <x v="148"/>
    </i>
    <i>
      <x v="228"/>
    </i>
    <i>
      <x v="136"/>
    </i>
    <i>
      <x v="116"/>
    </i>
    <i>
      <x v="248"/>
    </i>
    <i>
      <x v="37"/>
    </i>
    <i>
      <x v="173"/>
    </i>
    <i>
      <x v="190"/>
    </i>
    <i>
      <x v="15"/>
    </i>
    <i>
      <x v="159"/>
    </i>
    <i>
      <x v="141"/>
    </i>
    <i>
      <x v="219"/>
    </i>
    <i>
      <x v="70"/>
    </i>
    <i>
      <x v="161"/>
    </i>
    <i>
      <x v="113"/>
    </i>
    <i>
      <x v="123"/>
    </i>
    <i>
      <x v="247"/>
    </i>
    <i>
      <x v="45"/>
    </i>
    <i>
      <x v="168"/>
    </i>
    <i>
      <x v="8"/>
    </i>
    <i>
      <x v="153"/>
    </i>
    <i>
      <x v="107"/>
    </i>
    <i>
      <x v="225"/>
    </i>
    <i>
      <x v="90"/>
    </i>
    <i>
      <x v="23"/>
    </i>
    <i>
      <x v="2"/>
    </i>
    <i>
      <x v="170"/>
    </i>
    <i>
      <x v="119"/>
    </i>
    <i>
      <x v="234"/>
    </i>
    <i>
      <x v="163"/>
    </i>
    <i>
      <x v="6"/>
    </i>
    <i>
      <x v="87"/>
    </i>
    <i>
      <x v="138"/>
    </i>
    <i>
      <x v="51"/>
    </i>
    <i>
      <x v="13"/>
    </i>
    <i>
      <x v="237"/>
    </i>
    <i>
      <x v="35"/>
    </i>
    <i>
      <x v="223"/>
    </i>
    <i>
      <x v="81"/>
    </i>
    <i>
      <x v="244"/>
    </i>
    <i>
      <x v="239"/>
    </i>
    <i>
      <x v="169"/>
    </i>
    <i>
      <x v="241"/>
    </i>
    <i>
      <x v="7"/>
    </i>
    <i>
      <x v="203"/>
    </i>
    <i>
      <x v="186"/>
    </i>
    <i>
      <x v="99"/>
    </i>
    <i>
      <x v="202"/>
    </i>
    <i>
      <x v="10"/>
    </i>
    <i>
      <x v="79"/>
    </i>
    <i>
      <x v="44"/>
    </i>
    <i>
      <x v="213"/>
    </i>
    <i>
      <x v="188"/>
    </i>
    <i>
      <x v="245"/>
    </i>
    <i>
      <x v="149"/>
    </i>
    <i>
      <x v="20"/>
    </i>
    <i>
      <x v="139"/>
    </i>
    <i>
      <x v="177"/>
    </i>
    <i>
      <x v="210"/>
    </i>
    <i>
      <x v="60"/>
    </i>
    <i>
      <x v="30"/>
    </i>
    <i>
      <x v="31"/>
    </i>
    <i>
      <x v="63"/>
    </i>
    <i>
      <x v="235"/>
    </i>
    <i>
      <x v="179"/>
    </i>
    <i>
      <x v="67"/>
    </i>
    <i>
      <x v="3"/>
    </i>
    <i>
      <x v="125"/>
    </i>
    <i>
      <x v="128"/>
    </i>
    <i>
      <x v="26"/>
    </i>
    <i>
      <x v="1"/>
    </i>
    <i>
      <x v="28"/>
    </i>
    <i>
      <x v="251"/>
    </i>
    <i>
      <x v="93"/>
    </i>
    <i>
      <x v="78"/>
    </i>
    <i>
      <x v="42"/>
    </i>
    <i>
      <x v="189"/>
    </i>
    <i>
      <x v="157"/>
    </i>
    <i>
      <x v="197"/>
    </i>
  </rowItems>
  <colFields count="1">
    <field x="-2"/>
  </colFields>
  <colItems count="4">
    <i>
      <x/>
    </i>
    <i i="1">
      <x v="1"/>
    </i>
    <i i="2">
      <x v="2"/>
    </i>
    <i i="3">
      <x v="3"/>
    </i>
  </colItems>
  <dataFields count="4">
    <dataField name="Average of Base Pay Per Enrollment" fld="1" subtotal="average" baseField="0" baseItem="5" numFmtId="1"/>
    <dataField name="Average of FTE Pay Per Enrollment" fld="2" subtotal="average" baseField="0" baseItem="5" numFmtId="1"/>
    <dataField name="Sum of FTE" fld="3" baseField="0" baseItem="0"/>
    <dataField name="Count of Superintendent" fld="4" subtotal="count" baseField="0" baseItem="0"/>
  </dataFields>
  <formats count="6">
    <format dxfId="0">
      <pivotArea field="0" type="button" dataOnly="0" labelOnly="1" outline="0" axis="axisRow" fieldPosition="0"/>
    </format>
    <format dxfId="1">
      <pivotArea field="0" type="button" dataOnly="0" labelOnly="1" outline="0" axis="axisRow" fieldPosition="0"/>
    </format>
    <format dxfId="2">
      <pivotArea outline="0" fieldPosition="0">
        <references count="1">
          <reference field="4294967294" count="1">
            <x v="0"/>
          </reference>
        </references>
      </pivotArea>
    </format>
    <format dxfId="3">
      <pivotArea outline="0" fieldPosition="0">
        <references count="1">
          <reference field="4294967294" count="1">
            <x v="1"/>
          </reference>
        </references>
      </pivotArea>
    </format>
    <format dxfId="4">
      <pivotArea dataOnly="0" labelOnly="1" outline="0" fieldPosition="0">
        <references count="1">
          <reference field="4294967294" count="2">
            <x v="0"/>
            <x v="1"/>
          </reference>
        </references>
      </pivotArea>
    </format>
    <format dxfId="5">
      <pivotArea dataOnly="0" labelOnly="1" outline="0" fieldPosition="0">
        <references count="1">
          <reference field="4294967294" count="2">
            <x v="0"/>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Total Base Pay"/>
    <pivotHierarchy dragToData="1" caption="Total FTE Pay"/>
    <pivotHierarchy dragToData="1" caption="Total Enrollment"/>
    <pivotHierarchy dragToData="1"/>
    <pivotHierarchy dragToData="1"/>
    <pivotHierarchy dragToData="1"/>
    <pivotHierarchy dragToData="1"/>
    <pivotHierarchy dragToData="1"/>
    <pivotHierarchy dragToData="1"/>
    <pivotHierarchy dragToData="1" caption="Average of Base Pay Per Enrollment"/>
    <pivotHierarchy dragToData="1" caption="Average of FTE Pay Per Enrollment"/>
    <pivotHierarchy dragToData="1"/>
    <pivotHierarchy dragToData="1" caption="Average of Base Pay"/>
    <pivotHierarchy dragToData="1" caption="Average of FTE Pay"/>
    <pivotHierarchy dragToData="1" caption="Average of Base Pay &gt;50000"/>
    <pivotHierarchy dragToData="1" caption="Average of FTE Pay &gt;500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B11933-B503-47F2-A106-95C5988403DE}" name="PivotTable21" cacheId="19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rowHeaderCaption="Regions">
  <location ref="A138:D158" firstHeaderRow="0" firstDataRow="1" firstDataCol="1"/>
  <pivotFields count="4">
    <pivotField axis="axisRow" allDrilled="1" subtotalTop="0" showAll="0"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x v="19"/>
    </i>
  </rowItems>
  <colFields count="1">
    <field x="-2"/>
  </colFields>
  <colItems count="3">
    <i>
      <x/>
    </i>
    <i i="1">
      <x v="1"/>
    </i>
    <i i="2">
      <x v="2"/>
    </i>
  </colItems>
  <dataFields count="3">
    <dataField name="Sum of Enrollment" fld="1" baseField="0" baseItem="0"/>
    <dataField name="Sum of Base Pay" fld="2" baseField="0" baseItem="0"/>
    <dataField name="Sum of FTE Pay" fld="3" baseField="0" baseItem="0"/>
  </dataFields>
  <formats count="7">
    <format dxfId="12">
      <pivotArea field="0" type="button" dataOnly="0" labelOnly="1" outline="0" axis="axisRow" fieldPosition="0"/>
    </format>
    <format dxfId="13">
      <pivotArea field="0" type="button" dataOnly="0" labelOnly="1" outline="0" axis="axisRow" fieldPosition="0"/>
    </format>
    <format dxfId="14">
      <pivotArea field="0" type="button" dataOnly="0" labelOnly="1" outline="0" axis="axisRow" fieldPosition="0"/>
    </format>
    <format dxfId="15">
      <pivotArea field="0" type="button" dataOnly="0" labelOnly="1" outline="0" axis="axisRow" fieldPosition="0"/>
    </format>
    <format dxfId="16">
      <pivotArea field="0" type="button" dataOnly="0" labelOnly="1" outline="0" axis="axisRow" fieldPosition="0"/>
    </format>
    <format dxfId="17">
      <pivotArea dataOnly="0" labelOnly="1" outline="0" fieldPosition="0">
        <references count="1">
          <reference field="4294967294" count="3">
            <x v="0"/>
            <x v="1"/>
            <x v="2"/>
          </reference>
        </references>
      </pivotArea>
    </format>
    <format dxfId="18">
      <pivotArea dataOnly="0" labelOnly="1" outline="0" fieldPosition="0">
        <references count="1">
          <reference field="4294967294" count="3">
            <x v="0"/>
            <x v="1"/>
            <x v="2"/>
          </reference>
        </references>
      </pivotArea>
    </format>
  </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caption="Average of Base Pay Per Enrollment"/>
    <pivotHierarchy dragToData="1" caption="Average of FTE Pay Per Enrollment"/>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C438A9-5B97-4EF1-B207-CD78A6A548CA}" name="PivotTable9" cacheId="1919" applyNumberFormats="0" applyBorderFormats="0" applyFontFormats="0" applyPatternFormats="0" applyAlignmentFormats="0" applyWidthHeightFormats="1" dataCaption="Values" tag="1c9cd127-3596-4aa4-9379-eb658fa40494" updatedVersion="8" minRefreshableVersion="3" useAutoFormatting="1" subtotalHiddenItems="1" rowGrandTotals="0" colGrandTotals="0" itemPrintTitles="1" createdVersion="8" indent="0" outline="1" outlineData="1" multipleFieldFilters="0" chartFormat="14" rowHeaderCaption="County">
  <location ref="A115:C136" firstHeaderRow="1" firstDataRow="2" firstDataCol="1"/>
  <pivotFields count="5">
    <pivotField allDrilled="1" subtotalTop="0" showAll="0" measureFilter="1" defaultSubtotal="0" defaultAttributeDrillState="1">
      <items count="15">
        <item x="0"/>
        <item x="1"/>
        <item x="2"/>
        <item x="3"/>
        <item x="4"/>
        <item x="5"/>
        <item x="6"/>
        <item x="7"/>
        <item x="8"/>
        <item x="9"/>
        <item x="10"/>
        <item x="11"/>
        <item x="12"/>
        <item x="13"/>
        <item x="14"/>
      </items>
    </pivotField>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defaultAttributeDrillState="1">
      <items count="2">
        <item x="0"/>
        <item x="1"/>
      </items>
    </pivotField>
    <pivotField dataField="1" subtotalTop="0" showAll="0" defaultSubtotal="0"/>
  </pivotFields>
  <rowFields count="1">
    <field x="2"/>
  </rowFields>
  <rowItems count="20">
    <i>
      <x/>
    </i>
    <i>
      <x v="1"/>
    </i>
    <i>
      <x v="2"/>
    </i>
    <i>
      <x v="3"/>
    </i>
    <i>
      <x v="4"/>
    </i>
    <i>
      <x v="5"/>
    </i>
    <i>
      <x v="6"/>
    </i>
    <i>
      <x v="7"/>
    </i>
    <i>
      <x v="8"/>
    </i>
    <i>
      <x v="9"/>
    </i>
    <i>
      <x v="10"/>
    </i>
    <i>
      <x v="11"/>
    </i>
    <i>
      <x v="12"/>
    </i>
    <i>
      <x v="13"/>
    </i>
    <i>
      <x v="14"/>
    </i>
    <i>
      <x v="15"/>
    </i>
    <i>
      <x v="16"/>
    </i>
    <i>
      <x v="17"/>
    </i>
    <i>
      <x v="18"/>
    </i>
    <i>
      <x v="19"/>
    </i>
  </rowItems>
  <colFields count="1">
    <field x="3"/>
  </colFields>
  <colItems count="2">
    <i>
      <x/>
    </i>
    <i>
      <x v="1"/>
    </i>
  </colItems>
  <dataFields count="1">
    <dataField name="Average of FTE Pay" fld="4" subtotal="average" baseField="2" baseItem="0" numFmtId="1"/>
  </dataFields>
  <formats count="3">
    <format dxfId="85">
      <pivotArea field="0" type="button" dataOnly="0" labelOnly="1" outline="0"/>
    </format>
    <format dxfId="86">
      <pivotArea field="0" type="button" dataOnly="0" labelOnly="1" outline="0"/>
    </format>
    <format dxfId="71">
      <pivotArea outline="0" fieldPosition="0">
        <references count="1">
          <reference field="4294967294" count="1">
            <x v="0"/>
          </reference>
        </references>
      </pivotArea>
    </format>
  </formats>
  <chartFormats count="3">
    <chartFormat chart="12" format="2" series="1">
      <pivotArea type="data" outline="0" fieldPosition="0">
        <references count="1">
          <reference field="3" count="1" selected="0">
            <x v="0"/>
          </reference>
        </references>
      </pivotArea>
    </chartFormat>
    <chartFormat chart="12" format="3" series="1">
      <pivotArea type="data" outline="0" fieldPosition="0">
        <references count="1">
          <reference field="3" count="1" selected="0">
            <x v="1"/>
          </reference>
        </references>
      </pivotArea>
    </chartFormat>
    <chartFormat chart="12" format="5" series="1">
      <pivotArea type="data" outline="0" fieldPosition="0">
        <references count="2">
          <reference field="4294967294" count="1" selected="0">
            <x v="0"/>
          </reference>
          <reference field="3"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Total Base Pay"/>
    <pivotHierarchy dragToData="1" caption="Total FTE Pay"/>
    <pivotHierarchy dragToData="1" caption="Total Enrollment"/>
    <pivotHierarchy dragToData="1"/>
    <pivotHierarchy dragToData="1"/>
    <pivotHierarchy dragToData="1"/>
    <pivotHierarchy dragToData="1"/>
    <pivotHierarchy dragToData="1"/>
    <pivotHierarchy dragToData="1"/>
    <pivotHierarchy dragToData="1" caption="Average of Base Pay Per Enrollment"/>
    <pivotHierarchy dragToData="1" caption="Average of FTE Pay Per Enrollment"/>
    <pivotHierarchy dragToData="1"/>
    <pivotHierarchy dragToData="1" caption="Average of Base Pay"/>
    <pivotHierarchy dragToData="1" caption="Average of FTE Pay"/>
    <pivotHierarchy dragToData="1" caption="Average of Base Pay &gt;50000"/>
    <pivotHierarchy dragToData="1" caption="Average of FTE Pay &gt;500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1">
      <autoFilter ref="A1">
        <filterColumn colId="0">
          <top10 val="15" filterVal="15"/>
        </filterColumn>
      </autoFilter>
    </filter>
    <filter fld="1" type="count" id="5" iMeasureHier="56">
      <autoFilter ref="A1">
        <filterColumn colId="0">
          <top10 val="15" filterVal="15"/>
        </filterColumn>
      </autoFilter>
    </filter>
  </filters>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101762-CF2E-4832-B19D-73CA623C4561}" name="PivotTable6" cacheId="1920" applyNumberFormats="0" applyBorderFormats="0" applyFontFormats="0" applyPatternFormats="0" applyAlignmentFormats="0" applyWidthHeightFormats="1" dataCaption="Values" tag="bc2d66ab-5972-4177-97ce-42b633cac51e" updatedVersion="8" minRefreshableVersion="3" useAutoFormatting="1" subtotalHiddenItems="1" rowGrandTotals="0" colGrandTotals="0" itemPrintTitles="1" createdVersion="8" indent="0" outline="1" outlineData="1" multipleFieldFilters="0" chartFormat="12" rowHeaderCaption="County">
  <location ref="A98:C113" firstHeaderRow="0" firstDataRow="1" firstDataCol="1"/>
  <pivotFields count="5">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5">
    <i>
      <x v="3"/>
    </i>
    <i>
      <x v="5"/>
    </i>
    <i>
      <x v="8"/>
    </i>
    <i>
      <x/>
    </i>
    <i>
      <x v="9"/>
    </i>
    <i>
      <x v="2"/>
    </i>
    <i>
      <x v="10"/>
    </i>
    <i>
      <x v="13"/>
    </i>
    <i>
      <x v="6"/>
    </i>
    <i>
      <x v="14"/>
    </i>
    <i>
      <x v="11"/>
    </i>
    <i>
      <x v="1"/>
    </i>
    <i>
      <x v="4"/>
    </i>
    <i>
      <x v="12"/>
    </i>
    <i>
      <x v="7"/>
    </i>
  </rowItems>
  <colFields count="1">
    <field x="-2"/>
  </colFields>
  <colItems count="2">
    <i>
      <x/>
    </i>
    <i i="1">
      <x v="1"/>
    </i>
  </colItems>
  <dataFields count="2">
    <dataField name="Average of Base Pay" fld="2" subtotal="average" baseField="1" baseItem="0"/>
    <dataField name="Average of FTE Pay" fld="3" subtotal="average" baseField="1" baseItem="0"/>
  </dataFields>
  <formats count="6">
    <format dxfId="102">
      <pivotArea field="0" type="button" dataOnly="0" labelOnly="1" outline="0"/>
    </format>
    <format dxfId="103">
      <pivotArea field="0" type="button" dataOnly="0" labelOnly="1" outline="0"/>
    </format>
    <format dxfId="80">
      <pivotArea field="1" type="button" dataOnly="0" labelOnly="1" outline="0" axis="axisRow" fieldPosition="0"/>
    </format>
    <format dxfId="79">
      <pivotArea dataOnly="0" labelOnly="1" outline="0" fieldPosition="0">
        <references count="1">
          <reference field="4294967294" count="2">
            <x v="0"/>
            <x v="1"/>
          </reference>
        </references>
      </pivotArea>
    </format>
    <format dxfId="78">
      <pivotArea field="1" type="button" dataOnly="0" labelOnly="1" outline="0" axis="axisRow" fieldPosition="0"/>
    </format>
    <format dxfId="77">
      <pivotArea dataOnly="0" labelOnly="1" outline="0" fieldPosition="0">
        <references count="1">
          <reference field="4294967294" count="2">
            <x v="0"/>
            <x v="1"/>
          </reference>
        </references>
      </pivotArea>
    </format>
  </format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Total Base Pay"/>
    <pivotHierarchy dragToData="1" caption="Total FTE Pay"/>
    <pivotHierarchy dragToData="1" caption="Total Enrollment"/>
    <pivotHierarchy dragToData="1"/>
    <pivotHierarchy dragToData="1"/>
    <pivotHierarchy dragToData="1"/>
    <pivotHierarchy dragToData="1"/>
    <pivotHierarchy dragToData="1"/>
    <pivotHierarchy dragToData="1"/>
    <pivotHierarchy dragToData="1" caption="Average of Base Pay Per Enrollment"/>
    <pivotHierarchy dragToData="1" caption="Average of FTE Pay Per Enrollment"/>
    <pivotHierarchy dragToData="1"/>
    <pivotHierarchy dragToData="1" caption="Average of Base Pay"/>
    <pivotHierarchy dragToData="1" caption="Average of FTE Pay"/>
    <pivotHierarchy dragToData="1" caption="Average of Base Pay &gt;50000"/>
    <pivotHierarchy dragToData="1" caption="Average of FTE Pay &gt;500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51">
      <autoFilter ref="A1">
        <filterColumn colId="0">
          <top10 val="15" filterVal="15"/>
        </filterColumn>
      </autoFilter>
    </filter>
    <filter fld="0" type="count" id="2" iMeasureHier="51">
      <autoFilter ref="A1">
        <filterColumn colId="0">
          <top10 val="15" filterVal="15"/>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1107A0-B68A-4C4E-9DC1-2929359EC53E}" name="PivotTable5" cacheId="1921" applyNumberFormats="0" applyBorderFormats="0" applyFontFormats="0" applyPatternFormats="0" applyAlignmentFormats="0" applyWidthHeightFormats="1" dataCaption="Values" tag="cefe3838-ac45-4a9b-a8b8-073d0aed8719" updatedVersion="8" minRefreshableVersion="3" useAutoFormatting="1" subtotalHiddenItems="1" rowGrandTotals="0" colGrandTotals="0" itemPrintTitles="1" createdVersion="8" indent="0" outline="1" outlineData="1" multipleFieldFilters="0" chartFormat="8" rowHeaderCaption="County">
  <location ref="A81:C96" firstHeaderRow="0" firstDataRow="1" firstDataCol="1"/>
  <pivotFields count="5">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3"/>
  </rowFields>
  <rowItems count="15">
    <i>
      <x v="6"/>
    </i>
    <i>
      <x v="3"/>
    </i>
    <i>
      <x v="9"/>
    </i>
    <i>
      <x v="13"/>
    </i>
    <i>
      <x v="10"/>
    </i>
    <i>
      <x v="4"/>
    </i>
    <i>
      <x v="14"/>
    </i>
    <i>
      <x v="5"/>
    </i>
    <i>
      <x v="12"/>
    </i>
    <i>
      <x v="2"/>
    </i>
    <i>
      <x v="11"/>
    </i>
    <i>
      <x v="1"/>
    </i>
    <i>
      <x v="8"/>
    </i>
    <i>
      <x v="7"/>
    </i>
    <i>
      <x/>
    </i>
  </rowItems>
  <colFields count="1">
    <field x="-2"/>
  </colFields>
  <colItems count="2">
    <i>
      <x/>
    </i>
    <i i="1">
      <x v="1"/>
    </i>
  </colItems>
  <dataFields count="2">
    <dataField name="Average of Base Pay Per Enrollment" fld="1" subtotal="average" baseField="3" baseItem="0" numFmtId="1"/>
    <dataField name="Average of FTE Pay Per Enrollment" fld="2" subtotal="average" baseField="3" baseItem="0" numFmtId="1"/>
  </dataFields>
  <formats count="8">
    <format dxfId="106">
      <pivotArea field="0" type="button" dataOnly="0" labelOnly="1" outline="0"/>
    </format>
    <format dxfId="107">
      <pivotArea field="0" type="button" dataOnly="0" labelOnly="1" outline="0"/>
    </format>
    <format dxfId="105">
      <pivotArea outline="0" fieldPosition="0">
        <references count="1">
          <reference field="4294967294" count="1">
            <x v="0"/>
          </reference>
        </references>
      </pivotArea>
    </format>
    <format dxfId="104">
      <pivotArea outline="0" fieldPosition="0">
        <references count="1">
          <reference field="4294967294" count="1">
            <x v="1"/>
          </reference>
        </references>
      </pivotArea>
    </format>
    <format dxfId="84">
      <pivotArea field="3" type="button" dataOnly="0" labelOnly="1" outline="0" axis="axisRow" fieldPosition="0"/>
    </format>
    <format dxfId="83">
      <pivotArea dataOnly="0" labelOnly="1" outline="0" fieldPosition="0">
        <references count="1">
          <reference field="4294967294" count="2">
            <x v="0"/>
            <x v="1"/>
          </reference>
        </references>
      </pivotArea>
    </format>
    <format dxfId="82">
      <pivotArea field="3" type="button" dataOnly="0" labelOnly="1" outline="0" axis="axisRow" fieldPosition="0"/>
    </format>
    <format dxfId="81">
      <pivotArea dataOnly="0" labelOnly="1" outline="0" fieldPosition="0">
        <references count="1">
          <reference field="4294967294" count="2">
            <x v="0"/>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Total Base Pay"/>
    <pivotHierarchy dragToData="1" caption="Total FTE Pay"/>
    <pivotHierarchy dragToData="1" caption="Total Enrollment"/>
    <pivotHierarchy dragToData="1"/>
    <pivotHierarchy dragToData="1"/>
    <pivotHierarchy dragToData="1"/>
    <pivotHierarchy dragToData="1"/>
    <pivotHierarchy dragToData="1"/>
    <pivotHierarchy dragToData="1"/>
    <pivotHierarchy dragToData="1" caption="Average of Base Pay Per Enrollment"/>
    <pivotHierarchy dragToData="1" caption="Average of FTE Pay Per Enrollment"/>
    <pivotHierarchy dragToData="1"/>
    <pivotHierarchy dragToData="1" caption="Average of Base Pay"/>
    <pivotHierarchy dragToData="1" caption="Average of FTE Pay"/>
    <pivotHierarchy dragToData="1" caption="Average of Base Pay &gt;50000"/>
    <pivotHierarchy dragToData="1" caption="Average of FTE Pay &gt;500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1">
      <autoFilter ref="A1">
        <filterColumn colId="0">
          <top10 val="15" filterVal="15"/>
        </filterColumn>
      </autoFilter>
    </filter>
    <filter fld="3" type="count" id="3" iMeasureHier="51">
      <autoFilter ref="A1">
        <filterColumn colId="0">
          <top10 val="15" filterVal="15"/>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58D988-6B3F-44B7-82BE-EBB629E0F7E5}" name="PivotTable4" cacheId="1922" applyNumberFormats="0" applyBorderFormats="0" applyFontFormats="0" applyPatternFormats="0" applyAlignmentFormats="0" applyWidthHeightFormats="1" dataCaption="Values" tag="d2842f87-aff4-41e0-8a6f-2c8c5dd3ff4d" updatedVersion="8" minRefreshableVersion="3" useAutoFormatting="1" subtotalHiddenItems="1" rowGrandTotals="0" colGrandTotals="0" itemPrintTitles="1" createdVersion="8" indent="0" outline="1" outlineData="1" multipleFieldFilters="0" chartFormat="6" rowHeaderCaption="County">
  <location ref="A64:E79" firstHeaderRow="0" firstDataRow="1" firstDataCol="1"/>
  <pivotFields count="5">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5">
    <i>
      <x v="5"/>
    </i>
    <i>
      <x v="6"/>
    </i>
    <i>
      <x v="9"/>
    </i>
    <i>
      <x v="2"/>
    </i>
    <i>
      <x v="8"/>
    </i>
    <i>
      <x v="14"/>
    </i>
    <i>
      <x v="12"/>
    </i>
    <i>
      <x v="4"/>
    </i>
    <i>
      <x v="10"/>
    </i>
    <i>
      <x v="1"/>
    </i>
    <i>
      <x v="3"/>
    </i>
    <i>
      <x v="11"/>
    </i>
    <i>
      <x v="13"/>
    </i>
    <i>
      <x/>
    </i>
    <i>
      <x v="7"/>
    </i>
  </rowItems>
  <colFields count="1">
    <field x="-2"/>
  </colFields>
  <colItems count="4">
    <i>
      <x/>
    </i>
    <i i="1">
      <x v="1"/>
    </i>
    <i i="2">
      <x v="2"/>
    </i>
    <i i="3">
      <x v="3"/>
    </i>
  </colItems>
  <dataFields count="4">
    <dataField name="Average of Base Pay Per Enrollment" fld="1" subtotal="average" baseField="0" baseItem="5" numFmtId="1"/>
    <dataField name="Average of FTE Pay Per Enrollment" fld="2" subtotal="average" baseField="0" baseItem="5" numFmtId="1"/>
    <dataField name="Sum of FTE" fld="3" baseField="0" baseItem="0"/>
    <dataField name="Count of Superintendent" fld="4" subtotal="count" baseField="0" baseItem="0"/>
  </dataFields>
  <formats count="6">
    <format dxfId="6">
      <pivotArea field="0" type="button" dataOnly="0" labelOnly="1" outline="0" axis="axisRow" fieldPosition="0"/>
    </format>
    <format dxfId="7">
      <pivotArea field="0" type="button" dataOnly="0" labelOnly="1" outline="0" axis="axisRow" fieldPosition="0"/>
    </format>
    <format dxfId="8">
      <pivotArea outline="0" fieldPosition="0">
        <references count="1">
          <reference field="4294967294" count="1">
            <x v="0"/>
          </reference>
        </references>
      </pivotArea>
    </format>
    <format dxfId="9">
      <pivotArea outline="0" fieldPosition="0">
        <references count="1">
          <reference field="4294967294" count="1">
            <x v="1"/>
          </reference>
        </references>
      </pivotArea>
    </format>
    <format dxfId="10">
      <pivotArea dataOnly="0" labelOnly="1" outline="0" fieldPosition="0">
        <references count="1">
          <reference field="4294967294" count="2">
            <x v="0"/>
            <x v="1"/>
          </reference>
        </references>
      </pivotArea>
    </format>
    <format dxfId="11">
      <pivotArea dataOnly="0" labelOnly="1" outline="0" fieldPosition="0">
        <references count="1">
          <reference field="4294967294" count="2">
            <x v="0"/>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Total Base Pay"/>
    <pivotHierarchy dragToData="1" caption="Total FTE Pay"/>
    <pivotHierarchy dragToData="1" caption="Total Enrollment"/>
    <pivotHierarchy dragToData="1"/>
    <pivotHierarchy dragToData="1"/>
    <pivotHierarchy dragToData="1"/>
    <pivotHierarchy dragToData="1"/>
    <pivotHierarchy dragToData="1"/>
    <pivotHierarchy dragToData="1"/>
    <pivotHierarchy dragToData="1" caption="Average of Base Pay Per Enrollment"/>
    <pivotHierarchy dragToData="1" caption="Average of FTE Pay Per Enrollment"/>
    <pivotHierarchy dragToData="1"/>
    <pivotHierarchy dragToData="1" caption="Average of Base Pay"/>
    <pivotHierarchy dragToData="1" caption="Average of FTE Pay"/>
    <pivotHierarchy dragToData="1" caption="Average of Base Pay &gt;50000"/>
    <pivotHierarchy dragToData="1" caption="Average of FTE Pay &gt;500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1">
      <autoFilter ref="A1">
        <filterColumn colId="0">
          <top10 val="15" filterVal="1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7DDC56-143F-4581-8FE5-1FBE1E4B272C}" name="PivotTable3" cacheId="1923" applyNumberFormats="0" applyBorderFormats="0" applyFontFormats="0" applyPatternFormats="0" applyAlignmentFormats="0" applyWidthHeightFormats="1" dataCaption="Values" tag="0a3916b2-bc46-4cd1-a512-8e1d39824916" updatedVersion="8" minRefreshableVersion="3" useAutoFormatting="1" subtotalHiddenItems="1" rowGrandTotals="0" colGrandTotals="0" itemPrintTitles="1" createdVersion="8" indent="0" outline="1" outlineData="1" multipleFieldFilters="0" chartFormat="5" rowHeaderCaption="County">
  <location ref="A47:C62" firstHeaderRow="0" firstDataRow="1" firstDataCol="1"/>
  <pivotFields count="4">
    <pivotField dataField="1" subtotalTop="0" showAll="0" defaultSubtotal="0"/>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15">
    <i>
      <x v="4"/>
    </i>
    <i>
      <x v="3"/>
    </i>
    <i>
      <x v="5"/>
    </i>
    <i>
      <x v="1"/>
    </i>
    <i>
      <x v="8"/>
    </i>
    <i>
      <x v="13"/>
    </i>
    <i>
      <x v="11"/>
    </i>
    <i>
      <x v="10"/>
    </i>
    <i>
      <x/>
    </i>
    <i>
      <x v="12"/>
    </i>
    <i>
      <x v="2"/>
    </i>
    <i>
      <x v="9"/>
    </i>
    <i>
      <x v="7"/>
    </i>
    <i>
      <x v="6"/>
    </i>
    <i>
      <x v="14"/>
    </i>
  </rowItems>
  <colFields count="1">
    <field x="-2"/>
  </colFields>
  <colItems count="2">
    <i>
      <x/>
    </i>
    <i i="1">
      <x v="1"/>
    </i>
  </colItems>
  <dataFields count="2">
    <dataField name="Average of Base Pay" fld="0" subtotal="average" baseField="0" baseItem="0" numFmtId="167"/>
    <dataField name="Average of FTE Pay" fld="1" subtotal="average" baseField="0" baseItem="0" numFmtId="167"/>
  </dataFields>
  <formats count="6">
    <format dxfId="110">
      <pivotArea outline="0" fieldPosition="0">
        <references count="1">
          <reference field="4294967294" count="1">
            <x v="1"/>
          </reference>
        </references>
      </pivotArea>
    </format>
    <format dxfId="111">
      <pivotArea outline="0" fieldPosition="0">
        <references count="1">
          <reference field="4294967294" count="1">
            <x v="0"/>
          </reference>
        </references>
      </pivotArea>
    </format>
    <format dxfId="112">
      <pivotArea dataOnly="0" labelOnly="1" outline="0" fieldPosition="0">
        <references count="1">
          <reference field="4294967294" count="2">
            <x v="0"/>
            <x v="1"/>
          </reference>
        </references>
      </pivotArea>
    </format>
    <format dxfId="113">
      <pivotArea dataOnly="0" labelOnly="1" outline="0" fieldPosition="0">
        <references count="1">
          <reference field="4294967294" count="2">
            <x v="0"/>
            <x v="1"/>
          </reference>
        </references>
      </pivotArea>
    </format>
    <format dxfId="109">
      <pivotArea field="2" type="button" dataOnly="0" labelOnly="1" outline="0" axis="axisRow" fieldPosition="0"/>
    </format>
    <format dxfId="108">
      <pivotArea field="2"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Total Base Pay"/>
    <pivotHierarchy dragToData="1" caption="Total FTE Pay"/>
    <pivotHierarchy dragToData="1" caption="Total Enrollment"/>
    <pivotHierarchy dragToData="1"/>
    <pivotHierarchy dragToData="1"/>
    <pivotHierarchy dragToData="1"/>
    <pivotHierarchy dragToData="1"/>
    <pivotHierarchy dragToData="1"/>
    <pivotHierarchy dragToData="1"/>
    <pivotHierarchy dragToData="1" caption="Average of Base Pay Per Enrollment"/>
    <pivotHierarchy dragToData="1" caption="Average of FTE Pay Per Enrollment"/>
    <pivotHierarchy dragToData="1"/>
    <pivotHierarchy dragToData="1" caption="Average of Base Pay"/>
    <pivotHierarchy dragToData="1" caption="Average of FTE Pay"/>
    <pivotHierarchy dragToData="1" caption="Average of Base Pay &gt;50000"/>
    <pivotHierarchy dragToData="1" caption="Average of FTE Pay &gt;500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54">
      <autoFilter ref="A1">
        <filterColumn colId="0">
          <top10 val="15" filterVal="1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4B30F9-5C37-4172-8DC0-6014B7723777}" name="PivotTable2" cacheId="1924" applyNumberFormats="0" applyBorderFormats="0" applyFontFormats="0" applyPatternFormats="0" applyAlignmentFormats="0" applyWidthHeightFormats="1" dataCaption="Values" tag="56866e54-f865-44f4-9512-84978107d205" updatedVersion="8" minRefreshableVersion="3" useAutoFormatting="1" subtotalHiddenItems="1" rowGrandTotals="0" colGrandTotals="0" itemPrintTitles="1" createdVersion="8" indent="0" outline="1" outlineData="1" multipleFieldFilters="0" chartFormat="4" rowHeaderCaption="Regions">
  <location ref="A25:C45" firstHeaderRow="0" firstDataRow="1" firstDataCol="1"/>
  <pivotFields count="3">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20">
    <i>
      <x v="3"/>
    </i>
    <i>
      <x/>
    </i>
    <i>
      <x v="9"/>
    </i>
    <i>
      <x v="18"/>
    </i>
    <i>
      <x v="10"/>
    </i>
    <i>
      <x v="12"/>
    </i>
    <i>
      <x v="4"/>
    </i>
    <i>
      <x v="19"/>
    </i>
    <i>
      <x v="17"/>
    </i>
    <i>
      <x v="5"/>
    </i>
    <i>
      <x v="6"/>
    </i>
    <i>
      <x v="2"/>
    </i>
    <i>
      <x v="1"/>
    </i>
    <i>
      <x v="11"/>
    </i>
    <i>
      <x v="16"/>
    </i>
    <i>
      <x v="7"/>
    </i>
    <i>
      <x v="8"/>
    </i>
    <i>
      <x v="14"/>
    </i>
    <i>
      <x v="13"/>
    </i>
    <i>
      <x v="15"/>
    </i>
  </rowItems>
  <colFields count="1">
    <field x="-2"/>
  </colFields>
  <colItems count="2">
    <i>
      <x/>
    </i>
    <i i="1">
      <x v="1"/>
    </i>
  </colItems>
  <dataFields count="2">
    <dataField name="Average of Base Pay" fld="1" subtotal="average" baseField="0" baseItem="0" numFmtId="167"/>
    <dataField name="Average of FTE Pay" fld="2" subtotal="average" baseField="0" baseItem="0" numFmtId="167"/>
  </dataFields>
  <formats count="10">
    <format dxfId="114">
      <pivotArea field="0" type="button" dataOnly="0" labelOnly="1" outline="0" axis="axisRow" fieldPosition="0"/>
    </format>
    <format dxfId="115">
      <pivotArea field="0" type="button" dataOnly="0" labelOnly="1" outline="0" axis="axisRow" fieldPosition="0"/>
    </format>
    <format dxfId="116">
      <pivotArea field="0" type="button" dataOnly="0" labelOnly="1" outline="0" axis="axisRow" fieldPosition="0"/>
    </format>
    <format dxfId="117">
      <pivotArea field="0" type="button" dataOnly="0" labelOnly="1" outline="0" axis="axisRow" fieldPosition="0"/>
    </format>
    <format dxfId="118">
      <pivotArea outline="0" fieldPosition="0">
        <references count="1">
          <reference field="4294967294" count="1">
            <x v="1"/>
          </reference>
        </references>
      </pivotArea>
    </format>
    <format dxfId="119">
      <pivotArea outline="0" fieldPosition="0">
        <references count="1">
          <reference field="4294967294" count="1">
            <x v="0"/>
          </reference>
        </references>
      </pivotArea>
    </format>
    <format dxfId="120">
      <pivotArea field="0" type="button" dataOnly="0" labelOnly="1" outline="0" axis="axisRow" fieldPosition="0"/>
    </format>
    <format dxfId="121">
      <pivotArea dataOnly="0" labelOnly="1" outline="0" fieldPosition="0">
        <references count="1">
          <reference field="4294967294" count="2">
            <x v="0"/>
            <x v="1"/>
          </reference>
        </references>
      </pivotArea>
    </format>
    <format dxfId="122">
      <pivotArea field="0" type="button" dataOnly="0" labelOnly="1" outline="0" axis="axisRow" fieldPosition="0"/>
    </format>
    <format dxfId="123">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Total Base Pay"/>
    <pivotHierarchy dragToData="1" caption="Total FTE Pay"/>
    <pivotHierarchy dragToData="1" caption="Total Enrollment"/>
    <pivotHierarchy dragToData="1"/>
    <pivotHierarchy dragToData="1"/>
    <pivotHierarchy dragToData="1"/>
    <pivotHierarchy dragToData="1"/>
    <pivotHierarchy dragToData="1"/>
    <pivotHierarchy dragToData="1"/>
    <pivotHierarchy dragToData="1" caption="Average of Base Pay Per Enrollment"/>
    <pivotHierarchy dragToData="1" caption="Average of FTE Pay Per Enrollment"/>
    <pivotHierarchy dragToData="1"/>
    <pivotHierarchy dragToData="1" caption="Average of Base Pay"/>
    <pivotHierarchy dragToData="1" caption="Average of FTE Pay"/>
    <pivotHierarchy dragToData="1" caption="Average of Base Pay &gt;50000"/>
    <pivotHierarchy dragToData="1" caption="Average of FTE Pay &gt;500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713A3F-4E10-4760-9ADA-0CBCABF38E1A}" name="PivotTable1" cacheId="1925" applyNumberFormats="0" applyBorderFormats="0" applyFontFormats="0" applyPatternFormats="0" applyAlignmentFormats="0" applyWidthHeightFormats="1" dataCaption="Values" tag="cf4dac24-1a49-49b4-b4aa-3f618feb0d1f" updatedVersion="8" minRefreshableVersion="3" useAutoFormatting="1" itemPrintTitles="1" createdVersion="8" indent="0" outline="1" outlineData="1" multipleFieldFilters="0" rowHeaderCaption="Regions">
  <location ref="A3:G24" firstHeaderRow="0" firstDataRow="1" firstDataCol="1"/>
  <pivotFields count="7">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1">
    <i>
      <x v="9"/>
    </i>
    <i>
      <x v="3"/>
    </i>
    <i>
      <x v="10"/>
    </i>
    <i>
      <x v="19"/>
    </i>
    <i>
      <x v="6"/>
    </i>
    <i>
      <x v="12"/>
    </i>
    <i>
      <x v="11"/>
    </i>
    <i>
      <x v="5"/>
    </i>
    <i>
      <x/>
    </i>
    <i>
      <x v="16"/>
    </i>
    <i>
      <x v="15"/>
    </i>
    <i>
      <x v="1"/>
    </i>
    <i>
      <x v="4"/>
    </i>
    <i>
      <x v="7"/>
    </i>
    <i>
      <x v="14"/>
    </i>
    <i>
      <x v="13"/>
    </i>
    <i>
      <x v="2"/>
    </i>
    <i>
      <x v="17"/>
    </i>
    <i>
      <x v="8"/>
    </i>
    <i>
      <x v="18"/>
    </i>
    <i t="grand">
      <x/>
    </i>
  </rowItems>
  <colFields count="1">
    <field x="-2"/>
  </colFields>
  <colItems count="6">
    <i>
      <x/>
    </i>
    <i i="1">
      <x v="1"/>
    </i>
    <i i="2">
      <x v="2"/>
    </i>
    <i i="3">
      <x v="3"/>
    </i>
    <i i="4">
      <x v="4"/>
    </i>
    <i i="5">
      <x v="5"/>
    </i>
  </colItems>
  <dataFields count="6">
    <dataField name="# of Counties" fld="1" subtotal="count" baseField="0" baseItem="0">
      <extLst>
        <ext xmlns:x15="http://schemas.microsoft.com/office/spreadsheetml/2010/11/main" uri="{FABC7310-3BB5-11E1-824E-6D434824019B}">
          <x15:dataField isCountDistinct="1"/>
        </ext>
      </extLst>
    </dataField>
    <dataField name="# of Districts" fld="2" subtotal="count" baseField="0" baseItem="0">
      <extLst>
        <ext xmlns:x15="http://schemas.microsoft.com/office/spreadsheetml/2010/11/main" uri="{FABC7310-3BB5-11E1-824E-6D434824019B}">
          <x15:dataField isCountDistinct="1"/>
        </ext>
      </extLst>
    </dataField>
    <dataField name="Sum of Base Pay" fld="5" baseField="0" baseItem="0"/>
    <dataField name="Total FTE Pay" fld="3" baseField="0" baseItem="0"/>
    <dataField name="Total Enrollment" fld="4" baseField="0" baseItem="0"/>
    <dataField name="Count of Superintendent" fld="6" subtotal="count" baseField="0" baseItem="0"/>
  </dataFields>
  <formats count="12">
    <format dxfId="133">
      <pivotArea field="0" type="button" dataOnly="0" labelOnly="1" outline="0" axis="axisRow" fieldPosition="0"/>
    </format>
    <format dxfId="132">
      <pivotArea dataOnly="0" labelOnly="1" outline="0" fieldPosition="0">
        <references count="1">
          <reference field="4294967294" count="5">
            <x v="0"/>
            <x v="1"/>
            <x v="2"/>
            <x v="3"/>
            <x v="4"/>
          </reference>
        </references>
      </pivotArea>
    </format>
    <format dxfId="131">
      <pivotArea field="0" type="button" dataOnly="0" labelOnly="1" outline="0" axis="axisRow" fieldPosition="0"/>
    </format>
    <format dxfId="130">
      <pivotArea dataOnly="0" labelOnly="1" outline="0" fieldPosition="0">
        <references count="1">
          <reference field="4294967294" count="5">
            <x v="0"/>
            <x v="1"/>
            <x v="2"/>
            <x v="3"/>
            <x v="4"/>
          </reference>
        </references>
      </pivotArea>
    </format>
    <format dxfId="129">
      <pivotArea field="0" type="button" dataOnly="0" labelOnly="1" outline="0" axis="axisRow" fieldPosition="0"/>
    </format>
    <format dxfId="128">
      <pivotArea dataOnly="0" labelOnly="1" outline="0" fieldPosition="0">
        <references count="1">
          <reference field="4294967294" count="5">
            <x v="0"/>
            <x v="1"/>
            <x v="2"/>
            <x v="3"/>
            <x v="4"/>
          </reference>
        </references>
      </pivotArea>
    </format>
    <format dxfId="127">
      <pivotArea field="0" type="button" dataOnly="0" labelOnly="1" outline="0" axis="axisRow" fieldPosition="0"/>
    </format>
    <format dxfId="126">
      <pivotArea dataOnly="0" labelOnly="1" outline="0" fieldPosition="0">
        <references count="1">
          <reference field="4294967294" count="5">
            <x v="0"/>
            <x v="1"/>
            <x v="2"/>
            <x v="3"/>
            <x v="4"/>
          </reference>
        </references>
      </pivotArea>
    </format>
    <format dxfId="125">
      <pivotArea field="0" type="button" dataOnly="0" labelOnly="1" outline="0" axis="axisRow" fieldPosition="0"/>
    </format>
    <format dxfId="124">
      <pivotArea dataOnly="0" labelOnly="1" outline="0" fieldPosition="0">
        <references count="1">
          <reference field="4294967294" count="5">
            <x v="0"/>
            <x v="1"/>
            <x v="2"/>
            <x v="3"/>
            <x v="4"/>
          </reference>
        </references>
      </pivotArea>
    </format>
    <format dxfId="27">
      <pivotArea dataOnly="0" labelOnly="1" outline="0" fieldPosition="0">
        <references count="1">
          <reference field="4294967294" count="1">
            <x v="5"/>
          </reference>
        </references>
      </pivotArea>
    </format>
    <format dxfId="26">
      <pivotArea dataOnly="0" labelOnly="1" outline="0" fieldPosition="0">
        <references count="1">
          <reference field="4294967294" count="1">
            <x v="5"/>
          </reference>
        </references>
      </pivotArea>
    </format>
  </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688B07-EAFF-40AF-B4CA-C5FBE4ABEECC}" name="PivotTable20" cacheId="1926" applyNumberFormats="0" applyBorderFormats="0" applyFontFormats="0" applyPatternFormats="0" applyAlignmentFormats="0" applyWidthHeightFormats="1" dataCaption="Values" tag="304d69c3-4812-4f6e-85b9-62fba27fea57" updatedVersion="8" minRefreshableVersion="3" useAutoFormatting="1" rowGrandTotals="0" colGrandTotals="0" itemPrintTitles="1" createdVersion="8" indent="0" outline="1" outlineData="1" multipleFieldFilters="0" chartFormat="28" rowHeaderCaption="Regions">
  <location ref="A155:D175" firstHeaderRow="0" firstDataRow="1" firstDataCol="1"/>
  <pivotFields count="4">
    <pivotField axis="axisRow" allDrilled="1" subtotalTop="0" showAll="0"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x v="19"/>
    </i>
  </rowItems>
  <colFields count="1">
    <field x="-2"/>
  </colFields>
  <colItems count="3">
    <i>
      <x/>
    </i>
    <i i="1">
      <x v="1"/>
    </i>
    <i i="2">
      <x v="2"/>
    </i>
  </colItems>
  <dataFields count="3">
    <dataField name="Sum of Enrollment" fld="1" baseField="0" baseItem="0"/>
    <dataField name="Sum of Base Pay" fld="2" baseField="0" baseItem="0"/>
    <dataField name="Sum of FTE Pay" fld="3" baseField="0" baseItem="0"/>
  </dataFields>
  <formats count="7">
    <format dxfId="21">
      <pivotArea field="0" type="button" dataOnly="0" labelOnly="1" outline="0" axis="axisRow" fieldPosition="0"/>
    </format>
    <format dxfId="22">
      <pivotArea field="0" type="button" dataOnly="0" labelOnly="1" outline="0" axis="axisRow" fieldPosition="0"/>
    </format>
    <format dxfId="23">
      <pivotArea field="0" type="button" dataOnly="0" labelOnly="1" outline="0" axis="axisRow" fieldPosition="0"/>
    </format>
    <format dxfId="24">
      <pivotArea field="0" type="button" dataOnly="0" labelOnly="1" outline="0" axis="axisRow" fieldPosition="0"/>
    </format>
    <format dxfId="25">
      <pivotArea field="0" type="button" dataOnly="0" labelOnly="1" outline="0" axis="axisRow" fieldPosition="0"/>
    </format>
    <format dxfId="20">
      <pivotArea dataOnly="0" labelOnly="1" outline="0" fieldPosition="0">
        <references count="1">
          <reference field="4294967294" count="3">
            <x v="0"/>
            <x v="1"/>
            <x v="2"/>
          </reference>
        </references>
      </pivotArea>
    </format>
    <format dxfId="19">
      <pivotArea dataOnly="0" labelOnly="1" outline="0" fieldPosition="0">
        <references count="1">
          <reference field="4294967294" count="3">
            <x v="0"/>
            <x v="1"/>
            <x v="2"/>
          </reference>
        </references>
      </pivotArea>
    </format>
  </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caption="Average of Base Pay Per Enrollment"/>
    <pivotHierarchy dragToData="1" caption="Average of FTE Pay Per Enrollment"/>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49DDECD-5232-4F63-BFCE-039A8877EC6C}" name="PivotTable12" cacheId="1927" applyNumberFormats="0" applyBorderFormats="0" applyFontFormats="0" applyPatternFormats="0" applyAlignmentFormats="0" applyWidthHeightFormats="1" dataCaption="Values" tag="18603071-7d37-45d3-9de5-cbb2e264a500" updatedVersion="8" minRefreshableVersion="3" useAutoFormatting="1" rowGrandTotals="0" colGrandTotals="0" itemPrintTitles="1" createdVersion="8" indent="0" outline="1" outlineData="1" multipleFieldFilters="0" chartFormat="28" rowHeaderCaption="Regions">
  <location ref="A133:B153" firstHeaderRow="1" firstDataRow="1" firstDataCol="1"/>
  <pivotFields count="2">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0">
    <i>
      <x v="3"/>
    </i>
    <i>
      <x v="9"/>
    </i>
    <i>
      <x v="10"/>
    </i>
    <i>
      <x v="19"/>
    </i>
    <i>
      <x/>
    </i>
    <i>
      <x v="12"/>
    </i>
    <i>
      <x v="5"/>
    </i>
    <i>
      <x v="11"/>
    </i>
    <i>
      <x v="6"/>
    </i>
    <i>
      <x v="18"/>
    </i>
    <i>
      <x v="17"/>
    </i>
    <i>
      <x v="1"/>
    </i>
    <i>
      <x v="4"/>
    </i>
    <i>
      <x v="13"/>
    </i>
    <i>
      <x v="15"/>
    </i>
    <i>
      <x v="16"/>
    </i>
    <i>
      <x v="7"/>
    </i>
    <i>
      <x v="2"/>
    </i>
    <i>
      <x v="14"/>
    </i>
    <i>
      <x v="8"/>
    </i>
  </rowItems>
  <colItems count="1">
    <i/>
  </colItems>
  <dataFields count="1">
    <dataField name="Sum of Enrollment" fld="1" showDataAs="percentOfTotal" baseField="0" baseItem="0" numFmtId="10"/>
  </dataFields>
  <formats count="6">
    <format dxfId="29">
      <pivotArea field="0" type="button" dataOnly="0" labelOnly="1" outline="0" axis="axisRow" fieldPosition="0"/>
    </format>
    <format dxfId="30">
      <pivotArea field="0" type="button" dataOnly="0" labelOnly="1" outline="0" axis="axisRow" fieldPosition="0"/>
    </format>
    <format dxfId="31">
      <pivotArea field="0" type="button" dataOnly="0" labelOnly="1" outline="0" axis="axisRow" fieldPosition="0"/>
    </format>
    <format dxfId="32">
      <pivotArea field="0" type="button" dataOnly="0" labelOnly="1" outline="0" axis="axisRow" fieldPosition="0"/>
    </format>
    <format dxfId="33">
      <pivotArea field="0" type="button" dataOnly="0" labelOnly="1" outline="0" axis="axisRow" fieldPosition="0"/>
    </format>
    <format dxfId="28">
      <pivotArea outline="0" fieldPosition="0">
        <references count="1">
          <reference field="4294967294" count="1">
            <x v="0"/>
          </reference>
        </references>
      </pivotArea>
    </format>
  </formats>
  <chartFormats count="2">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0" count="1" selected="0">
            <x v="3"/>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48CCFC6-FD14-48A9-8815-35D536F56ECD}" name="PivotTable11" cacheId="1928" applyNumberFormats="0" applyBorderFormats="0" applyFontFormats="0" applyPatternFormats="0" applyAlignmentFormats="0" applyWidthHeightFormats="1" dataCaption="Values" tag="574be7c2-f931-4f8e-bd45-0f1234682c0c" updatedVersion="8" minRefreshableVersion="3" useAutoFormatting="1" rowGrandTotals="0" colGrandTotals="0" itemPrintTitles="1" createdVersion="8" indent="0" outline="1" outlineData="1" multipleFieldFilters="0" chartFormat="21" rowHeaderCaption="Regions">
  <location ref="A110:C131" firstHeaderRow="1" firstDataRow="2" firstDataCol="1"/>
  <pivotFields count="3">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Col"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0">
    <i>
      <x v="9"/>
    </i>
    <i>
      <x v="6"/>
    </i>
    <i>
      <x v="10"/>
    </i>
    <i>
      <x v="19"/>
    </i>
    <i>
      <x v="3"/>
    </i>
    <i>
      <x v="11"/>
    </i>
    <i>
      <x v="12"/>
    </i>
    <i>
      <x v="15"/>
    </i>
    <i>
      <x v="16"/>
    </i>
    <i>
      <x v="5"/>
    </i>
    <i>
      <x v="14"/>
    </i>
    <i>
      <x/>
    </i>
    <i>
      <x v="7"/>
    </i>
    <i>
      <x v="1"/>
    </i>
    <i>
      <x v="13"/>
    </i>
    <i>
      <x v="4"/>
    </i>
    <i>
      <x v="2"/>
    </i>
    <i>
      <x v="8"/>
    </i>
    <i>
      <x v="17"/>
    </i>
    <i>
      <x v="18"/>
    </i>
  </rowItems>
  <colFields count="1">
    <field x="1"/>
  </colFields>
  <colItems count="2">
    <i>
      <x v="1"/>
    </i>
    <i>
      <x/>
    </i>
  </colItems>
  <dataFields count="1">
    <dataField name="Count of Charter Status" fld="2" subtotal="count" baseField="0" baseItem="0"/>
  </dataFields>
  <formats count="5">
    <format dxfId="72">
      <pivotArea field="0" type="button" dataOnly="0" labelOnly="1" outline="0" axis="axisRow" fieldPosition="0"/>
    </format>
    <format dxfId="73">
      <pivotArea field="0" type="button" dataOnly="0" labelOnly="1" outline="0" axis="axisRow" fieldPosition="0"/>
    </format>
    <format dxfId="74">
      <pivotArea field="0" type="button" dataOnly="0" labelOnly="1" outline="0" axis="axisRow" fieldPosition="0"/>
    </format>
    <format dxfId="75">
      <pivotArea field="0" type="button" dataOnly="0" labelOnly="1" outline="0" axis="axisRow" fieldPosition="0"/>
    </format>
    <format dxfId="76">
      <pivotArea field="0" type="button" dataOnly="0" labelOnly="1" outline="0" axis="axisRow" fieldPosition="0"/>
    </format>
  </formats>
  <chartFormats count="2">
    <chartFormat chart="20" format="0" series="1">
      <pivotArea type="data" outline="0" fieldPosition="0">
        <references count="2">
          <reference field="4294967294" count="1" selected="0">
            <x v="0"/>
          </reference>
          <reference field="1" count="1" selected="0">
            <x v="0"/>
          </reference>
        </references>
      </pivotArea>
    </chartFormat>
    <chartFormat chart="20" format="1" series="1">
      <pivotArea type="data" outline="0" fieldPosition="0">
        <references count="2">
          <reference field="4294967294" count="1" selected="0">
            <x v="0"/>
          </reference>
          <reference field="1"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3435566-7FEA-4975-A728-794CA38F5478}" name="PivotTable10" cacheId="1929" applyNumberFormats="0" applyBorderFormats="0" applyFontFormats="0" applyPatternFormats="0" applyAlignmentFormats="0" applyWidthHeightFormats="1" dataCaption="Values" tag="c761f2ac-d4a7-49d0-8afa-3b781ddc70eb" updatedVersion="8" minRefreshableVersion="3" useAutoFormatting="1" subtotalHiddenItems="1" rowGrandTotals="0" colGrandTotals="0" itemPrintTitles="1" createdVersion="8" indent="0" outline="1" outlineData="1" multipleFieldFilters="0" chartFormat="29" rowHeaderCaption="Regions">
  <location ref="A45:B108" firstHeaderRow="1" firstDataRow="1" firstDataCol="1"/>
  <pivotFields count="3">
    <pivotField axis="axisRow" allDrilled="1" subtotalTop="0" showAll="0" defaultSubtotal="0" defaultAttributeDrillState="1">
      <items count="3">
        <item x="1"/>
        <item x="2"/>
        <item x="0"/>
      </items>
    </pivotField>
    <pivotField dataField="1" subtotalTop="0" showAll="0" defaultSubtotal="0"/>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s>
  <rowFields count="2">
    <field x="0"/>
    <field x="2"/>
  </rowFields>
  <rowItems count="63">
    <i>
      <x/>
    </i>
    <i r="1">
      <x/>
    </i>
    <i r="1">
      <x v="1"/>
    </i>
    <i r="1">
      <x v="4"/>
    </i>
    <i r="1">
      <x v="3"/>
    </i>
    <i r="1">
      <x v="2"/>
    </i>
    <i r="1">
      <x v="18"/>
    </i>
    <i r="1">
      <x v="5"/>
    </i>
    <i r="1">
      <x v="8"/>
    </i>
    <i r="1">
      <x v="7"/>
    </i>
    <i r="1">
      <x v="9"/>
    </i>
    <i r="1">
      <x v="17"/>
    </i>
    <i r="1">
      <x v="12"/>
    </i>
    <i r="1">
      <x v="10"/>
    </i>
    <i r="1">
      <x v="6"/>
    </i>
    <i r="1">
      <x v="13"/>
    </i>
    <i r="1">
      <x v="14"/>
    </i>
    <i r="1">
      <x v="11"/>
    </i>
    <i r="1">
      <x v="16"/>
    </i>
    <i r="1">
      <x v="15"/>
    </i>
    <i r="1">
      <x v="19"/>
    </i>
    <i>
      <x v="1"/>
    </i>
    <i r="1">
      <x/>
    </i>
    <i r="1">
      <x v="2"/>
    </i>
    <i r="1">
      <x v="1"/>
    </i>
    <i r="1">
      <x v="8"/>
    </i>
    <i r="1">
      <x v="4"/>
    </i>
    <i r="1">
      <x v="7"/>
    </i>
    <i r="1">
      <x v="13"/>
    </i>
    <i r="1">
      <x v="5"/>
    </i>
    <i r="1">
      <x v="3"/>
    </i>
    <i r="1">
      <x v="14"/>
    </i>
    <i r="1">
      <x v="18"/>
    </i>
    <i r="1">
      <x v="17"/>
    </i>
    <i r="1">
      <x v="15"/>
    </i>
    <i r="1">
      <x v="11"/>
    </i>
    <i r="1">
      <x v="6"/>
    </i>
    <i r="1">
      <x v="16"/>
    </i>
    <i r="1">
      <x v="12"/>
    </i>
    <i r="1">
      <x v="9"/>
    </i>
    <i r="1">
      <x v="10"/>
    </i>
    <i r="1">
      <x v="19"/>
    </i>
    <i>
      <x v="2"/>
    </i>
    <i r="1">
      <x v="1"/>
    </i>
    <i r="1">
      <x v="7"/>
    </i>
    <i r="1">
      <x v="2"/>
    </i>
    <i r="1">
      <x v="13"/>
    </i>
    <i r="1">
      <x/>
    </i>
    <i r="1">
      <x v="8"/>
    </i>
    <i r="1">
      <x v="4"/>
    </i>
    <i r="1">
      <x v="6"/>
    </i>
    <i r="1">
      <x v="14"/>
    </i>
    <i r="1">
      <x v="15"/>
    </i>
    <i r="1">
      <x v="16"/>
    </i>
    <i r="1">
      <x v="5"/>
    </i>
    <i r="1">
      <x v="11"/>
    </i>
    <i r="1">
      <x v="17"/>
    </i>
    <i r="1">
      <x v="18"/>
    </i>
    <i r="1">
      <x v="3"/>
    </i>
    <i r="1">
      <x v="12"/>
    </i>
    <i r="1">
      <x v="10"/>
    </i>
    <i r="1">
      <x v="9"/>
    </i>
    <i r="1">
      <x v="19"/>
    </i>
  </rowItems>
  <colItems count="1">
    <i/>
  </colItems>
  <dataFields count="1">
    <dataField name="Sum of Region" fld="1" baseField="0" baseItem="0"/>
  </dataFields>
  <chartFormats count="2">
    <chartFormat chart="19"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C6DBF35-9FA0-47D8-8231-1BE23995A0D4}" name="PivotTable8" cacheId="1930" applyNumberFormats="0" applyBorderFormats="0" applyFontFormats="0" applyPatternFormats="0" applyAlignmentFormats="0" applyWidthHeightFormats="1" dataCaption="Values" tag="30bf170e-173b-43aa-a8ac-182b0e8c6563" updatedVersion="8" minRefreshableVersion="3" useAutoFormatting="1" rowGrandTotals="0" colGrandTotals="0" itemPrintTitles="1" createdVersion="8" indent="0" outline="1" outlineData="1" multipleFieldFilters="0" chartFormat="20" rowHeaderCaption="Regions">
  <location ref="A23:B43" firstHeaderRow="1" firstDataRow="1" firstDataCol="1"/>
  <pivotFields count="2">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0">
    <i>
      <x v="3"/>
    </i>
    <i>
      <x v="9"/>
    </i>
    <i>
      <x v="10"/>
    </i>
    <i>
      <x v="19"/>
    </i>
    <i>
      <x/>
    </i>
    <i>
      <x v="12"/>
    </i>
    <i>
      <x v="5"/>
    </i>
    <i>
      <x v="11"/>
    </i>
    <i>
      <x v="6"/>
    </i>
    <i>
      <x v="18"/>
    </i>
    <i>
      <x v="17"/>
    </i>
    <i>
      <x v="1"/>
    </i>
    <i>
      <x v="4"/>
    </i>
    <i>
      <x v="13"/>
    </i>
    <i>
      <x v="15"/>
    </i>
    <i>
      <x v="16"/>
    </i>
    <i>
      <x v="7"/>
    </i>
    <i>
      <x v="2"/>
    </i>
    <i>
      <x v="14"/>
    </i>
    <i>
      <x v="8"/>
    </i>
  </rowItems>
  <colItems count="1">
    <i/>
  </colItems>
  <dataFields count="1">
    <dataField name="Sum of Enrollment" fld="1" baseField="0" baseItem="0"/>
  </dataFields>
  <formats count="5">
    <format dxfId="87">
      <pivotArea field="0" type="button" dataOnly="0" labelOnly="1" outline="0" axis="axisRow" fieldPosition="0"/>
    </format>
    <format dxfId="88">
      <pivotArea field="0" type="button" dataOnly="0" labelOnly="1" outline="0" axis="axisRow" fieldPosition="0"/>
    </format>
    <format dxfId="89">
      <pivotArea field="0" type="button" dataOnly="0" labelOnly="1" outline="0" axis="axisRow" fieldPosition="0"/>
    </format>
    <format dxfId="90">
      <pivotArea field="0" type="button" dataOnly="0" labelOnly="1" outline="0" axis="axisRow" fieldPosition="0"/>
    </format>
    <format dxfId="91">
      <pivotArea field="0" type="button" dataOnly="0" labelOnly="1" outline="0" axis="axisRow" fieldPosition="0"/>
    </format>
  </formats>
  <chartFormats count="1">
    <chartFormat chart="18" format="0"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28882A7-F250-4EBD-800B-7F7B3F310EBC}" name="PivotTable7" cacheId="1931" applyNumberFormats="0" applyBorderFormats="0" applyFontFormats="0" applyPatternFormats="0" applyAlignmentFormats="0" applyWidthHeightFormats="1" dataCaption="Values" tag="f7809ddb-502c-4aec-a500-c739e763ae28" updatedVersion="8" minRefreshableVersion="3" useAutoFormatting="1" rowGrandTotals="0" colGrandTotals="0" itemPrintTitles="1" createdVersion="8" indent="0" outline="1" outlineData="1" multipleFieldFilters="0" chartFormat="14" rowHeaderCaption="Regions">
  <location ref="A1:C21" firstHeaderRow="0" firstDataRow="1" firstDataCol="1"/>
  <pivotFields count="3">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20">
    <i>
      <x v="9"/>
    </i>
    <i>
      <x v="6"/>
    </i>
    <i>
      <x v="10"/>
    </i>
    <i>
      <x v="3"/>
    </i>
    <i>
      <x v="19"/>
    </i>
    <i>
      <x v="11"/>
    </i>
    <i>
      <x v="12"/>
    </i>
    <i>
      <x v="16"/>
    </i>
    <i>
      <x v="15"/>
    </i>
    <i>
      <x v="5"/>
    </i>
    <i>
      <x v="14"/>
    </i>
    <i>
      <x v="7"/>
    </i>
    <i>
      <x v="1"/>
    </i>
    <i>
      <x/>
    </i>
    <i>
      <x v="13"/>
    </i>
    <i>
      <x v="4"/>
    </i>
    <i>
      <x v="2"/>
    </i>
    <i>
      <x v="8"/>
    </i>
    <i>
      <x v="17"/>
    </i>
    <i>
      <x v="18"/>
    </i>
  </rowItems>
  <colFields count="1">
    <field x="-2"/>
  </colFields>
  <colItems count="2">
    <i>
      <x/>
    </i>
    <i i="1">
      <x v="1"/>
    </i>
  </colItems>
  <dataFields count="2">
    <dataField name="# of Counties" fld="1" subtotal="count" baseField="0" baseItem="0">
      <extLst>
        <ext xmlns:x15="http://schemas.microsoft.com/office/spreadsheetml/2010/11/main" uri="{FABC7310-3BB5-11E1-824E-6D434824019B}">
          <x15:dataField isCountDistinct="1"/>
        </ext>
      </extLst>
    </dataField>
    <dataField name="# of Districts" fld="2" subtotal="count" baseField="0" baseItem="0">
      <extLst>
        <ext xmlns:x15="http://schemas.microsoft.com/office/spreadsheetml/2010/11/main" uri="{FABC7310-3BB5-11E1-824E-6D434824019B}">
          <x15:dataField isCountDistinct="1"/>
        </ext>
      </extLst>
    </dataField>
  </dataFields>
  <formats count="10">
    <format dxfId="92">
      <pivotArea field="0" type="button" dataOnly="0" labelOnly="1" outline="0" axis="axisRow" fieldPosition="0"/>
    </format>
    <format dxfId="93">
      <pivotArea dataOnly="0" labelOnly="1" outline="0" fieldPosition="0">
        <references count="1">
          <reference field="4294967294" count="2">
            <x v="0"/>
            <x v="1"/>
          </reference>
        </references>
      </pivotArea>
    </format>
    <format dxfId="94">
      <pivotArea field="0" type="button" dataOnly="0" labelOnly="1" outline="0" axis="axisRow" fieldPosition="0"/>
    </format>
    <format dxfId="95">
      <pivotArea dataOnly="0" labelOnly="1" outline="0" fieldPosition="0">
        <references count="1">
          <reference field="4294967294" count="2">
            <x v="0"/>
            <x v="1"/>
          </reference>
        </references>
      </pivotArea>
    </format>
    <format dxfId="96">
      <pivotArea field="0" type="button" dataOnly="0" labelOnly="1" outline="0" axis="axisRow" fieldPosition="0"/>
    </format>
    <format dxfId="97">
      <pivotArea dataOnly="0" labelOnly="1" outline="0" fieldPosition="0">
        <references count="1">
          <reference field="4294967294" count="2">
            <x v="0"/>
            <x v="1"/>
          </reference>
        </references>
      </pivotArea>
    </format>
    <format dxfId="98">
      <pivotArea field="0" type="button" dataOnly="0" labelOnly="1" outline="0" axis="axisRow" fieldPosition="0"/>
    </format>
    <format dxfId="99">
      <pivotArea dataOnly="0" labelOnly="1" outline="0" fieldPosition="0">
        <references count="1">
          <reference field="4294967294" count="2">
            <x v="0"/>
            <x v="1"/>
          </reference>
        </references>
      </pivotArea>
    </format>
    <format dxfId="100">
      <pivotArea field="0" type="button" dataOnly="0" labelOnly="1" outline="0" axis="axisRow" fieldPosition="0"/>
    </format>
    <format dxfId="101">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D67B67F-9CC2-475D-B1B6-664A9D647BEF}" name="PivotTable23" cacheId="1932" applyNumberFormats="0" applyBorderFormats="0" applyFontFormats="0" applyPatternFormats="0" applyAlignmentFormats="0" applyWidthHeightFormats="1" dataCaption="Values" tag="b134a9b8-78e2-41bb-a250-e4b0ab612e19" updatedVersion="8" minRefreshableVersion="3" useAutoFormatting="1" rowGrandTotals="0" colGrandTotals="0" itemPrintTitles="1" createdVersion="8" indent="0" outline="1" outlineData="1" multipleFieldFilters="0" chartFormat="38" rowHeaderCaption="Regions">
  <location ref="A103:A118" firstHeaderRow="1" firstDataRow="1" firstDataCol="1"/>
  <pivotFields count="2">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measureFilter="1" defaultSubtotal="0" defaultAttributeDrillState="1">
      <items count="15">
        <item x="0"/>
        <item x="1"/>
        <item x="2"/>
        <item x="3"/>
        <item x="4"/>
        <item x="5"/>
        <item x="6"/>
        <item x="7"/>
        <item x="8"/>
        <item x="9"/>
        <item x="10"/>
        <item x="11"/>
        <item x="12"/>
        <item x="13"/>
        <item x="14"/>
      </items>
    </pivotField>
  </pivotFields>
  <rowFields count="1">
    <field x="1"/>
  </rowFields>
  <rowItems count="15">
    <i>
      <x/>
    </i>
    <i>
      <x v="1"/>
    </i>
    <i>
      <x v="2"/>
    </i>
    <i>
      <x v="3"/>
    </i>
    <i>
      <x v="4"/>
    </i>
    <i>
      <x v="5"/>
    </i>
    <i>
      <x v="6"/>
    </i>
    <i>
      <x v="7"/>
    </i>
    <i>
      <x v="8"/>
    </i>
    <i>
      <x v="9"/>
    </i>
    <i>
      <x v="10"/>
    </i>
    <i>
      <x v="11"/>
    </i>
    <i>
      <x v="12"/>
    </i>
    <i>
      <x v="13"/>
    </i>
    <i>
      <x v="14"/>
    </i>
  </rowItem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0" iMeasureHier="48">
      <autoFilter ref="A1">
        <filterColumn colId="0">
          <top10 val="15" filterVal="15"/>
        </filterColumn>
      </autoFilter>
    </filter>
    <filter fld="0" type="count" id="4" iMeasureHier="42">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29DD41F-A576-4173-810C-C0323E58AC9E}" name="PivotTable19" cacheId="1933" applyNumberFormats="0" applyBorderFormats="0" applyFontFormats="0" applyPatternFormats="0" applyAlignmentFormats="0" applyWidthHeightFormats="1" dataCaption="Values" tag="e99e8544-517f-4b00-994b-6b9379b5e9db" updatedVersion="8" minRefreshableVersion="3" useAutoFormatting="1" rowGrandTotals="0" colGrandTotals="0" itemPrintTitles="1" createdVersion="8" indent="0" outline="1" outlineData="1" multipleFieldFilters="0" chartFormat="38" rowHeaderCaption="Regions">
  <location ref="A86:C101" firstHeaderRow="0" firstDataRow="1" firstDataCol="1"/>
  <pivotFields count="5">
    <pivotField allDrilled="1" subtotalTop="0" showAll="0" defaultSubtotal="0" defaultAttributeDrillState="1"/>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2"/>
  </rowFields>
  <rowItems count="15">
    <i>
      <x v="4"/>
    </i>
    <i>
      <x v="6"/>
    </i>
    <i>
      <x v="1"/>
    </i>
    <i>
      <x v="7"/>
    </i>
    <i>
      <x v="2"/>
    </i>
    <i>
      <x v="13"/>
    </i>
    <i>
      <x v="10"/>
    </i>
    <i>
      <x v="11"/>
    </i>
    <i>
      <x/>
    </i>
    <i>
      <x v="8"/>
    </i>
    <i>
      <x v="5"/>
    </i>
    <i>
      <x v="12"/>
    </i>
    <i>
      <x v="3"/>
    </i>
    <i>
      <x v="14"/>
    </i>
    <i>
      <x v="9"/>
    </i>
  </rowItems>
  <colFields count="1">
    <field x="-2"/>
  </colFields>
  <colItems count="2">
    <i>
      <x/>
    </i>
    <i i="1">
      <x v="1"/>
    </i>
  </colItems>
  <dataFields count="2">
    <dataField name="Sum of FTE Pay Per Enrollment" fld="3" baseField="2" baseItem="0" numFmtId="167"/>
    <dataField name="Sum of Enrollment" fld="4" baseField="0" baseItem="0"/>
  </dataFields>
  <formats count="6">
    <format dxfId="34">
      <pivotArea field="0" type="button" dataOnly="0" labelOnly="1" outline="0"/>
    </format>
    <format dxfId="35">
      <pivotArea field="0" type="button" dataOnly="0" labelOnly="1" outline="0"/>
    </format>
    <format dxfId="36">
      <pivotArea field="0" type="button" dataOnly="0" labelOnly="1" outline="0"/>
    </format>
    <format dxfId="37">
      <pivotArea field="0" type="button" dataOnly="0" labelOnly="1" outline="0"/>
    </format>
    <format dxfId="38">
      <pivotArea field="0" type="button" dataOnly="0" labelOnly="1" outline="0"/>
    </format>
    <format dxfId="39">
      <pivotArea outline="0" fieldPosition="0">
        <references count="1">
          <reference field="4294967294" count="1">
            <x v="0"/>
          </reference>
        </references>
      </pivotArea>
    </format>
  </formats>
  <chartFormats count="2">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0" iMeasureHier="48">
      <autoFilter ref="A1">
        <filterColumn colId="0">
          <top10 val="15" filterVal="15"/>
        </filterColumn>
      </autoFilter>
    </filter>
    <filter fld="1" type="count" id="4" iMeasureHier="42">
      <autoFilter ref="A1">
        <filterColumn colId="0">
          <top10 val="15" filterVal="15"/>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3931B11-77CA-41D2-9D09-A9789495069B}" name="PivotTable18" cacheId="1934" applyNumberFormats="0" applyBorderFormats="0" applyFontFormats="0" applyPatternFormats="0" applyAlignmentFormats="0" applyWidthHeightFormats="1" dataCaption="Values" tag="4bdf5b82-df78-4b43-bb18-175c4bb88eeb" updatedVersion="8" minRefreshableVersion="3" useAutoFormatting="1" rowGrandTotals="0" colGrandTotals="0" itemPrintTitles="1" createdVersion="8" indent="0" outline="1" outlineData="1" multipleFieldFilters="0" chartFormat="39" rowHeaderCaption="Regions">
  <location ref="A69:C84" firstHeaderRow="0" firstDataRow="1" firstDataCol="1"/>
  <pivotFields count="5">
    <pivotField allDrilled="1" subtotalTop="0" showAll="0" defaultSubtotal="0" defaultAttributeDrillState="1"/>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2"/>
  </rowFields>
  <rowItems count="15">
    <i>
      <x v="9"/>
    </i>
    <i>
      <x v="14"/>
    </i>
    <i>
      <x v="3"/>
    </i>
    <i>
      <x v="12"/>
    </i>
    <i>
      <x v="5"/>
    </i>
    <i>
      <x v="8"/>
    </i>
    <i>
      <x v="2"/>
    </i>
    <i>
      <x v="7"/>
    </i>
    <i>
      <x/>
    </i>
    <i>
      <x v="1"/>
    </i>
    <i>
      <x v="11"/>
    </i>
    <i>
      <x v="10"/>
    </i>
    <i>
      <x v="13"/>
    </i>
    <i>
      <x v="4"/>
    </i>
    <i>
      <x v="6"/>
    </i>
  </rowItems>
  <colFields count="1">
    <field x="-2"/>
  </colFields>
  <colItems count="2">
    <i>
      <x/>
    </i>
    <i i="1">
      <x v="1"/>
    </i>
  </colItems>
  <dataFields count="2">
    <dataField name="Sum of Base Pay Per Enrollment" fld="3" baseField="2" baseItem="0" numFmtId="167"/>
    <dataField name="Sum of Enrollment" fld="4" baseField="0" baseItem="0"/>
  </dataFields>
  <formats count="6">
    <format dxfId="41">
      <pivotArea field="0" type="button" dataOnly="0" labelOnly="1" outline="0"/>
    </format>
    <format dxfId="42">
      <pivotArea field="0" type="button" dataOnly="0" labelOnly="1" outline="0"/>
    </format>
    <format dxfId="43">
      <pivotArea field="0" type="button" dataOnly="0" labelOnly="1" outline="0"/>
    </format>
    <format dxfId="44">
      <pivotArea field="0" type="button" dataOnly="0" labelOnly="1" outline="0"/>
    </format>
    <format dxfId="45">
      <pivotArea field="0" type="button" dataOnly="0" labelOnly="1" outline="0"/>
    </format>
    <format dxfId="40">
      <pivotArea outline="0" fieldPosition="0">
        <references count="1">
          <reference field="4294967294" count="1">
            <x v="0"/>
          </reference>
        </references>
      </pivotArea>
    </format>
  </formats>
  <chartFormats count="2">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0" iMeasureHier="48">
      <autoFilter ref="A1">
        <filterColumn colId="0">
          <top10 val="15" filterVal="15"/>
        </filterColumn>
      </autoFilter>
    </filter>
    <filter fld="1" type="count" id="4" iMeasureHier="42">
      <autoFilter ref="A1">
        <filterColumn colId="0">
          <top10 val="15" filterVal="15"/>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1317840-67B5-4AE5-B410-32EA25851D5F}" name="PivotTable17" cacheId="1935" applyNumberFormats="0" applyBorderFormats="0" applyFontFormats="0" applyPatternFormats="0" applyAlignmentFormats="0" applyWidthHeightFormats="1" dataCaption="Values" tag="410cfa0a-c4de-438f-8370-eea18418e2f8" updatedVersion="8" minRefreshableVersion="3" useAutoFormatting="1" rowGrandTotals="0" colGrandTotals="0" itemPrintTitles="1" createdVersion="8" indent="0" outline="1" outlineData="1" multipleFieldFilters="0" chartFormat="36" rowHeaderCaption="Regions">
  <location ref="A52:B67" firstHeaderRow="1" firstDataRow="1" firstDataCol="1"/>
  <pivotFields count="4">
    <pivotField allDrilled="1" subtotalTop="0" showAll="0" defaultSubtotal="0" defaultAttributeDrillState="1"/>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5">
    <i>
      <x v="7"/>
    </i>
    <i>
      <x v="13"/>
    </i>
    <i>
      <x v="3"/>
    </i>
    <i>
      <x v="6"/>
    </i>
    <i>
      <x v="14"/>
    </i>
    <i>
      <x v="9"/>
    </i>
    <i>
      <x v="11"/>
    </i>
    <i>
      <x v="10"/>
    </i>
    <i>
      <x/>
    </i>
    <i>
      <x v="12"/>
    </i>
    <i>
      <x v="4"/>
    </i>
    <i>
      <x v="1"/>
    </i>
    <i>
      <x v="5"/>
    </i>
    <i>
      <x v="2"/>
    </i>
    <i>
      <x v="8"/>
    </i>
  </rowItems>
  <colItems count="1">
    <i/>
  </colItems>
  <dataFields count="1">
    <dataField name="Sum of Enrollment" fld="3" baseField="0" baseItem="0"/>
  </dataFields>
  <formats count="5">
    <format dxfId="46">
      <pivotArea field="0" type="button" dataOnly="0" labelOnly="1" outline="0"/>
    </format>
    <format dxfId="47">
      <pivotArea field="0" type="button" dataOnly="0" labelOnly="1" outline="0"/>
    </format>
    <format dxfId="48">
      <pivotArea field="0" type="button" dataOnly="0" labelOnly="1" outline="0"/>
    </format>
    <format dxfId="49">
      <pivotArea field="0" type="button" dataOnly="0" labelOnly="1" outline="0"/>
    </format>
    <format dxfId="50">
      <pivotArea field="0" type="button" dataOnly="0" labelOnly="1" outline="0"/>
    </format>
  </formats>
  <chartFormats count="1">
    <chartFormat chart="33" format="0"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7" iMeasureHier="43">
      <autoFilter ref="A1">
        <filterColumn colId="0">
          <top10 val="15" filterVal="15"/>
        </filterColumn>
      </autoFilter>
    </filter>
    <filter fld="1" type="count" id="4" iMeasureHier="42">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2879B9D-08F8-4381-BDF9-61999B557D36}" name="PivotTable16" cacheId="1936" applyNumberFormats="0" applyBorderFormats="0" applyFontFormats="0" applyPatternFormats="0" applyAlignmentFormats="0" applyWidthHeightFormats="1" dataCaption="Values" tag="ae9c74ce-120a-4969-b1ee-0a32138ca919" updatedVersion="8" minRefreshableVersion="3" useAutoFormatting="1" rowGrandTotals="0" colGrandTotals="0" itemPrintTitles="1" createdVersion="8" indent="0" outline="1" outlineData="1" multipleFieldFilters="0" chartFormat="33" rowHeaderCaption="Regions">
  <location ref="A35:C50" firstHeaderRow="0" firstDataRow="1" firstDataCol="1"/>
  <pivotFields count="5">
    <pivotField allDrilled="1" subtotalTop="0" showAll="0" defaultSubtotal="0" defaultAttributeDrillState="1"/>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2"/>
  </rowFields>
  <rowItems count="15">
    <i>
      <x v="4"/>
    </i>
    <i>
      <x v="10"/>
    </i>
    <i>
      <x v="2"/>
    </i>
    <i>
      <x v="3"/>
    </i>
    <i>
      <x/>
    </i>
    <i>
      <x v="14"/>
    </i>
    <i>
      <x v="8"/>
    </i>
    <i>
      <x v="7"/>
    </i>
    <i>
      <x v="1"/>
    </i>
    <i>
      <x v="6"/>
    </i>
    <i>
      <x v="5"/>
    </i>
    <i>
      <x v="11"/>
    </i>
    <i>
      <x v="13"/>
    </i>
    <i>
      <x v="12"/>
    </i>
    <i>
      <x v="9"/>
    </i>
  </rowItems>
  <colFields count="1">
    <field x="-2"/>
  </colFields>
  <colItems count="2">
    <i>
      <x/>
    </i>
    <i i="1">
      <x v="1"/>
    </i>
  </colItems>
  <dataFields count="2">
    <dataField name="Sum of Base Pay" fld="3" baseField="0" baseItem="0"/>
    <dataField name="Sum of FTE Pay" fld="4" baseField="0" baseItem="0"/>
  </dataFields>
  <formats count="5">
    <format dxfId="51">
      <pivotArea field="0" type="button" dataOnly="0" labelOnly="1" outline="0"/>
    </format>
    <format dxfId="52">
      <pivotArea field="0" type="button" dataOnly="0" labelOnly="1" outline="0"/>
    </format>
    <format dxfId="53">
      <pivotArea field="0" type="button" dataOnly="0" labelOnly="1" outline="0"/>
    </format>
    <format dxfId="54">
      <pivotArea field="0" type="button" dataOnly="0" labelOnly="1" outline="0"/>
    </format>
    <format dxfId="55">
      <pivotArea field="0" type="button" dataOnly="0" labelOnly="1" outline="0"/>
    </format>
  </formats>
  <chartFormats count="3">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6" iMeasureHier="41">
      <autoFilter ref="A1">
        <filterColumn colId="0">
          <top10 val="15" filterVal="15"/>
        </filterColumn>
      </autoFilter>
    </filter>
    <filter fld="1" type="count" id="4" iMeasureHier="42">
      <autoFilter ref="A1">
        <filterColumn colId="0">
          <top10 val="15" filterVal="15"/>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E9A86D0-A496-4436-A388-A1B02D7B1B2C}" name="PivotTable15" cacheId="1937" applyNumberFormats="0" applyBorderFormats="0" applyFontFormats="0" applyPatternFormats="0" applyAlignmentFormats="0" applyWidthHeightFormats="1" dataCaption="Values" tag="636a52e3-025b-4928-8471-6b426fa46570" updatedVersion="8" minRefreshableVersion="3" useAutoFormatting="1" rowGrandTotals="0" colGrandTotals="0" itemPrintTitles="1" createdVersion="8" indent="0" outline="1" outlineData="1" multipleFieldFilters="0" chartFormat="31" rowHeaderCaption="Regions">
  <location ref="A18:C33" firstHeaderRow="0" firstDataRow="1" firstDataCol="1"/>
  <pivotFields count="5">
    <pivotField allDrilled="1" subtotalTop="0" showAll="0" defaultSubtotal="0" defaultAttributeDrillState="1"/>
    <pivotField allDrilled="1" subtotalTop="0" showAll="0" measureFilter="1" defaultSubtotal="0" defaultAttributeDrillState="1">
      <items count="15">
        <item x="0"/>
        <item x="1"/>
        <item x="2"/>
        <item x="3"/>
        <item x="4"/>
        <item x="5"/>
        <item x="6"/>
        <item x="7"/>
        <item x="8"/>
        <item x="9"/>
        <item x="10"/>
        <item x="11"/>
        <item x="12"/>
        <item x="13"/>
        <item x="14"/>
      </items>
    </pivotField>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2"/>
  </rowFields>
  <rowItems count="15">
    <i>
      <x v="7"/>
    </i>
    <i>
      <x v="5"/>
    </i>
    <i>
      <x v="13"/>
    </i>
    <i>
      <x v="1"/>
    </i>
    <i>
      <x v="4"/>
    </i>
    <i>
      <x v="3"/>
    </i>
    <i>
      <x v="9"/>
    </i>
    <i>
      <x v="11"/>
    </i>
    <i>
      <x v="2"/>
    </i>
    <i>
      <x v="14"/>
    </i>
    <i>
      <x v="10"/>
    </i>
    <i>
      <x v="12"/>
    </i>
    <i>
      <x v="8"/>
    </i>
    <i>
      <x v="6"/>
    </i>
    <i>
      <x/>
    </i>
  </rowItems>
  <colFields count="1">
    <field x="-2"/>
  </colFields>
  <colItems count="2">
    <i>
      <x/>
    </i>
    <i i="1">
      <x v="1"/>
    </i>
  </colItems>
  <dataFields count="2">
    <dataField name="Sum of Base Pay" fld="3" baseField="0" baseItem="0"/>
    <dataField name="Sum of FTE Pay" fld="4" baseField="0" baseItem="0"/>
  </dataFields>
  <formats count="5">
    <format dxfId="56">
      <pivotArea field="0" type="button" dataOnly="0" labelOnly="1" outline="0"/>
    </format>
    <format dxfId="57">
      <pivotArea field="0" type="button" dataOnly="0" labelOnly="1" outline="0"/>
    </format>
    <format dxfId="58">
      <pivotArea field="0" type="button" dataOnly="0" labelOnly="1" outline="0"/>
    </format>
    <format dxfId="59">
      <pivotArea field="0" type="button" dataOnly="0" labelOnly="1" outline="0"/>
    </format>
    <format dxfId="60">
      <pivotArea field="0" type="button" dataOnly="0" labelOnly="1" outline="0"/>
    </format>
  </formats>
  <chartFormats count="2">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42">
      <autoFilter ref="A1">
        <filterColumn colId="0">
          <top10 val="15" filterVal="15"/>
        </filterColumn>
      </autoFilter>
    </filter>
    <filter fld="2" type="count" id="5" iMeasureHier="42">
      <autoFilter ref="A1">
        <filterColumn colId="0">
          <top10 val="15" filterVal="15"/>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CBEB6CD-3B1D-423B-AC1C-8A260A8B710D}" name="PivotTable14" cacheId="19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Regions">
  <location ref="A1:G16" firstHeaderRow="0" firstDataRow="1" firstDataCol="1"/>
  <pivotFields count="9">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3"/>
  </rowFields>
  <rowItems count="15">
    <i>
      <x v="7"/>
    </i>
    <i>
      <x v="5"/>
    </i>
    <i>
      <x v="13"/>
    </i>
    <i>
      <x v="1"/>
    </i>
    <i>
      <x v="4"/>
    </i>
    <i>
      <x v="3"/>
    </i>
    <i>
      <x v="9"/>
    </i>
    <i>
      <x v="11"/>
    </i>
    <i>
      <x v="2"/>
    </i>
    <i>
      <x v="14"/>
    </i>
    <i>
      <x v="10"/>
    </i>
    <i>
      <x v="12"/>
    </i>
    <i>
      <x v="8"/>
    </i>
    <i>
      <x v="6"/>
    </i>
    <i>
      <x/>
    </i>
  </rowItems>
  <colFields count="1">
    <field x="-2"/>
  </colFields>
  <colItems count="6">
    <i>
      <x/>
    </i>
    <i i="1">
      <x v="1"/>
    </i>
    <i i="2">
      <x v="2"/>
    </i>
    <i i="3">
      <x v="3"/>
    </i>
    <i i="4">
      <x v="4"/>
    </i>
    <i i="5">
      <x v="5"/>
    </i>
  </colItems>
  <dataFields count="6">
    <dataField name="Sum of FTE Pay" fld="1" baseField="3" baseItem="7" numFmtId="167"/>
    <dataField name="Sum of Base Pay" fld="4" baseField="0" baseItem="0" numFmtId="167"/>
    <dataField name="Sum of Enrollment" fld="5" baseField="0" baseItem="0"/>
    <dataField name="Sum of Base Pay Per Enrollment" fld="6" baseField="3" baseItem="0" numFmtId="167"/>
    <dataField name="Sum of FTE Pay Per Enrollment" fld="7" baseField="3" baseItem="0" numFmtId="167"/>
    <dataField name="Sum of FTE" fld="8" baseField="0" baseItem="0"/>
  </dataFields>
  <formats count="10">
    <format dxfId="64">
      <pivotArea field="0" type="button" dataOnly="0" labelOnly="1" outline="0"/>
    </format>
    <format dxfId="65">
      <pivotArea field="0" type="button" dataOnly="0" labelOnly="1" outline="0"/>
    </format>
    <format dxfId="66">
      <pivotArea field="0" type="button" dataOnly="0" labelOnly="1" outline="0"/>
    </format>
    <format dxfId="67">
      <pivotArea field="0" type="button" dataOnly="0" labelOnly="1" outline="0"/>
    </format>
    <format dxfId="68">
      <pivotArea field="0" type="button" dataOnly="0" labelOnly="1" outline="0"/>
    </format>
    <format dxfId="69">
      <pivotArea outline="0" fieldPosition="0">
        <references count="1">
          <reference field="4294967294" count="1">
            <x v="3"/>
          </reference>
        </references>
      </pivotArea>
    </format>
    <format dxfId="70">
      <pivotArea outline="0" fieldPosition="0">
        <references count="1">
          <reference field="4294967294" count="1">
            <x v="4"/>
          </reference>
        </references>
      </pivotArea>
    </format>
    <format dxfId="63">
      <pivotArea outline="0" fieldPosition="0">
        <references count="1">
          <reference field="4294967294" count="1">
            <x v="0"/>
          </reference>
        </references>
      </pivotArea>
    </format>
    <format dxfId="62">
      <pivotArea outline="0" collapsedLevelsAreSubtotals="1" fieldPosition="0">
        <references count="1">
          <reference field="4294967294" count="1" selected="0">
            <x v="1"/>
          </reference>
        </references>
      </pivotArea>
    </format>
    <format dxfId="61">
      <pivotArea dataOnly="0" labelOnly="1" outline="0" fieldPosition="0">
        <references count="1">
          <reference field="4294967294" count="1">
            <x v="1"/>
          </reference>
        </references>
      </pivotArea>
    </format>
  </formats>
  <chartFormats count="19">
    <chartFormat chart="27" format="9" series="1">
      <pivotArea type="data" outline="0" fieldPosition="0">
        <references count="1">
          <reference field="4294967294" count="1" selected="0">
            <x v="0"/>
          </reference>
        </references>
      </pivotArea>
    </chartFormat>
    <chartFormat chart="27" format="10" series="1">
      <pivotArea type="data" outline="0" fieldPosition="0">
        <references count="2">
          <reference field="4294967294" count="1" selected="0">
            <x v="0"/>
          </reference>
          <reference field="3" count="1" selected="0">
            <x v="0"/>
          </reference>
        </references>
      </pivotArea>
    </chartFormat>
    <chartFormat chart="27" format="11" series="1">
      <pivotArea type="data" outline="0" fieldPosition="0">
        <references count="2">
          <reference field="4294967294" count="1" selected="0">
            <x v="0"/>
          </reference>
          <reference field="3" count="1" selected="0">
            <x v="16"/>
          </reference>
        </references>
      </pivotArea>
    </chartFormat>
    <chartFormat chart="27" format="12" series="1">
      <pivotArea type="data" outline="0" fieldPosition="0">
        <references count="2">
          <reference field="4294967294" count="1" selected="0">
            <x v="0"/>
          </reference>
          <reference field="3" count="1" selected="0">
            <x v="17"/>
          </reference>
        </references>
      </pivotArea>
    </chartFormat>
    <chartFormat chart="27" format="13" series="1">
      <pivotArea type="data" outline="0" fieldPosition="0">
        <references count="2">
          <reference field="4294967294" count="1" selected="0">
            <x v="0"/>
          </reference>
          <reference field="3" count="1" selected="0">
            <x v="3"/>
          </reference>
        </references>
      </pivotArea>
    </chartFormat>
    <chartFormat chart="27" format="14" series="1">
      <pivotArea type="data" outline="0" fieldPosition="0">
        <references count="2">
          <reference field="4294967294" count="1" selected="0">
            <x v="0"/>
          </reference>
          <reference field="3" count="1" selected="0">
            <x v="4"/>
          </reference>
        </references>
      </pivotArea>
    </chartFormat>
    <chartFormat chart="27" format="15" series="1">
      <pivotArea type="data" outline="0" fieldPosition="0">
        <references count="2">
          <reference field="4294967294" count="1" selected="0">
            <x v="0"/>
          </reference>
          <reference field="3" count="1" selected="0">
            <x v="5"/>
          </reference>
        </references>
      </pivotArea>
    </chartFormat>
    <chartFormat chart="27" format="16" series="1">
      <pivotArea type="data" outline="0" fieldPosition="0">
        <references count="2">
          <reference field="4294967294" count="1" selected="0">
            <x v="0"/>
          </reference>
          <reference field="3" count="1" selected="0">
            <x v="18"/>
          </reference>
        </references>
      </pivotArea>
    </chartFormat>
    <chartFormat chart="27" format="17" series="1">
      <pivotArea type="data" outline="0" fieldPosition="0">
        <references count="2">
          <reference field="4294967294" count="1" selected="0">
            <x v="0"/>
          </reference>
          <reference field="3" count="1" selected="0">
            <x v="9"/>
          </reference>
        </references>
      </pivotArea>
    </chartFormat>
    <chartFormat chart="27" format="18" series="1">
      <pivotArea type="data" outline="0" fieldPosition="0">
        <references count="2">
          <reference field="4294967294" count="1" selected="0">
            <x v="0"/>
          </reference>
          <reference field="3" count="1" selected="0">
            <x v="10"/>
          </reference>
        </references>
      </pivotArea>
    </chartFormat>
    <chartFormat chart="27" format="19" series="1">
      <pivotArea type="data" outline="0" fieldPosition="0">
        <references count="2">
          <reference field="4294967294" count="1" selected="0">
            <x v="0"/>
          </reference>
          <reference field="3" count="1" selected="0">
            <x v="11"/>
          </reference>
        </references>
      </pivotArea>
    </chartFormat>
    <chartFormat chart="27" format="20" series="1">
      <pivotArea type="data" outline="0" fieldPosition="0">
        <references count="2">
          <reference field="4294967294" count="1" selected="0">
            <x v="0"/>
          </reference>
          <reference field="3" count="1" selected="0">
            <x v="15"/>
          </reference>
        </references>
      </pivotArea>
    </chartFormat>
    <chartFormat chart="27" format="21" series="1">
      <pivotArea type="data" outline="0" fieldPosition="0">
        <references count="2">
          <reference field="4294967294" count="1" selected="0">
            <x v="0"/>
          </reference>
          <reference field="3" count="1" selected="0">
            <x v="19"/>
          </reference>
        </references>
      </pivotArea>
    </chartFormat>
    <chartFormat chart="27" format="22" series="1">
      <pivotArea type="data" outline="0" fieldPosition="0">
        <references count="2">
          <reference field="4294967294" count="1" selected="0">
            <x v="0"/>
          </reference>
          <reference field="3" count="1" selected="0">
            <x v="13"/>
          </reference>
        </references>
      </pivotArea>
    </chartFormat>
    <chartFormat chart="27" format="23" series="1">
      <pivotArea type="data" outline="0" fieldPosition="0">
        <references count="2">
          <reference field="4294967294" count="1" selected="0">
            <x v="0"/>
          </reference>
          <reference field="3" count="1" selected="0">
            <x v="14"/>
          </reference>
        </references>
      </pivotArea>
    </chartFormat>
    <chartFormat chart="27" format="24" series="1">
      <pivotArea type="data" outline="0" fieldPosition="0">
        <references count="1">
          <reference field="4294967294" count="1" selected="0">
            <x v="1"/>
          </reference>
        </references>
      </pivotArea>
    </chartFormat>
    <chartFormat chart="27" format="25" series="1">
      <pivotArea type="data" outline="0" fieldPosition="0">
        <references count="1">
          <reference field="4294967294" count="1" selected="0">
            <x v="2"/>
          </reference>
        </references>
      </pivotArea>
    </chartFormat>
    <chartFormat chart="27" format="29" series="1">
      <pivotArea type="data" outline="0" fieldPosition="0">
        <references count="1">
          <reference field="4294967294" count="1" selected="0">
            <x v="3"/>
          </reference>
        </references>
      </pivotArea>
    </chartFormat>
    <chartFormat chart="27" format="30" series="1">
      <pivotArea type="data" outline="0" fieldPosition="0">
        <references count="1">
          <reference field="4294967294" count="1" selected="0">
            <x v="4"/>
          </reference>
        </references>
      </pivotArea>
    </chartFormat>
  </chartFormats>
  <pivotHierarchies count="7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Counties"/>
    <pivotHierarchy dragToData="1"/>
    <pivotHierarchy dragToData="1" caption="# of Districts"/>
    <pivotHierarchy dragToData="1" caption="Sum of Base Pay"/>
    <pivotHierarchy dragToData="1" caption="Total FTE Pay"/>
    <pivotHierarchy dragToData="1" caption="Total Enrollment"/>
    <pivotHierarchy dragToData="1"/>
    <pivotHierarchy dragToData="1"/>
    <pivotHierarchy dragToData="1"/>
    <pivotHierarchy dragToData="1" caption="Distinct Count of Charter Status"/>
    <pivotHierarchy dragToData="1"/>
    <pivotHierarchy dragToData="1"/>
    <pivotHierarchy dragToData="1"/>
    <pivotHierarchy dragToData="1"/>
    <pivotHierarchy dragToData="1"/>
    <pivotHierarchy dragToData="1" caption="Average of Base P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42">
      <autoFilter ref="A1">
        <filterColumn colId="0">
          <top10 val="15" filterVal="15"/>
        </filterColumn>
      </autoFilter>
    </filter>
    <filter fld="3" type="count" id="5" iMeasureHier="42">
      <autoFilter ref="A1">
        <filterColumn colId="0">
          <top10 val="15" filterVal="15"/>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xas_Superintendent_Salaries_2!$A$1:$P$12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89E974-6BB1-454A-B5CB-E17D8C7E2B44}" sourceName="[Range].[Region]">
  <pivotTables>
    <pivotTable tabId="2" name="PivotTable1"/>
    <pivotTable tabId="2" name="PivotTable2"/>
    <pivotTable tabId="2" name="PivotTable3"/>
    <pivotTable tabId="2" name="PivotTable4"/>
    <pivotTable tabId="2" name="PivotTable5"/>
    <pivotTable tabId="2" name="PivotTable6"/>
    <pivotTable tabId="3" name="PivotTable7"/>
    <pivotTable tabId="3" name="PivotTable8"/>
    <pivotTable tabId="2" name="PivotTable9"/>
    <pivotTable tabId="3" name="PivotTable10"/>
    <pivotTable tabId="3" name="PivotTable11"/>
    <pivotTable tabId="3" name="PivotTable12"/>
    <pivotTable tabId="4" name="PivotTable14"/>
    <pivotTable tabId="4" name="PivotTable15"/>
    <pivotTable tabId="4" name="PivotTable16"/>
    <pivotTable tabId="4" name="PivotTable17"/>
    <pivotTable tabId="4" name="PivotTable18"/>
    <pivotTable tabId="4" name="PivotTable19"/>
    <pivotTable tabId="3" name="PivotTable20"/>
    <pivotTable tabId="2" name="PivotTable21"/>
    <pivotTable tabId="2" name="PivotTable22"/>
    <pivotTable tabId="4" name="PivotTable23"/>
  </pivotTables>
  <data>
    <olap pivotCacheId="1755408016">
      <levels count="2">
        <level uniqueName="[Range].[Region].[(All)]" sourceCaption="(All)" count="0"/>
        <level uniqueName="[Range].[Region].[Region]" sourceCaption="Region" count="20">
          <ranges>
            <range startItem="0">
              <i n="[Range].[Region].&amp;[1]" c="1"/>
              <i n="[Range].[Region].&amp;[2]" c="2"/>
              <i n="[Range].[Region].&amp;[3]" c="3"/>
              <i n="[Range].[Region].&amp;[4]" c="4"/>
              <i n="[Range].[Region].&amp;[5]" c="5"/>
              <i n="[Range].[Region].&amp;[6]" c="6"/>
              <i n="[Range].[Region].&amp;[7]" c="7"/>
              <i n="[Range].[Region].&amp;[8]" c="8"/>
              <i n="[Range].[Region].&amp;[9]" c="9"/>
              <i n="[Range].[Region].&amp;[10]" c="10"/>
              <i n="[Range].[Region].&amp;[11]" c="11"/>
              <i n="[Range].[Region].&amp;[12]" c="12"/>
              <i n="[Range].[Region].&amp;[13]" c="13"/>
              <i n="[Range].[Region].&amp;[14]" c="14"/>
              <i n="[Range].[Region].&amp;[15]" c="15"/>
              <i n="[Range].[Region].&amp;[16]" c="16"/>
              <i n="[Range].[Region].&amp;[17]" c="17"/>
              <i n="[Range].[Region].&amp;[18]" c="18"/>
              <i n="[Range].[Region].&amp;[19]" c="19"/>
              <i n="[Range].[Region].&amp;[20]" c="20"/>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FBEDE9-548D-450D-8DC5-55E98775C43C}" cache="Slicer_Region" caption="Region" startItem="6"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3CE3CE-5B2E-48CC-AD42-950471A09829}" name="Table4" displayName="Table4" ref="A1:K1227" totalsRowShown="0">
  <autoFilter ref="A1:K1227" xr:uid="{0E3CE3CE-5B2E-48CC-AD42-950471A09829}"/>
  <tableColumns count="11">
    <tableColumn id="1" xr3:uid="{D24A4864-CC12-47EC-9B5B-8130EA270ABD}" name="State" dataDxfId="141"/>
    <tableColumn id="2" xr3:uid="{B5F26B6E-EE3E-4B94-B0DA-678F60B8231C}" name="Region" dataDxfId="138"/>
    <tableColumn id="3" xr3:uid="{8F6A3A2C-69EB-4A6E-97CD-161A45C2FEBD}" name="County" dataDxfId="140"/>
    <tableColumn id="4" xr3:uid="{481F2C6F-35DE-477D-A33C-2A5B890787C1}" name="District" dataDxfId="139"/>
    <tableColumn id="5" xr3:uid="{793ED4AC-923B-484E-8D01-C0A08A8FCE12}" name="District Name" dataDxfId="137"/>
    <tableColumn id="6" xr3:uid="{586AE0A2-B7D6-4078-88B0-A0F8B8189D4A}" name="Charter Status" dataDxfId="136"/>
    <tableColumn id="7" xr3:uid="{3B797F60-3AB4-49EB-87C7-1711A46EDC35}" name="Superintendent" dataDxfId="134"/>
    <tableColumn id="8" xr3:uid="{D95B42B6-5D59-417D-9C72-0ACA8CBC48B6}" name="Base Pay" dataDxfId="135"/>
    <tableColumn id="9" xr3:uid="{F129AAB3-462C-4DA3-AB3E-406457BC3EA1}" name="FTE Pay" dataDxfId="144"/>
    <tableColumn id="10" xr3:uid="{1413B65F-A174-46D8-81B5-79327131DE86}" name="Enrollment" dataDxfId="143"/>
    <tableColumn id="11" xr3:uid="{35EA6397-A6CA-4156-A9CE-A2CE8F8C2C0E}" name="FTE" dataDxfId="14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microsoft.com/office/2007/relationships/slicer" Target="../slicers/slicer1.xml"/><Relationship Id="rId5" Type="http://schemas.openxmlformats.org/officeDocument/2006/relationships/pivotTable" Target="../pivotTables/pivotTable10.xml"/><Relationship Id="rId10" Type="http://schemas.openxmlformats.org/officeDocument/2006/relationships/drawing" Target="../drawings/drawing2.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openxmlformats.org/officeDocument/2006/relationships/drawing" Target="../drawings/drawing3.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EAE79-5F9B-4551-9CAA-B7ED94F4F747}">
  <dimension ref="A1:A18"/>
  <sheetViews>
    <sheetView showGridLines="0" tabSelected="1" workbookViewId="0">
      <selection activeCell="A3" sqref="A3"/>
    </sheetView>
  </sheetViews>
  <sheetFormatPr defaultRowHeight="14.4" x14ac:dyDescent="0.3"/>
  <cols>
    <col min="1" max="1" width="90" bestFit="1" customWidth="1"/>
  </cols>
  <sheetData>
    <row r="1" spans="1:1" ht="24" thickBot="1" x14ac:dyDescent="0.5">
      <c r="A1" s="38" t="s">
        <v>2757</v>
      </c>
    </row>
    <row r="2" spans="1:1" ht="22.2" thickTop="1" thickBot="1" x14ac:dyDescent="0.45">
      <c r="A2" s="37" t="s">
        <v>2758</v>
      </c>
    </row>
    <row r="3" spans="1:1" ht="15" thickTop="1" x14ac:dyDescent="0.3">
      <c r="A3" t="s">
        <v>2772</v>
      </c>
    </row>
    <row r="4" spans="1:1" x14ac:dyDescent="0.3">
      <c r="A4" t="s">
        <v>2761</v>
      </c>
    </row>
    <row r="5" spans="1:1" ht="21.6" thickBot="1" x14ac:dyDescent="0.45">
      <c r="A5" s="37"/>
    </row>
    <row r="6" spans="1:1" ht="22.2" thickTop="1" thickBot="1" x14ac:dyDescent="0.45">
      <c r="A6" s="37" t="s">
        <v>2759</v>
      </c>
    </row>
    <row r="7" spans="1:1" ht="15" thickTop="1" x14ac:dyDescent="0.3">
      <c r="A7" t="s">
        <v>2767</v>
      </c>
    </row>
    <row r="8" spans="1:1" x14ac:dyDescent="0.3">
      <c r="A8" t="s">
        <v>2768</v>
      </c>
    </row>
    <row r="9" spans="1:1" x14ac:dyDescent="0.3">
      <c r="A9" t="s">
        <v>2769</v>
      </c>
    </row>
    <row r="10" spans="1:1" x14ac:dyDescent="0.3">
      <c r="A10" t="s">
        <v>2770</v>
      </c>
    </row>
    <row r="11" spans="1:1" x14ac:dyDescent="0.3">
      <c r="A11" t="s">
        <v>2771</v>
      </c>
    </row>
    <row r="12" spans="1:1" ht="21.6" thickBot="1" x14ac:dyDescent="0.45">
      <c r="A12" s="37"/>
    </row>
    <row r="13" spans="1:1" ht="22.2" thickTop="1" thickBot="1" x14ac:dyDescent="0.45">
      <c r="A13" s="37" t="s">
        <v>2760</v>
      </c>
    </row>
    <row r="14" spans="1:1" ht="15" thickTop="1" x14ac:dyDescent="0.3">
      <c r="A14" t="s">
        <v>2762</v>
      </c>
    </row>
    <row r="15" spans="1:1" x14ac:dyDescent="0.3">
      <c r="A15" t="s">
        <v>2763</v>
      </c>
    </row>
    <row r="16" spans="1:1" x14ac:dyDescent="0.3">
      <c r="A16" t="s">
        <v>2764</v>
      </c>
    </row>
    <row r="17" spans="1:1" x14ac:dyDescent="0.3">
      <c r="A17" t="s">
        <v>2765</v>
      </c>
    </row>
    <row r="18" spans="1:1" x14ac:dyDescent="0.3">
      <c r="A18" t="s">
        <v>2766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4A65D-A470-4C96-902B-10D1A736C9FB}">
  <dimension ref="A1:O41"/>
  <sheetViews>
    <sheetView showGridLines="0" topLeftCell="A18" workbookViewId="0">
      <selection activeCell="B5" sqref="B5"/>
    </sheetView>
  </sheetViews>
  <sheetFormatPr defaultRowHeight="14.4" x14ac:dyDescent="0.3"/>
  <cols>
    <col min="1" max="1" width="46.44140625" bestFit="1" customWidth="1"/>
    <col min="2" max="2" width="16" bestFit="1" customWidth="1"/>
    <col min="3" max="3" width="47.33203125" bestFit="1" customWidth="1"/>
    <col min="5" max="5" width="34" bestFit="1" customWidth="1"/>
    <col min="6" max="6" width="28.5546875" bestFit="1" customWidth="1"/>
    <col min="7" max="7" width="23" bestFit="1" customWidth="1"/>
    <col min="9" max="9" width="16.77734375" bestFit="1" customWidth="1"/>
    <col min="13" max="13" width="12.88671875" bestFit="1" customWidth="1"/>
    <col min="14" max="14" width="14.33203125" customWidth="1"/>
    <col min="15" max="15" width="11.88671875" bestFit="1" customWidth="1"/>
  </cols>
  <sheetData>
    <row r="1" spans="1:15" ht="31.8" thickBot="1" x14ac:dyDescent="0.65">
      <c r="A1" s="36" t="s">
        <v>2710</v>
      </c>
      <c r="B1" s="20"/>
      <c r="C1" s="20"/>
      <c r="E1" s="30" t="s">
        <v>2700</v>
      </c>
      <c r="F1" s="30" t="s">
        <v>2701</v>
      </c>
      <c r="G1" s="30" t="s">
        <v>2703</v>
      </c>
      <c r="I1" s="15"/>
      <c r="M1" s="18"/>
      <c r="N1" s="18"/>
      <c r="O1" s="18"/>
    </row>
    <row r="2" spans="1:15" ht="22.2" thickTop="1" thickBot="1" x14ac:dyDescent="0.4">
      <c r="A2" s="35" t="s">
        <v>2711</v>
      </c>
      <c r="B2" s="24"/>
      <c r="C2" s="21"/>
      <c r="E2" s="29">
        <v>5683322</v>
      </c>
      <c r="F2" s="25">
        <v>254</v>
      </c>
      <c r="G2" s="25">
        <v>20</v>
      </c>
      <c r="M2" s="16"/>
      <c r="N2" s="17"/>
      <c r="O2" s="17"/>
    </row>
    <row r="3" spans="1:15" ht="18.600000000000001" thickTop="1" x14ac:dyDescent="0.35">
      <c r="A3" s="32" t="s">
        <v>2712</v>
      </c>
      <c r="E3" s="30" t="s">
        <v>2702</v>
      </c>
      <c r="F3" s="30" t="s">
        <v>2684</v>
      </c>
      <c r="G3" s="30" t="s">
        <v>2704</v>
      </c>
      <c r="M3" s="18"/>
      <c r="N3" s="18"/>
      <c r="O3" s="18"/>
    </row>
    <row r="4" spans="1:15" ht="18" x14ac:dyDescent="0.35">
      <c r="A4" s="32" t="s">
        <v>2713</v>
      </c>
      <c r="C4" s="23"/>
      <c r="E4" s="25">
        <v>1206</v>
      </c>
      <c r="F4" s="29">
        <v>199005720</v>
      </c>
      <c r="G4" s="29">
        <v>210860820</v>
      </c>
      <c r="M4" s="17"/>
      <c r="N4" s="5"/>
      <c r="O4" s="16"/>
    </row>
    <row r="5" spans="1:15" ht="18" x14ac:dyDescent="0.35">
      <c r="A5" s="32" t="s">
        <v>2714</v>
      </c>
      <c r="C5" s="14"/>
      <c r="E5" s="31" t="s">
        <v>2706</v>
      </c>
      <c r="F5" s="31" t="s">
        <v>2707</v>
      </c>
      <c r="G5" s="30" t="s">
        <v>2737</v>
      </c>
      <c r="M5" s="18"/>
    </row>
    <row r="6" spans="1:15" ht="18" x14ac:dyDescent="0.35">
      <c r="A6" s="32" t="s">
        <v>2715</v>
      </c>
      <c r="C6" s="14"/>
      <c r="E6" s="26">
        <v>35.020000000000003</v>
      </c>
      <c r="F6" s="26">
        <v>37.1</v>
      </c>
      <c r="G6" s="29">
        <v>174843</v>
      </c>
      <c r="M6" s="16"/>
    </row>
    <row r="7" spans="1:15" ht="18" x14ac:dyDescent="0.35">
      <c r="A7" s="32" t="s">
        <v>2716</v>
      </c>
      <c r="C7" s="14"/>
      <c r="E7" s="30" t="s">
        <v>2730</v>
      </c>
      <c r="F7" s="30" t="s">
        <v>2732</v>
      </c>
      <c r="G7" s="30" t="s">
        <v>2734</v>
      </c>
    </row>
    <row r="8" spans="1:15" ht="18" x14ac:dyDescent="0.35">
      <c r="A8" s="32" t="s">
        <v>2718</v>
      </c>
      <c r="C8" s="14"/>
      <c r="E8" s="25">
        <v>5203259</v>
      </c>
      <c r="F8" s="33">
        <v>0.91500000000000004</v>
      </c>
      <c r="G8" s="29" t="s">
        <v>2735</v>
      </c>
    </row>
    <row r="9" spans="1:15" ht="21" customHeight="1" x14ac:dyDescent="0.35">
      <c r="A9" s="32" t="s">
        <v>2717</v>
      </c>
      <c r="C9" s="14"/>
      <c r="E9" s="30" t="s">
        <v>2731</v>
      </c>
      <c r="F9" s="30" t="s">
        <v>2733</v>
      </c>
      <c r="G9" s="31" t="s">
        <v>2734</v>
      </c>
      <c r="N9" s="20"/>
    </row>
    <row r="10" spans="1:15" ht="21.6" thickBot="1" x14ac:dyDescent="0.4">
      <c r="A10" s="35" t="s">
        <v>2719</v>
      </c>
      <c r="C10" s="14"/>
      <c r="E10" s="25">
        <v>480063</v>
      </c>
      <c r="F10" s="33">
        <v>8.5000000000000006E-2</v>
      </c>
      <c r="G10" s="29" t="s">
        <v>2736</v>
      </c>
      <c r="N10" s="21"/>
    </row>
    <row r="11" spans="1:15" ht="18.600000000000001" thickTop="1" x14ac:dyDescent="0.35">
      <c r="A11" s="32" t="s">
        <v>2720</v>
      </c>
      <c r="C11" s="14"/>
      <c r="N11" s="22"/>
    </row>
    <row r="12" spans="1:15" ht="18" x14ac:dyDescent="0.35">
      <c r="A12" s="32" t="s">
        <v>2721</v>
      </c>
      <c r="C12" s="14"/>
      <c r="N12" s="22"/>
    </row>
    <row r="13" spans="1:15" ht="18" x14ac:dyDescent="0.3">
      <c r="A13" s="32" t="s">
        <v>2722</v>
      </c>
      <c r="N13" s="22"/>
    </row>
    <row r="14" spans="1:15" ht="18" x14ac:dyDescent="0.3">
      <c r="A14" s="32"/>
      <c r="N14" s="22"/>
    </row>
    <row r="15" spans="1:15" ht="21.6" thickBot="1" x14ac:dyDescent="0.35">
      <c r="A15" s="35" t="s">
        <v>2723</v>
      </c>
      <c r="N15" s="22"/>
    </row>
    <row r="16" spans="1:15" ht="18.600000000000001" thickTop="1" x14ac:dyDescent="0.3">
      <c r="A16" s="32" t="s">
        <v>2738</v>
      </c>
      <c r="N16" s="23"/>
    </row>
    <row r="17" spans="1:14" ht="18" x14ac:dyDescent="0.3">
      <c r="A17" s="32" t="s">
        <v>2739</v>
      </c>
      <c r="N17" s="23"/>
    </row>
    <row r="18" spans="1:14" ht="18" x14ac:dyDescent="0.3">
      <c r="A18" s="32"/>
      <c r="N18" s="23"/>
    </row>
    <row r="19" spans="1:14" ht="21.6" thickBot="1" x14ac:dyDescent="0.35">
      <c r="A19" s="35" t="s">
        <v>2740</v>
      </c>
      <c r="N19" s="23"/>
    </row>
    <row r="20" spans="1:14" ht="16.2" thickTop="1" x14ac:dyDescent="0.3">
      <c r="A20" s="32" t="s">
        <v>2741</v>
      </c>
    </row>
    <row r="21" spans="1:14" ht="15.6" x14ac:dyDescent="0.3">
      <c r="A21" s="32" t="s">
        <v>2742</v>
      </c>
    </row>
    <row r="22" spans="1:14" ht="15.6" x14ac:dyDescent="0.3">
      <c r="A22" s="32"/>
    </row>
    <row r="23" spans="1:14" ht="21.6" thickBot="1" x14ac:dyDescent="0.35">
      <c r="A23" s="35" t="s">
        <v>2743</v>
      </c>
    </row>
    <row r="24" spans="1:14" ht="16.2" thickTop="1" x14ac:dyDescent="0.3">
      <c r="A24" s="32" t="s">
        <v>2744</v>
      </c>
    </row>
    <row r="25" spans="1:14" ht="15.6" x14ac:dyDescent="0.3">
      <c r="A25" s="32" t="s">
        <v>2745</v>
      </c>
    </row>
    <row r="26" spans="1:14" ht="15.6" x14ac:dyDescent="0.3">
      <c r="A26" s="32" t="s">
        <v>2746</v>
      </c>
    </row>
    <row r="27" spans="1:14" ht="15.6" x14ac:dyDescent="0.3">
      <c r="A27" s="32"/>
    </row>
    <row r="28" spans="1:14" ht="21.6" thickBot="1" x14ac:dyDescent="0.35">
      <c r="A28" s="35" t="s">
        <v>2747</v>
      </c>
    </row>
    <row r="29" spans="1:14" ht="16.2" thickTop="1" x14ac:dyDescent="0.3">
      <c r="A29" s="32" t="s">
        <v>2748</v>
      </c>
    </row>
    <row r="30" spans="1:14" ht="15.6" x14ac:dyDescent="0.3">
      <c r="A30" s="32"/>
    </row>
    <row r="31" spans="1:14" ht="21.6" thickBot="1" x14ac:dyDescent="0.35">
      <c r="A31" s="35" t="s">
        <v>2749</v>
      </c>
    </row>
    <row r="32" spans="1:14" ht="16.2" thickTop="1" x14ac:dyDescent="0.3">
      <c r="A32" s="34" t="s">
        <v>2750</v>
      </c>
    </row>
    <row r="33" spans="1:1" ht="15.6" x14ac:dyDescent="0.3">
      <c r="A33" s="32" t="s">
        <v>2751</v>
      </c>
    </row>
    <row r="34" spans="1:1" ht="15.6" x14ac:dyDescent="0.3">
      <c r="A34" s="32" t="s">
        <v>2752</v>
      </c>
    </row>
    <row r="35" spans="1:1" ht="15.6" x14ac:dyDescent="0.3">
      <c r="A35" s="32" t="s">
        <v>2753</v>
      </c>
    </row>
    <row r="36" spans="1:1" ht="15.6" x14ac:dyDescent="0.3">
      <c r="A36" s="34" t="s">
        <v>2729</v>
      </c>
    </row>
    <row r="37" spans="1:1" ht="15.6" x14ac:dyDescent="0.3">
      <c r="A37" s="32" t="s">
        <v>2754</v>
      </c>
    </row>
    <row r="38" spans="1:1" ht="15.6" x14ac:dyDescent="0.3">
      <c r="A38" s="32" t="s">
        <v>2755</v>
      </c>
    </row>
    <row r="39" spans="1:1" ht="15.6" x14ac:dyDescent="0.3">
      <c r="A39" s="32" t="s">
        <v>2756</v>
      </c>
    </row>
    <row r="40" spans="1:1" ht="15.6" x14ac:dyDescent="0.3">
      <c r="A40" s="32"/>
    </row>
    <row r="41" spans="1:1" ht="15.6" x14ac:dyDescent="0.3">
      <c r="A41" s="3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73F3-4A0B-4218-B5BC-3E0DDC3E37E0}">
  <dimension ref="A3:F68"/>
  <sheetViews>
    <sheetView topLeftCell="A54" workbookViewId="0">
      <selection activeCell="B72" sqref="B72"/>
    </sheetView>
  </sheetViews>
  <sheetFormatPr defaultRowHeight="14.4" x14ac:dyDescent="0.3"/>
  <cols>
    <col min="1" max="1" width="25.88671875" bestFit="1" customWidth="1"/>
    <col min="2" max="3" width="19.88671875" bestFit="1" customWidth="1"/>
    <col min="4" max="4" width="13.33203125" bestFit="1" customWidth="1"/>
    <col min="5" max="5" width="16.21875" bestFit="1" customWidth="1"/>
    <col min="6" max="7" width="13.33203125" bestFit="1" customWidth="1"/>
    <col min="8" max="8" width="5" bestFit="1" customWidth="1"/>
    <col min="9" max="11" width="6" bestFit="1" customWidth="1"/>
    <col min="12" max="12" width="28.109375" bestFit="1" customWidth="1"/>
    <col min="13" max="13" width="9.88671875" bestFit="1" customWidth="1"/>
    <col min="14" max="85" width="6" bestFit="1" customWidth="1"/>
    <col min="86" max="941" width="7" bestFit="1" customWidth="1"/>
    <col min="942" max="942" width="10.5546875" bestFit="1" customWidth="1"/>
  </cols>
  <sheetData>
    <row r="3" spans="1:4" x14ac:dyDescent="0.3">
      <c r="A3" s="7" t="s">
        <v>2676</v>
      </c>
      <c r="B3" t="s">
        <v>2726</v>
      </c>
      <c r="C3" t="s">
        <v>2689</v>
      </c>
      <c r="D3" t="s">
        <v>2680</v>
      </c>
    </row>
    <row r="4" spans="1:4" x14ac:dyDescent="0.3">
      <c r="A4" s="8">
        <v>15908</v>
      </c>
      <c r="B4" s="6">
        <v>3</v>
      </c>
      <c r="C4" s="4">
        <v>78.591590787359408</v>
      </c>
      <c r="D4" s="3">
        <v>22404</v>
      </c>
    </row>
    <row r="5" spans="1:4" x14ac:dyDescent="0.3">
      <c r="A5" s="8">
        <v>108908</v>
      </c>
      <c r="B5" s="6">
        <v>2</v>
      </c>
      <c r="C5" s="4">
        <v>45.678605158009447</v>
      </c>
      <c r="D5" s="3">
        <v>27530</v>
      </c>
    </row>
    <row r="6" spans="1:4" x14ac:dyDescent="0.3">
      <c r="A6" s="8">
        <v>15834</v>
      </c>
      <c r="B6" s="6">
        <v>2</v>
      </c>
      <c r="C6" s="4">
        <v>34.729977439368305</v>
      </c>
      <c r="D6" s="3">
        <v>14184</v>
      </c>
    </row>
    <row r="7" spans="1:4" x14ac:dyDescent="0.3">
      <c r="A7" s="8">
        <v>161807</v>
      </c>
      <c r="B7" s="6">
        <v>2</v>
      </c>
      <c r="C7" s="4">
        <v>23.124433979351565</v>
      </c>
      <c r="D7" s="3">
        <v>22084</v>
      </c>
    </row>
    <row r="8" spans="1:4" x14ac:dyDescent="0.3">
      <c r="A8" s="8">
        <v>220919</v>
      </c>
      <c r="B8" s="6">
        <v>2</v>
      </c>
      <c r="C8" s="4">
        <v>54.021098087600251</v>
      </c>
      <c r="D8" s="3">
        <v>16210</v>
      </c>
    </row>
    <row r="9" spans="1:4" x14ac:dyDescent="0.3">
      <c r="A9" s="8">
        <v>43902</v>
      </c>
      <c r="B9" s="6">
        <v>2</v>
      </c>
      <c r="C9" s="4">
        <v>54.498012586949322</v>
      </c>
      <c r="D9" s="3">
        <v>12076</v>
      </c>
    </row>
    <row r="10" spans="1:4" x14ac:dyDescent="0.3">
      <c r="A10" s="8">
        <v>100907</v>
      </c>
      <c r="B10" s="6">
        <v>2</v>
      </c>
      <c r="C10" s="4">
        <v>150.69060370009737</v>
      </c>
      <c r="D10" s="3">
        <v>8216</v>
      </c>
    </row>
    <row r="11" spans="1:4" x14ac:dyDescent="0.3">
      <c r="A11" s="8">
        <v>45903</v>
      </c>
      <c r="B11" s="6">
        <v>2</v>
      </c>
      <c r="C11" s="4">
        <v>123.83307810107198</v>
      </c>
      <c r="D11" s="3">
        <v>2612</v>
      </c>
    </row>
    <row r="12" spans="1:4" x14ac:dyDescent="0.3">
      <c r="A12" s="8">
        <v>123805</v>
      </c>
      <c r="B12" s="6">
        <v>2</v>
      </c>
      <c r="C12" s="4">
        <v>644.00715563506265</v>
      </c>
      <c r="D12" s="3">
        <v>1118</v>
      </c>
    </row>
    <row r="13" spans="1:4" x14ac:dyDescent="0.3">
      <c r="A13" s="8">
        <v>57910</v>
      </c>
      <c r="B13" s="6">
        <v>2</v>
      </c>
      <c r="C13" s="4">
        <v>20.418041256841057</v>
      </c>
      <c r="D13" s="3">
        <v>52258</v>
      </c>
    </row>
    <row r="14" spans="1:4" x14ac:dyDescent="0.3">
      <c r="A14" s="8">
        <v>185903</v>
      </c>
      <c r="B14" s="6">
        <v>2</v>
      </c>
      <c r="C14" s="4">
        <v>254.1515748031496</v>
      </c>
      <c r="D14" s="3">
        <v>2032</v>
      </c>
    </row>
    <row r="15" spans="1:4" x14ac:dyDescent="0.3">
      <c r="A15" s="8">
        <v>59901</v>
      </c>
      <c r="B15" s="6">
        <v>2</v>
      </c>
      <c r="C15" s="4">
        <v>75.443239152371348</v>
      </c>
      <c r="D15" s="3">
        <v>7928</v>
      </c>
    </row>
    <row r="16" spans="1:4" x14ac:dyDescent="0.3">
      <c r="A16" s="8">
        <v>221801</v>
      </c>
      <c r="B16" s="6">
        <v>2</v>
      </c>
      <c r="C16" s="4">
        <v>12.233465847488254</v>
      </c>
      <c r="D16" s="3">
        <v>33204</v>
      </c>
    </row>
    <row r="17" spans="1:4" x14ac:dyDescent="0.3">
      <c r="A17" s="8">
        <v>61806</v>
      </c>
      <c r="B17" s="6">
        <v>2</v>
      </c>
      <c r="C17" s="4">
        <v>271.97309417040356</v>
      </c>
      <c r="D17" s="3">
        <v>892</v>
      </c>
    </row>
    <row r="18" spans="1:4" x14ac:dyDescent="0.3">
      <c r="A18" s="8">
        <v>72801</v>
      </c>
      <c r="B18" s="6">
        <v>2</v>
      </c>
      <c r="C18" s="4">
        <v>25.553598389531956</v>
      </c>
      <c r="D18" s="3">
        <v>15896</v>
      </c>
    </row>
    <row r="19" spans="1:4" x14ac:dyDescent="0.3">
      <c r="A19" s="8" t="s">
        <v>2677</v>
      </c>
      <c r="B19" s="6">
        <v>31</v>
      </c>
      <c r="C19" s="4">
        <v>1868.9475690946558</v>
      </c>
      <c r="D19" s="3">
        <v>238644</v>
      </c>
    </row>
    <row r="21" spans="1:4" x14ac:dyDescent="0.3">
      <c r="A21" s="7" t="s">
        <v>2676</v>
      </c>
      <c r="B21" t="s">
        <v>2699</v>
      </c>
    </row>
    <row r="22" spans="1:4" x14ac:dyDescent="0.3">
      <c r="A22" s="8" t="s">
        <v>818</v>
      </c>
      <c r="B22" s="6">
        <v>0.02</v>
      </c>
    </row>
    <row r="23" spans="1:4" x14ac:dyDescent="0.3">
      <c r="A23" s="8" t="s">
        <v>736</v>
      </c>
      <c r="B23" s="6">
        <v>0.02</v>
      </c>
    </row>
    <row r="24" spans="1:4" x14ac:dyDescent="0.3">
      <c r="A24" s="8" t="s">
        <v>1871</v>
      </c>
      <c r="B24" s="6">
        <v>0.03</v>
      </c>
    </row>
    <row r="25" spans="1:4" x14ac:dyDescent="0.3">
      <c r="A25" s="8" t="s">
        <v>1233</v>
      </c>
      <c r="B25" s="6">
        <v>0.05</v>
      </c>
    </row>
    <row r="26" spans="1:4" x14ac:dyDescent="0.3">
      <c r="A26" s="8" t="s">
        <v>1574</v>
      </c>
      <c r="B26" s="6">
        <v>0.05</v>
      </c>
    </row>
    <row r="27" spans="1:4" x14ac:dyDescent="0.3">
      <c r="A27" s="8" t="s">
        <v>1185</v>
      </c>
      <c r="B27" s="6">
        <v>0.06</v>
      </c>
    </row>
    <row r="28" spans="1:4" x14ac:dyDescent="0.3">
      <c r="A28" s="8" t="s">
        <v>1967</v>
      </c>
      <c r="B28" s="6">
        <v>7.0000000000000007E-2</v>
      </c>
    </row>
    <row r="29" spans="1:4" x14ac:dyDescent="0.3">
      <c r="A29" s="8" t="s">
        <v>1427</v>
      </c>
      <c r="B29" s="6">
        <v>7.0000000000000007E-2</v>
      </c>
    </row>
    <row r="30" spans="1:4" x14ac:dyDescent="0.3">
      <c r="A30" s="8" t="s">
        <v>1896</v>
      </c>
      <c r="B30" s="6">
        <v>7.0000000000000007E-2</v>
      </c>
    </row>
    <row r="31" spans="1:4" x14ac:dyDescent="0.3">
      <c r="A31" s="8" t="s">
        <v>2060</v>
      </c>
      <c r="B31" s="6">
        <v>0.09</v>
      </c>
    </row>
    <row r="32" spans="1:4" x14ac:dyDescent="0.3">
      <c r="A32" s="8" t="s">
        <v>1523</v>
      </c>
      <c r="B32" s="6">
        <v>0.1</v>
      </c>
    </row>
    <row r="33" spans="1:6" x14ac:dyDescent="0.3">
      <c r="A33" s="8" t="s">
        <v>1442</v>
      </c>
      <c r="B33" s="6">
        <v>0.11</v>
      </c>
    </row>
    <row r="34" spans="1:6" x14ac:dyDescent="0.3">
      <c r="A34" s="8" t="s">
        <v>889</v>
      </c>
      <c r="B34" s="6">
        <v>0.11</v>
      </c>
    </row>
    <row r="35" spans="1:6" x14ac:dyDescent="0.3">
      <c r="A35" s="8" t="s">
        <v>1880</v>
      </c>
      <c r="B35" s="6">
        <v>0.12</v>
      </c>
    </row>
    <row r="36" spans="1:6" x14ac:dyDescent="0.3">
      <c r="A36" s="8" t="s">
        <v>2346</v>
      </c>
      <c r="B36" s="6">
        <v>0.14000000000000001</v>
      </c>
    </row>
    <row r="37" spans="1:6" x14ac:dyDescent="0.3">
      <c r="A37" s="8" t="s">
        <v>2677</v>
      </c>
      <c r="B37" s="6">
        <v>1.1100000000000001</v>
      </c>
    </row>
    <row r="39" spans="1:6" x14ac:dyDescent="0.3">
      <c r="A39" s="7" t="s">
        <v>2676</v>
      </c>
      <c r="B39" t="s">
        <v>2728</v>
      </c>
      <c r="C39" t="s">
        <v>2693</v>
      </c>
      <c r="D39" t="s">
        <v>2691</v>
      </c>
      <c r="E39" t="s">
        <v>2680</v>
      </c>
      <c r="F39" t="s">
        <v>2679</v>
      </c>
    </row>
    <row r="40" spans="1:6" x14ac:dyDescent="0.3">
      <c r="A40" s="8" t="s">
        <v>14</v>
      </c>
      <c r="B40" s="6">
        <v>2487.3730569948189</v>
      </c>
      <c r="C40" s="6">
        <v>155056.73056994818</v>
      </c>
      <c r="D40" s="4">
        <v>415.45637779944349</v>
      </c>
      <c r="E40" s="6">
        <v>480063</v>
      </c>
      <c r="F40" s="6">
        <v>29925949</v>
      </c>
    </row>
    <row r="41" spans="1:6" x14ac:dyDescent="0.3">
      <c r="A41" s="8" t="s">
        <v>21</v>
      </c>
      <c r="B41" s="6">
        <v>5037.036786060019</v>
      </c>
      <c r="C41" s="6">
        <v>175154.7637947725</v>
      </c>
      <c r="D41" s="4">
        <v>264.9872204748882</v>
      </c>
      <c r="E41" s="6">
        <v>5203259</v>
      </c>
      <c r="F41" s="6">
        <v>180934871</v>
      </c>
    </row>
    <row r="42" spans="1:6" x14ac:dyDescent="0.3">
      <c r="A42" s="8" t="s">
        <v>2677</v>
      </c>
      <c r="B42" s="6">
        <v>4635.6623164763459</v>
      </c>
      <c r="C42" s="6">
        <v>171990.88091353996</v>
      </c>
      <c r="D42" s="4">
        <v>288.67445323478921</v>
      </c>
      <c r="E42" s="6">
        <v>5683322</v>
      </c>
      <c r="F42" s="6">
        <v>210860820</v>
      </c>
    </row>
    <row r="44" spans="1:6" x14ac:dyDescent="0.3">
      <c r="A44" s="7" t="s">
        <v>2676</v>
      </c>
      <c r="B44" t="s">
        <v>2679</v>
      </c>
      <c r="C44" t="s">
        <v>2680</v>
      </c>
      <c r="D44" t="s">
        <v>2689</v>
      </c>
      <c r="E44" t="s">
        <v>2727</v>
      </c>
    </row>
    <row r="45" spans="1:6" x14ac:dyDescent="0.3">
      <c r="A45" s="8" t="s">
        <v>2451</v>
      </c>
      <c r="B45" s="6">
        <v>735426</v>
      </c>
      <c r="C45" s="6">
        <v>1223</v>
      </c>
      <c r="D45" s="4">
        <v>2946.8598050344694</v>
      </c>
      <c r="E45" s="6">
        <v>4</v>
      </c>
    </row>
    <row r="46" spans="1:6" x14ac:dyDescent="0.3">
      <c r="A46" s="8" t="s">
        <v>2524</v>
      </c>
      <c r="B46" s="6">
        <v>565047</v>
      </c>
      <c r="C46" s="6">
        <v>12919</v>
      </c>
      <c r="D46" s="4">
        <v>43.737673194519701</v>
      </c>
      <c r="E46" s="6">
        <v>1</v>
      </c>
    </row>
    <row r="47" spans="1:6" x14ac:dyDescent="0.3">
      <c r="A47" s="8" t="s">
        <v>822</v>
      </c>
      <c r="B47" s="6">
        <v>553912</v>
      </c>
      <c r="C47" s="6">
        <v>33663</v>
      </c>
      <c r="D47" s="4">
        <v>16.454623770905741</v>
      </c>
      <c r="E47" s="6">
        <v>1</v>
      </c>
    </row>
    <row r="48" spans="1:6" x14ac:dyDescent="0.3">
      <c r="A48" s="8" t="s">
        <v>2585</v>
      </c>
      <c r="B48" s="6">
        <v>498516</v>
      </c>
      <c r="C48" s="6">
        <v>85</v>
      </c>
      <c r="D48" s="4">
        <v>5864.8941176470589</v>
      </c>
      <c r="E48" s="6">
        <v>1</v>
      </c>
    </row>
    <row r="49" spans="1:5" x14ac:dyDescent="0.3">
      <c r="A49" s="8" t="s">
        <v>202</v>
      </c>
      <c r="B49" s="6">
        <v>489143</v>
      </c>
      <c r="C49" s="6">
        <v>7875</v>
      </c>
      <c r="D49" s="4">
        <v>62.113396825396826</v>
      </c>
      <c r="E49" s="6">
        <v>1</v>
      </c>
    </row>
    <row r="50" spans="1:5" x14ac:dyDescent="0.3">
      <c r="A50" s="8" t="s">
        <v>15</v>
      </c>
      <c r="B50" s="6">
        <v>488080</v>
      </c>
      <c r="C50" s="6">
        <v>2814</v>
      </c>
      <c r="D50" s="4">
        <v>360.25898537830079</v>
      </c>
      <c r="E50" s="6">
        <v>2</v>
      </c>
    </row>
    <row r="51" spans="1:5" x14ac:dyDescent="0.3">
      <c r="A51" s="8" t="s">
        <v>418</v>
      </c>
      <c r="B51" s="6">
        <v>485051</v>
      </c>
      <c r="C51" s="6">
        <v>2111</v>
      </c>
      <c r="D51" s="4">
        <v>729.70467371197151</v>
      </c>
      <c r="E51" s="6">
        <v>2</v>
      </c>
    </row>
    <row r="52" spans="1:5" x14ac:dyDescent="0.3">
      <c r="A52" s="8" t="s">
        <v>2433</v>
      </c>
      <c r="B52" s="6">
        <v>469638</v>
      </c>
      <c r="C52" s="6">
        <v>22913</v>
      </c>
      <c r="D52" s="4">
        <v>20.496573997294114</v>
      </c>
      <c r="E52" s="6">
        <v>1</v>
      </c>
    </row>
    <row r="53" spans="1:5" x14ac:dyDescent="0.3">
      <c r="A53" s="8" t="s">
        <v>1429</v>
      </c>
      <c r="B53" s="6">
        <v>468296</v>
      </c>
      <c r="C53" s="6">
        <v>11008</v>
      </c>
      <c r="D53" s="4">
        <v>42.541424418604649</v>
      </c>
      <c r="E53" s="6">
        <v>1</v>
      </c>
    </row>
    <row r="54" spans="1:5" x14ac:dyDescent="0.3">
      <c r="A54" s="8" t="s">
        <v>698</v>
      </c>
      <c r="B54" s="6">
        <v>458908</v>
      </c>
      <c r="C54" s="6">
        <v>117927</v>
      </c>
      <c r="D54" s="4">
        <v>3.8914582750345552</v>
      </c>
      <c r="E54" s="6">
        <v>1</v>
      </c>
    </row>
    <row r="55" spans="1:5" x14ac:dyDescent="0.3">
      <c r="A55" s="8" t="s">
        <v>2677</v>
      </c>
      <c r="B55" s="6">
        <v>5212017</v>
      </c>
      <c r="C55" s="6">
        <v>212538</v>
      </c>
      <c r="D55" s="4">
        <v>10090.952732253556</v>
      </c>
      <c r="E55" s="6">
        <v>15</v>
      </c>
    </row>
    <row r="57" spans="1:5" x14ac:dyDescent="0.3">
      <c r="A57" s="7" t="s">
        <v>2676</v>
      </c>
      <c r="B57" t="s">
        <v>2689</v>
      </c>
      <c r="C57" t="s">
        <v>2680</v>
      </c>
      <c r="D57" t="s">
        <v>2699</v>
      </c>
      <c r="E57" t="s">
        <v>2679</v>
      </c>
    </row>
    <row r="58" spans="1:5" x14ac:dyDescent="0.3">
      <c r="A58" s="8" t="s">
        <v>781</v>
      </c>
      <c r="B58" s="4">
        <v>6173.5</v>
      </c>
      <c r="C58" s="6">
        <v>20</v>
      </c>
      <c r="D58" s="6">
        <v>0.5</v>
      </c>
      <c r="E58" s="6">
        <v>123470</v>
      </c>
    </row>
    <row r="59" spans="1:5" x14ac:dyDescent="0.3">
      <c r="A59" s="8" t="s">
        <v>2585</v>
      </c>
      <c r="B59" s="4">
        <v>5864.8941176470589</v>
      </c>
      <c r="C59" s="6">
        <v>85</v>
      </c>
      <c r="D59" s="6">
        <v>0.17</v>
      </c>
      <c r="E59" s="6">
        <v>498516</v>
      </c>
    </row>
    <row r="60" spans="1:5" x14ac:dyDescent="0.3">
      <c r="A60" s="8" t="s">
        <v>613</v>
      </c>
      <c r="B60" s="4">
        <v>5439.5</v>
      </c>
      <c r="C60" s="6">
        <v>34</v>
      </c>
      <c r="D60" s="6">
        <v>0.17</v>
      </c>
      <c r="E60" s="6">
        <v>184943</v>
      </c>
    </row>
    <row r="61" spans="1:5" x14ac:dyDescent="0.3">
      <c r="A61" s="8" t="s">
        <v>2497</v>
      </c>
      <c r="B61" s="4">
        <v>4100.9375</v>
      </c>
      <c r="C61" s="6">
        <v>32</v>
      </c>
      <c r="D61" s="6">
        <v>0.2</v>
      </c>
      <c r="E61" s="6">
        <v>131230</v>
      </c>
    </row>
    <row r="62" spans="1:5" x14ac:dyDescent="0.3">
      <c r="A62" s="8" t="s">
        <v>2487</v>
      </c>
      <c r="B62" s="4">
        <v>3972.2222222222222</v>
      </c>
      <c r="C62" s="6">
        <v>36</v>
      </c>
      <c r="D62" s="6">
        <v>1</v>
      </c>
      <c r="E62" s="6">
        <v>143000</v>
      </c>
    </row>
    <row r="63" spans="1:5" x14ac:dyDescent="0.3">
      <c r="A63" s="8" t="s">
        <v>2451</v>
      </c>
      <c r="B63" s="4">
        <v>2946.8598050344694</v>
      </c>
      <c r="C63" s="6">
        <v>1223</v>
      </c>
      <c r="D63" s="6">
        <v>1</v>
      </c>
      <c r="E63" s="6">
        <v>735426</v>
      </c>
    </row>
    <row r="64" spans="1:5" x14ac:dyDescent="0.3">
      <c r="A64" s="8" t="s">
        <v>336</v>
      </c>
      <c r="B64" s="4">
        <v>2876.8305170239596</v>
      </c>
      <c r="C64" s="6">
        <v>191</v>
      </c>
      <c r="D64" s="6">
        <v>1</v>
      </c>
      <c r="E64" s="6">
        <v>267918</v>
      </c>
    </row>
    <row r="65" spans="1:5" x14ac:dyDescent="0.3">
      <c r="A65" s="8" t="s">
        <v>2003</v>
      </c>
      <c r="B65" s="4">
        <v>2792.5</v>
      </c>
      <c r="C65" s="6">
        <v>36</v>
      </c>
      <c r="D65" s="6">
        <v>0.5</v>
      </c>
      <c r="E65" s="6">
        <v>100530</v>
      </c>
    </row>
    <row r="66" spans="1:5" x14ac:dyDescent="0.3">
      <c r="A66" s="8" t="s">
        <v>1637</v>
      </c>
      <c r="B66" s="4">
        <v>2666.6666666666665</v>
      </c>
      <c r="C66" s="6">
        <v>45</v>
      </c>
      <c r="D66" s="6">
        <v>0.5</v>
      </c>
      <c r="E66" s="6">
        <v>120000</v>
      </c>
    </row>
    <row r="67" spans="1:5" x14ac:dyDescent="0.3">
      <c r="A67" s="8" t="s">
        <v>1812</v>
      </c>
      <c r="B67" s="4">
        <v>2586.3498203923737</v>
      </c>
      <c r="C67" s="6">
        <v>312</v>
      </c>
      <c r="D67" s="6">
        <v>1</v>
      </c>
      <c r="E67" s="6">
        <v>300000</v>
      </c>
    </row>
    <row r="68" spans="1:5" x14ac:dyDescent="0.3">
      <c r="A68" s="8" t="s">
        <v>2677</v>
      </c>
      <c r="B68" s="4">
        <v>39420.260648986754</v>
      </c>
      <c r="C68" s="6">
        <v>2014</v>
      </c>
      <c r="D68" s="6">
        <v>6.04</v>
      </c>
      <c r="E68" s="6">
        <v>2605033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D8F5-682B-408B-BB9C-D564337F6FAA}">
  <dimension ref="A3:I413"/>
  <sheetViews>
    <sheetView showGridLines="0" topLeftCell="J92" workbookViewId="0">
      <selection activeCell="D7" sqref="D1:D1048576"/>
    </sheetView>
  </sheetViews>
  <sheetFormatPr defaultRowHeight="14.4" x14ac:dyDescent="0.3"/>
  <cols>
    <col min="1" max="1" width="23.44140625" bestFit="1" customWidth="1"/>
    <col min="2" max="2" width="30.21875" bestFit="1" customWidth="1"/>
    <col min="3" max="3" width="29" bestFit="1" customWidth="1"/>
    <col min="4" max="4" width="9.88671875" hidden="1" customWidth="1"/>
    <col min="5" max="5" width="13.88671875" hidden="1" customWidth="1"/>
    <col min="6" max="6" width="9.109375" hidden="1" customWidth="1"/>
    <col min="7" max="7" width="26.21875" hidden="1" customWidth="1"/>
    <col min="8" max="8" width="24.88671875" hidden="1" customWidth="1"/>
    <col min="9" max="9" width="37.33203125" hidden="1" customWidth="1"/>
    <col min="19" max="19" width="59.109375" customWidth="1"/>
  </cols>
  <sheetData>
    <row r="3" spans="1:7" x14ac:dyDescent="0.3">
      <c r="A3" s="9" t="s">
        <v>2681</v>
      </c>
      <c r="B3" s="9" t="s">
        <v>2682</v>
      </c>
      <c r="C3" s="9" t="s">
        <v>2683</v>
      </c>
      <c r="D3" s="9" t="s">
        <v>2678</v>
      </c>
      <c r="E3" s="9" t="s">
        <v>2685</v>
      </c>
      <c r="F3" s="9" t="s">
        <v>2686</v>
      </c>
      <c r="G3" s="11" t="s">
        <v>2705</v>
      </c>
    </row>
    <row r="4" spans="1:7" x14ac:dyDescent="0.3">
      <c r="A4" s="8">
        <v>10</v>
      </c>
      <c r="B4" s="6">
        <v>11</v>
      </c>
      <c r="C4" s="6">
        <v>113</v>
      </c>
      <c r="D4" s="6">
        <v>23527355</v>
      </c>
      <c r="E4" s="6">
        <v>24336547</v>
      </c>
      <c r="F4" s="6">
        <v>942199</v>
      </c>
      <c r="G4" s="6">
        <v>115</v>
      </c>
    </row>
    <row r="5" spans="1:7" x14ac:dyDescent="0.3">
      <c r="A5" s="8">
        <v>4</v>
      </c>
      <c r="B5" s="6">
        <v>9</v>
      </c>
      <c r="C5" s="6">
        <v>89</v>
      </c>
      <c r="D5" s="6">
        <v>19222195</v>
      </c>
      <c r="E5" s="6">
        <v>20565711</v>
      </c>
      <c r="F5" s="6">
        <v>1246551</v>
      </c>
      <c r="G5" s="6">
        <v>89</v>
      </c>
    </row>
    <row r="6" spans="1:7" x14ac:dyDescent="0.3">
      <c r="A6" s="8">
        <v>11</v>
      </c>
      <c r="B6" s="6">
        <v>10</v>
      </c>
      <c r="C6" s="6">
        <v>94</v>
      </c>
      <c r="D6" s="6">
        <v>17362609</v>
      </c>
      <c r="E6" s="6">
        <v>18356327</v>
      </c>
      <c r="F6" s="6">
        <v>612278</v>
      </c>
      <c r="G6" s="6">
        <v>97</v>
      </c>
    </row>
    <row r="7" spans="1:7" x14ac:dyDescent="0.3">
      <c r="A7" s="8">
        <v>20</v>
      </c>
      <c r="B7" s="6">
        <v>19</v>
      </c>
      <c r="C7" s="6">
        <v>88</v>
      </c>
      <c r="D7" s="6">
        <v>15689304</v>
      </c>
      <c r="E7" s="6">
        <v>16388324</v>
      </c>
      <c r="F7" s="6">
        <v>528072</v>
      </c>
      <c r="G7" s="6">
        <v>91</v>
      </c>
    </row>
    <row r="8" spans="1:7" x14ac:dyDescent="0.3">
      <c r="A8" s="8">
        <v>7</v>
      </c>
      <c r="B8" s="6">
        <v>17</v>
      </c>
      <c r="C8" s="6">
        <v>101</v>
      </c>
      <c r="D8" s="6">
        <v>15156919</v>
      </c>
      <c r="E8" s="6">
        <v>16033834</v>
      </c>
      <c r="F8" s="6">
        <v>184645</v>
      </c>
      <c r="G8" s="6">
        <v>101</v>
      </c>
    </row>
    <row r="9" spans="1:7" x14ac:dyDescent="0.3">
      <c r="A9" s="8">
        <v>13</v>
      </c>
      <c r="B9" s="6">
        <v>14</v>
      </c>
      <c r="C9" s="6">
        <v>70</v>
      </c>
      <c r="D9" s="6">
        <v>12401519</v>
      </c>
      <c r="E9" s="6">
        <v>13291134</v>
      </c>
      <c r="F9" s="6">
        <v>410368</v>
      </c>
      <c r="G9" s="6">
        <v>72</v>
      </c>
    </row>
    <row r="10" spans="1:7" x14ac:dyDescent="0.3">
      <c r="A10" s="8">
        <v>12</v>
      </c>
      <c r="B10" s="6">
        <v>13</v>
      </c>
      <c r="C10" s="6">
        <v>81</v>
      </c>
      <c r="D10" s="6">
        <v>11960551</v>
      </c>
      <c r="E10" s="6">
        <v>12566382</v>
      </c>
      <c r="F10" s="6">
        <v>187926</v>
      </c>
      <c r="G10" s="6">
        <v>82</v>
      </c>
    </row>
    <row r="11" spans="1:7" x14ac:dyDescent="0.3">
      <c r="A11" s="8">
        <v>6</v>
      </c>
      <c r="B11" s="6">
        <v>15</v>
      </c>
      <c r="C11" s="6">
        <v>60</v>
      </c>
      <c r="D11" s="6">
        <v>9483741</v>
      </c>
      <c r="E11" s="6">
        <v>9804217</v>
      </c>
      <c r="F11" s="6">
        <v>224622</v>
      </c>
      <c r="G11" s="6">
        <v>60</v>
      </c>
    </row>
    <row r="12" spans="1:7" x14ac:dyDescent="0.3">
      <c r="A12" s="8">
        <v>1</v>
      </c>
      <c r="B12" s="6">
        <v>8</v>
      </c>
      <c r="C12" s="6">
        <v>45</v>
      </c>
      <c r="D12" s="6">
        <v>9046643</v>
      </c>
      <c r="E12" s="6">
        <v>9789255</v>
      </c>
      <c r="F12" s="6">
        <v>448909</v>
      </c>
      <c r="G12" s="6">
        <v>46</v>
      </c>
    </row>
    <row r="13" spans="1:7" x14ac:dyDescent="0.3">
      <c r="A13" s="8">
        <v>17</v>
      </c>
      <c r="B13" s="6">
        <v>20</v>
      </c>
      <c r="C13" s="6">
        <v>61</v>
      </c>
      <c r="D13" s="6">
        <v>8266599</v>
      </c>
      <c r="E13" s="6">
        <v>8640380</v>
      </c>
      <c r="F13" s="6">
        <v>81623</v>
      </c>
      <c r="G13" s="6">
        <v>61</v>
      </c>
    </row>
    <row r="14" spans="1:7" x14ac:dyDescent="0.3">
      <c r="A14" s="8">
        <v>16</v>
      </c>
      <c r="B14" s="6">
        <v>26</v>
      </c>
      <c r="C14" s="6">
        <v>60</v>
      </c>
      <c r="D14" s="6">
        <v>7610724</v>
      </c>
      <c r="E14" s="6">
        <v>7954892</v>
      </c>
      <c r="F14" s="6">
        <v>84149</v>
      </c>
      <c r="G14" s="6">
        <v>62</v>
      </c>
    </row>
    <row r="15" spans="1:7" x14ac:dyDescent="0.3">
      <c r="A15" s="8">
        <v>2</v>
      </c>
      <c r="B15" s="6">
        <v>10</v>
      </c>
      <c r="C15" s="6">
        <v>45</v>
      </c>
      <c r="D15" s="6">
        <v>6860403</v>
      </c>
      <c r="E15" s="6">
        <v>7107333</v>
      </c>
      <c r="F15" s="6">
        <v>94521</v>
      </c>
      <c r="G15" s="6">
        <v>45</v>
      </c>
    </row>
    <row r="16" spans="1:7" x14ac:dyDescent="0.3">
      <c r="A16" s="8">
        <v>5</v>
      </c>
      <c r="B16" s="6">
        <v>9</v>
      </c>
      <c r="C16" s="6">
        <v>37</v>
      </c>
      <c r="D16" s="6">
        <v>6789492</v>
      </c>
      <c r="E16" s="6">
        <v>7080506</v>
      </c>
      <c r="F16" s="6">
        <v>88551</v>
      </c>
      <c r="G16" s="6">
        <v>39</v>
      </c>
    </row>
    <row r="17" spans="1:7" x14ac:dyDescent="0.3">
      <c r="A17" s="8">
        <v>8</v>
      </c>
      <c r="B17" s="6">
        <v>12</v>
      </c>
      <c r="C17" s="6">
        <v>46</v>
      </c>
      <c r="D17" s="6">
        <v>6241469</v>
      </c>
      <c r="E17" s="6">
        <v>6368473</v>
      </c>
      <c r="F17" s="6">
        <v>55432</v>
      </c>
      <c r="G17" s="6">
        <v>46</v>
      </c>
    </row>
    <row r="18" spans="1:7" x14ac:dyDescent="0.3">
      <c r="A18" s="8">
        <v>15</v>
      </c>
      <c r="B18" s="6">
        <v>21</v>
      </c>
      <c r="C18" s="6">
        <v>46</v>
      </c>
      <c r="D18" s="6">
        <v>5996325</v>
      </c>
      <c r="E18" s="6">
        <v>6340346</v>
      </c>
      <c r="F18" s="6">
        <v>50772</v>
      </c>
      <c r="G18" s="6">
        <v>47</v>
      </c>
    </row>
    <row r="19" spans="1:7" x14ac:dyDescent="0.3">
      <c r="A19" s="8">
        <v>14</v>
      </c>
      <c r="B19" s="6">
        <v>13</v>
      </c>
      <c r="C19" s="6">
        <v>43</v>
      </c>
      <c r="D19" s="6">
        <v>5462928</v>
      </c>
      <c r="E19" s="6">
        <v>5709784</v>
      </c>
      <c r="F19" s="6">
        <v>88297</v>
      </c>
      <c r="G19" s="6">
        <v>44</v>
      </c>
    </row>
    <row r="20" spans="1:7" x14ac:dyDescent="0.3">
      <c r="A20" s="8">
        <v>3</v>
      </c>
      <c r="B20" s="6">
        <v>11</v>
      </c>
      <c r="C20" s="6">
        <v>37</v>
      </c>
      <c r="D20" s="6">
        <v>5422034</v>
      </c>
      <c r="E20" s="6">
        <v>6187851</v>
      </c>
      <c r="F20" s="6">
        <v>50779</v>
      </c>
      <c r="G20" s="6">
        <v>39</v>
      </c>
    </row>
    <row r="21" spans="1:7" x14ac:dyDescent="0.3">
      <c r="A21" s="8">
        <v>18</v>
      </c>
      <c r="B21" s="6">
        <v>17</v>
      </c>
      <c r="C21" s="6">
        <v>34</v>
      </c>
      <c r="D21" s="6">
        <v>4846949</v>
      </c>
      <c r="E21" s="6">
        <v>5643742</v>
      </c>
      <c r="F21" s="6">
        <v>107050</v>
      </c>
      <c r="G21" s="6">
        <v>34</v>
      </c>
    </row>
    <row r="22" spans="1:7" x14ac:dyDescent="0.3">
      <c r="A22" s="8">
        <v>9</v>
      </c>
      <c r="B22" s="6">
        <v>12</v>
      </c>
      <c r="C22" s="6">
        <v>37</v>
      </c>
      <c r="D22" s="6">
        <v>4513646</v>
      </c>
      <c r="E22" s="6">
        <v>5054242</v>
      </c>
      <c r="F22" s="6">
        <v>35699</v>
      </c>
      <c r="G22" s="6">
        <v>37</v>
      </c>
    </row>
    <row r="23" spans="1:7" x14ac:dyDescent="0.3">
      <c r="A23" s="8">
        <v>19</v>
      </c>
      <c r="B23" s="6">
        <v>2</v>
      </c>
      <c r="C23" s="6">
        <v>19</v>
      </c>
      <c r="D23" s="6">
        <v>3144315</v>
      </c>
      <c r="E23" s="6">
        <v>3641540</v>
      </c>
      <c r="F23" s="6">
        <v>160879</v>
      </c>
      <c r="G23" s="6">
        <v>19</v>
      </c>
    </row>
    <row r="24" spans="1:7" x14ac:dyDescent="0.3">
      <c r="A24" s="8" t="s">
        <v>2677</v>
      </c>
      <c r="B24" s="6">
        <v>253</v>
      </c>
      <c r="C24" s="6">
        <v>1206</v>
      </c>
      <c r="D24" s="6">
        <v>199005720</v>
      </c>
      <c r="E24" s="6">
        <v>210860820</v>
      </c>
      <c r="F24" s="6">
        <v>5683322</v>
      </c>
      <c r="G24" s="6">
        <v>1226</v>
      </c>
    </row>
    <row r="25" spans="1:7" x14ac:dyDescent="0.3">
      <c r="A25" s="9" t="s">
        <v>2681</v>
      </c>
      <c r="B25" s="11" t="s">
        <v>2692</v>
      </c>
      <c r="C25" s="11" t="s">
        <v>2693</v>
      </c>
    </row>
    <row r="26" spans="1:7" x14ac:dyDescent="0.3">
      <c r="A26" s="8">
        <v>4</v>
      </c>
      <c r="B26" s="4">
        <v>215979.7191011236</v>
      </c>
      <c r="C26" s="4">
        <v>231075.40449438203</v>
      </c>
    </row>
    <row r="27" spans="1:7" x14ac:dyDescent="0.3">
      <c r="A27" s="8">
        <v>1</v>
      </c>
      <c r="B27" s="4">
        <v>196666.15217391305</v>
      </c>
      <c r="C27" s="4">
        <v>212809.89130434784</v>
      </c>
    </row>
    <row r="28" spans="1:7" x14ac:dyDescent="0.3">
      <c r="A28" s="8">
        <v>10</v>
      </c>
      <c r="B28" s="4">
        <v>204585.69565217392</v>
      </c>
      <c r="C28" s="4">
        <v>211622.14782608696</v>
      </c>
    </row>
    <row r="29" spans="1:7" x14ac:dyDescent="0.3">
      <c r="A29" s="8">
        <v>19</v>
      </c>
      <c r="B29" s="4">
        <v>165490.26315789475</v>
      </c>
      <c r="C29" s="4">
        <v>191660</v>
      </c>
    </row>
    <row r="30" spans="1:7" x14ac:dyDescent="0.3">
      <c r="A30" s="8">
        <v>11</v>
      </c>
      <c r="B30" s="4">
        <v>178995.96907216494</v>
      </c>
      <c r="C30" s="4">
        <v>189240.48453608248</v>
      </c>
    </row>
    <row r="31" spans="1:7" x14ac:dyDescent="0.3">
      <c r="A31" s="8">
        <v>13</v>
      </c>
      <c r="B31" s="4">
        <v>172243.31944444444</v>
      </c>
      <c r="C31" s="4">
        <v>184599.08333333334</v>
      </c>
    </row>
    <row r="32" spans="1:7" x14ac:dyDescent="0.3">
      <c r="A32" s="8">
        <v>5</v>
      </c>
      <c r="B32" s="4">
        <v>174089.53846153847</v>
      </c>
      <c r="C32" s="4">
        <v>181551.43589743591</v>
      </c>
    </row>
    <row r="33" spans="1:3" x14ac:dyDescent="0.3">
      <c r="A33" s="8">
        <v>20</v>
      </c>
      <c r="B33" s="4">
        <v>172409.93406593407</v>
      </c>
      <c r="C33" s="4">
        <v>180091.47252747254</v>
      </c>
    </row>
    <row r="34" spans="1:3" x14ac:dyDescent="0.3">
      <c r="A34" s="8">
        <v>18</v>
      </c>
      <c r="B34" s="4">
        <v>142557.32352941178</v>
      </c>
      <c r="C34" s="4">
        <v>165992.41176470587</v>
      </c>
    </row>
    <row r="35" spans="1:3" x14ac:dyDescent="0.3">
      <c r="A35" s="8">
        <v>6</v>
      </c>
      <c r="B35" s="4">
        <v>158062.35</v>
      </c>
      <c r="C35" s="4">
        <v>163403.61666666667</v>
      </c>
    </row>
    <row r="36" spans="1:3" x14ac:dyDescent="0.3">
      <c r="A36" s="8">
        <v>7</v>
      </c>
      <c r="B36" s="4">
        <v>150068.50495049506</v>
      </c>
      <c r="C36" s="4">
        <v>158750.8316831683</v>
      </c>
    </row>
    <row r="37" spans="1:3" x14ac:dyDescent="0.3">
      <c r="A37" s="8">
        <v>3</v>
      </c>
      <c r="B37" s="4">
        <v>139026.51282051281</v>
      </c>
      <c r="C37" s="4">
        <v>158662.84615384616</v>
      </c>
    </row>
    <row r="38" spans="1:3" x14ac:dyDescent="0.3">
      <c r="A38" s="8">
        <v>2</v>
      </c>
      <c r="B38" s="4">
        <v>152453.4</v>
      </c>
      <c r="C38" s="4">
        <v>157940.73333333334</v>
      </c>
    </row>
    <row r="39" spans="1:3" x14ac:dyDescent="0.3">
      <c r="A39" s="8">
        <v>12</v>
      </c>
      <c r="B39" s="4">
        <v>145860.37804878049</v>
      </c>
      <c r="C39" s="4">
        <v>153248.56097560975</v>
      </c>
    </row>
    <row r="40" spans="1:3" x14ac:dyDescent="0.3">
      <c r="A40" s="8">
        <v>17</v>
      </c>
      <c r="B40" s="4">
        <v>135518.01639344261</v>
      </c>
      <c r="C40" s="4">
        <v>141645.57377049181</v>
      </c>
    </row>
    <row r="41" spans="1:3" x14ac:dyDescent="0.3">
      <c r="A41" s="8">
        <v>8</v>
      </c>
      <c r="B41" s="4">
        <v>135684.10869565216</v>
      </c>
      <c r="C41" s="4">
        <v>138445.0652173913</v>
      </c>
    </row>
    <row r="42" spans="1:3" x14ac:dyDescent="0.3">
      <c r="A42" s="8">
        <v>9</v>
      </c>
      <c r="B42" s="4">
        <v>121990.43243243243</v>
      </c>
      <c r="C42" s="4">
        <v>136601.13513513515</v>
      </c>
    </row>
    <row r="43" spans="1:3" x14ac:dyDescent="0.3">
      <c r="A43" s="8">
        <v>15</v>
      </c>
      <c r="B43" s="4">
        <v>127581.3829787234</v>
      </c>
      <c r="C43" s="4">
        <v>134900.97872340426</v>
      </c>
    </row>
    <row r="44" spans="1:3" x14ac:dyDescent="0.3">
      <c r="A44" s="8">
        <v>14</v>
      </c>
      <c r="B44" s="4">
        <v>124157.45454545454</v>
      </c>
      <c r="C44" s="4">
        <v>129767.81818181818</v>
      </c>
    </row>
    <row r="45" spans="1:3" x14ac:dyDescent="0.3">
      <c r="A45" s="8">
        <v>16</v>
      </c>
      <c r="B45" s="4">
        <v>122753.6129032258</v>
      </c>
      <c r="C45" s="4">
        <v>128304.70967741935</v>
      </c>
    </row>
    <row r="47" spans="1:3" x14ac:dyDescent="0.3">
      <c r="A47" s="11" t="s">
        <v>2</v>
      </c>
      <c r="B47" s="11" t="s">
        <v>2692</v>
      </c>
      <c r="C47" s="11" t="s">
        <v>2693</v>
      </c>
    </row>
    <row r="48" spans="1:3" x14ac:dyDescent="0.3">
      <c r="A48" s="8" t="s">
        <v>677</v>
      </c>
      <c r="B48" s="4">
        <v>97170</v>
      </c>
      <c r="C48" s="4">
        <v>412962</v>
      </c>
    </row>
    <row r="49" spans="1:5" x14ac:dyDescent="0.3">
      <c r="A49" s="8" t="s">
        <v>607</v>
      </c>
      <c r="B49" s="4">
        <v>253151</v>
      </c>
      <c r="C49" s="4">
        <v>365706</v>
      </c>
    </row>
    <row r="50" spans="1:5" x14ac:dyDescent="0.3">
      <c r="A50" s="8" t="s">
        <v>935</v>
      </c>
      <c r="B50" s="4">
        <v>340841.75</v>
      </c>
      <c r="C50" s="4">
        <v>340841.75</v>
      </c>
    </row>
    <row r="51" spans="1:5" x14ac:dyDescent="0.3">
      <c r="A51" s="8" t="s">
        <v>99</v>
      </c>
      <c r="B51" s="4">
        <v>291899</v>
      </c>
      <c r="C51" s="4">
        <v>323446.66666666669</v>
      </c>
    </row>
    <row r="52" spans="1:5" x14ac:dyDescent="0.3">
      <c r="A52" s="8" t="s">
        <v>801</v>
      </c>
      <c r="B52" s="4">
        <v>307484</v>
      </c>
      <c r="C52" s="4">
        <v>307484</v>
      </c>
    </row>
    <row r="53" spans="1:5" x14ac:dyDescent="0.3">
      <c r="A53" s="8" t="s">
        <v>282</v>
      </c>
      <c r="B53" s="4">
        <v>269682.33333333331</v>
      </c>
      <c r="C53" s="4">
        <v>269682.33333333331</v>
      </c>
    </row>
    <row r="54" spans="1:5" x14ac:dyDescent="0.3">
      <c r="A54" s="8" t="s">
        <v>2089</v>
      </c>
      <c r="B54" s="4">
        <v>268130</v>
      </c>
      <c r="C54" s="4">
        <v>268130</v>
      </c>
    </row>
    <row r="55" spans="1:5" x14ac:dyDescent="0.3">
      <c r="A55" s="8" t="s">
        <v>454</v>
      </c>
      <c r="B55" s="4">
        <v>262388</v>
      </c>
      <c r="C55" s="4">
        <v>262388</v>
      </c>
    </row>
    <row r="56" spans="1:5" x14ac:dyDescent="0.3">
      <c r="A56" s="8" t="s">
        <v>105</v>
      </c>
      <c r="B56" s="4">
        <v>250048</v>
      </c>
      <c r="C56" s="4">
        <v>250048</v>
      </c>
    </row>
    <row r="57" spans="1:5" x14ac:dyDescent="0.3">
      <c r="A57" s="8" t="s">
        <v>36</v>
      </c>
      <c r="B57" s="4">
        <v>233466.96296296295</v>
      </c>
      <c r="C57" s="4">
        <v>244905.14814814815</v>
      </c>
    </row>
    <row r="58" spans="1:5" x14ac:dyDescent="0.3">
      <c r="A58" s="8" t="s">
        <v>592</v>
      </c>
      <c r="B58" s="4">
        <v>242218.33333333334</v>
      </c>
      <c r="C58" s="4">
        <v>242218.33333333334</v>
      </c>
    </row>
    <row r="59" spans="1:5" x14ac:dyDescent="0.3">
      <c r="A59" s="8" t="s">
        <v>619</v>
      </c>
      <c r="B59" s="4">
        <v>241056.57142857142</v>
      </c>
      <c r="C59" s="4">
        <v>241056.57142857142</v>
      </c>
    </row>
    <row r="60" spans="1:5" x14ac:dyDescent="0.3">
      <c r="A60" s="8" t="s">
        <v>651</v>
      </c>
      <c r="B60" s="4">
        <v>233104.71428571429</v>
      </c>
      <c r="C60" s="4">
        <v>240726.14285714287</v>
      </c>
    </row>
    <row r="61" spans="1:5" x14ac:dyDescent="0.3">
      <c r="A61" s="8" t="s">
        <v>357</v>
      </c>
      <c r="B61" s="4">
        <v>222710.09090909091</v>
      </c>
      <c r="C61" s="4">
        <v>237622</v>
      </c>
    </row>
    <row r="62" spans="1:5" x14ac:dyDescent="0.3">
      <c r="A62" s="8" t="s">
        <v>1177</v>
      </c>
      <c r="B62" s="4">
        <v>234333.33333333334</v>
      </c>
      <c r="C62" s="4">
        <v>234333.33333333334</v>
      </c>
    </row>
    <row r="64" spans="1:5" x14ac:dyDescent="0.3">
      <c r="A64" s="11" t="s">
        <v>2</v>
      </c>
      <c r="B64" s="11" t="s">
        <v>2690</v>
      </c>
      <c r="C64" s="11" t="s">
        <v>2691</v>
      </c>
      <c r="D64" t="s">
        <v>2699</v>
      </c>
      <c r="E64" t="s">
        <v>2705</v>
      </c>
    </row>
    <row r="65" spans="1:5" x14ac:dyDescent="0.3">
      <c r="A65" s="8" t="s">
        <v>677</v>
      </c>
      <c r="B65" s="3">
        <v>514.1269841269841</v>
      </c>
      <c r="C65" s="3">
        <v>2184.9841269841268</v>
      </c>
      <c r="D65" s="6">
        <v>0.24</v>
      </c>
      <c r="E65" s="6">
        <v>1</v>
      </c>
    </row>
    <row r="66" spans="1:5" x14ac:dyDescent="0.3">
      <c r="A66" s="8" t="s">
        <v>779</v>
      </c>
      <c r="B66" s="3">
        <v>1123.3332727435181</v>
      </c>
      <c r="C66" s="3">
        <v>2152.2499394101847</v>
      </c>
      <c r="D66" s="6">
        <v>2.5</v>
      </c>
      <c r="E66" s="6">
        <v>3</v>
      </c>
    </row>
    <row r="67" spans="1:5" x14ac:dyDescent="0.3">
      <c r="A67" s="8" t="s">
        <v>968</v>
      </c>
      <c r="B67" s="3">
        <v>459.00389479472142</v>
      </c>
      <c r="C67" s="3">
        <v>2138.4452895894428</v>
      </c>
      <c r="D67" s="6">
        <v>0.7</v>
      </c>
      <c r="E67" s="6">
        <v>2</v>
      </c>
    </row>
    <row r="68" spans="1:5" x14ac:dyDescent="0.3">
      <c r="A68" s="8" t="s">
        <v>685</v>
      </c>
      <c r="B68" s="3">
        <v>472.47443418149714</v>
      </c>
      <c r="C68" s="3">
        <v>1341.6723062848839</v>
      </c>
      <c r="D68" s="6">
        <v>4.67</v>
      </c>
      <c r="E68" s="6">
        <v>6</v>
      </c>
    </row>
    <row r="69" spans="1:5" x14ac:dyDescent="0.3">
      <c r="A69" s="8" t="s">
        <v>734</v>
      </c>
      <c r="B69" s="3">
        <v>513.47885739991</v>
      </c>
      <c r="C69" s="3">
        <v>1073.1499100314891</v>
      </c>
      <c r="D69" s="6">
        <v>2.02</v>
      </c>
      <c r="E69" s="6">
        <v>3</v>
      </c>
    </row>
    <row r="70" spans="1:5" x14ac:dyDescent="0.3">
      <c r="A70" s="8" t="s">
        <v>2369</v>
      </c>
      <c r="B70" s="3">
        <v>525.40350877192986</v>
      </c>
      <c r="C70" s="3">
        <v>1050.8070175438597</v>
      </c>
      <c r="D70" s="6">
        <v>0.5</v>
      </c>
      <c r="E70" s="6">
        <v>1</v>
      </c>
    </row>
    <row r="71" spans="1:5" x14ac:dyDescent="0.3">
      <c r="A71" s="8" t="s">
        <v>1101</v>
      </c>
      <c r="B71" s="3">
        <v>1032.258064516129</v>
      </c>
      <c r="C71" s="3">
        <v>1032.258064516129</v>
      </c>
      <c r="D71" s="6">
        <v>1</v>
      </c>
      <c r="E71" s="6">
        <v>1</v>
      </c>
    </row>
    <row r="72" spans="1:5" x14ac:dyDescent="0.3">
      <c r="A72" s="8" t="s">
        <v>238</v>
      </c>
      <c r="B72" s="3">
        <v>669.72728756379547</v>
      </c>
      <c r="C72" s="3">
        <v>1018.7897875637955</v>
      </c>
      <c r="D72" s="6">
        <v>3.5</v>
      </c>
      <c r="E72" s="6">
        <v>4</v>
      </c>
    </row>
    <row r="73" spans="1:5" x14ac:dyDescent="0.3">
      <c r="A73" s="8" t="s">
        <v>294</v>
      </c>
      <c r="B73" s="3">
        <v>494.9051375557728</v>
      </c>
      <c r="C73" s="3">
        <v>939.3495820002172</v>
      </c>
      <c r="D73" s="6">
        <v>2.5</v>
      </c>
      <c r="E73" s="6">
        <v>3</v>
      </c>
    </row>
    <row r="74" spans="1:5" x14ac:dyDescent="0.3">
      <c r="A74" s="8" t="s">
        <v>1849</v>
      </c>
      <c r="B74" s="3">
        <v>885.76282051282055</v>
      </c>
      <c r="C74" s="3">
        <v>885.76282051282055</v>
      </c>
      <c r="D74" s="6">
        <v>1</v>
      </c>
      <c r="E74" s="6">
        <v>1</v>
      </c>
    </row>
    <row r="75" spans="1:5" x14ac:dyDescent="0.3">
      <c r="A75" s="8" t="s">
        <v>1878</v>
      </c>
      <c r="B75" s="3">
        <v>668.70762310606062</v>
      </c>
      <c r="C75" s="3">
        <v>821.84303977272725</v>
      </c>
      <c r="D75" s="6">
        <v>0.57999999999999996</v>
      </c>
      <c r="E75" s="6">
        <v>2</v>
      </c>
    </row>
    <row r="76" spans="1:5" x14ac:dyDescent="0.3">
      <c r="A76" s="8" t="s">
        <v>1352</v>
      </c>
      <c r="B76" s="3">
        <v>408.57142857142856</v>
      </c>
      <c r="C76" s="3">
        <v>817.14285714285711</v>
      </c>
      <c r="D76" s="6">
        <v>0.5</v>
      </c>
      <c r="E76" s="6">
        <v>1</v>
      </c>
    </row>
    <row r="77" spans="1:5" x14ac:dyDescent="0.3">
      <c r="A77" s="8" t="s">
        <v>334</v>
      </c>
      <c r="B77" s="3">
        <v>427.97523189874596</v>
      </c>
      <c r="C77" s="3">
        <v>812.28670730858198</v>
      </c>
      <c r="D77" s="6">
        <v>1.5</v>
      </c>
      <c r="E77" s="6">
        <v>2</v>
      </c>
    </row>
    <row r="78" spans="1:5" x14ac:dyDescent="0.3">
      <c r="A78" s="8" t="s">
        <v>73</v>
      </c>
      <c r="B78" s="3">
        <v>331.07937150467762</v>
      </c>
      <c r="C78" s="3">
        <v>788.83572910194425</v>
      </c>
      <c r="D78" s="6">
        <v>2.3199999999999998</v>
      </c>
      <c r="E78" s="6">
        <v>4</v>
      </c>
    </row>
    <row r="79" spans="1:5" x14ac:dyDescent="0.3">
      <c r="A79" s="8" t="s">
        <v>1161</v>
      </c>
      <c r="B79" s="3">
        <v>737.07826432570675</v>
      </c>
      <c r="C79" s="3">
        <v>737.07826432570675</v>
      </c>
      <c r="D79" s="6">
        <v>3</v>
      </c>
      <c r="E79" s="6">
        <v>3</v>
      </c>
    </row>
    <row r="81" spans="1:3" x14ac:dyDescent="0.3">
      <c r="A81" s="11" t="s">
        <v>2</v>
      </c>
      <c r="B81" s="11" t="s">
        <v>2690</v>
      </c>
      <c r="C81" s="11" t="s">
        <v>2691</v>
      </c>
    </row>
    <row r="82" spans="1:3" x14ac:dyDescent="0.3">
      <c r="A82" s="8">
        <v>86024</v>
      </c>
      <c r="B82" s="3">
        <v>3086.75</v>
      </c>
      <c r="C82" s="3">
        <v>6173.5</v>
      </c>
    </row>
    <row r="83" spans="1:3" x14ac:dyDescent="0.3">
      <c r="A83" s="8">
        <v>62905</v>
      </c>
      <c r="B83" s="3">
        <v>988.23529411764707</v>
      </c>
      <c r="C83" s="3">
        <v>5864.8941176470589</v>
      </c>
    </row>
    <row r="84" spans="1:3" x14ac:dyDescent="0.3">
      <c r="A84" s="8">
        <v>101842</v>
      </c>
      <c r="B84" s="3">
        <v>906.76470588235293</v>
      </c>
      <c r="C84" s="3">
        <v>5439.5</v>
      </c>
    </row>
    <row r="85" spans="1:3" x14ac:dyDescent="0.3">
      <c r="A85" s="8">
        <v>122902</v>
      </c>
      <c r="B85" s="3">
        <v>830.03125</v>
      </c>
      <c r="C85" s="3">
        <v>4100.9375</v>
      </c>
    </row>
    <row r="86" spans="1:3" x14ac:dyDescent="0.3">
      <c r="A86" s="8">
        <v>101881</v>
      </c>
      <c r="B86" s="3">
        <v>3972.2222222222222</v>
      </c>
      <c r="C86" s="3">
        <v>3972.2222222222222</v>
      </c>
    </row>
    <row r="87" spans="1:3" x14ac:dyDescent="0.3">
      <c r="A87" s="8">
        <v>66005</v>
      </c>
      <c r="B87" s="3">
        <v>1396.25</v>
      </c>
      <c r="C87" s="3">
        <v>2792.5</v>
      </c>
    </row>
    <row r="88" spans="1:3" x14ac:dyDescent="0.3">
      <c r="A88" s="8">
        <v>130801</v>
      </c>
      <c r="B88" s="3">
        <v>1333.3333333333333</v>
      </c>
      <c r="C88" s="3">
        <v>2666.6666666666665</v>
      </c>
    </row>
    <row r="89" spans="1:3" x14ac:dyDescent="0.3">
      <c r="A89" s="8">
        <v>78901</v>
      </c>
      <c r="B89" s="3">
        <v>514.1269841269841</v>
      </c>
      <c r="C89" s="3">
        <v>2184.9841269841268</v>
      </c>
    </row>
    <row r="90" spans="1:3" x14ac:dyDescent="0.3">
      <c r="A90" s="8">
        <v>111801</v>
      </c>
      <c r="B90" s="3">
        <v>137.10638297872342</v>
      </c>
      <c r="C90" s="3">
        <v>1953.0851063829787</v>
      </c>
    </row>
    <row r="91" spans="1:3" x14ac:dyDescent="0.3">
      <c r="A91" s="8">
        <v>57809</v>
      </c>
      <c r="B91" s="3">
        <v>389.61038961038963</v>
      </c>
      <c r="C91" s="3">
        <v>1948.0519480519481</v>
      </c>
    </row>
    <row r="92" spans="1:3" x14ac:dyDescent="0.3">
      <c r="A92" s="8">
        <v>105802</v>
      </c>
      <c r="B92" s="3">
        <v>1940.2881355932204</v>
      </c>
      <c r="C92" s="3">
        <v>1940.2881355932204</v>
      </c>
    </row>
    <row r="93" spans="1:3" x14ac:dyDescent="0.3">
      <c r="A93" s="8">
        <v>22902</v>
      </c>
      <c r="B93" s="3">
        <v>609.55172413793105</v>
      </c>
      <c r="C93" s="3">
        <v>1896.5517241379309</v>
      </c>
    </row>
    <row r="94" spans="1:3" x14ac:dyDescent="0.3">
      <c r="A94" s="8">
        <v>92801</v>
      </c>
      <c r="B94" s="3">
        <v>37.125</v>
      </c>
      <c r="C94" s="3">
        <v>1875</v>
      </c>
    </row>
    <row r="95" spans="1:3" x14ac:dyDescent="0.3">
      <c r="A95" s="8">
        <v>90905</v>
      </c>
      <c r="B95" s="3">
        <v>918.36734693877554</v>
      </c>
      <c r="C95" s="3">
        <v>1836.7346938775511</v>
      </c>
    </row>
    <row r="96" spans="1:3" x14ac:dyDescent="0.3">
      <c r="A96" s="8">
        <v>18908</v>
      </c>
      <c r="B96" s="3">
        <v>887.58620689655174</v>
      </c>
      <c r="C96" s="3">
        <v>1775.1724137931035</v>
      </c>
    </row>
    <row r="98" spans="1:3" x14ac:dyDescent="0.3">
      <c r="A98" s="11" t="s">
        <v>2</v>
      </c>
      <c r="B98" s="11" t="s">
        <v>2692</v>
      </c>
      <c r="C98" s="11" t="s">
        <v>2693</v>
      </c>
    </row>
    <row r="99" spans="1:3" x14ac:dyDescent="0.3">
      <c r="A99" s="8">
        <v>62905</v>
      </c>
      <c r="B99" s="6">
        <v>84000</v>
      </c>
      <c r="C99" s="6">
        <v>498516</v>
      </c>
    </row>
    <row r="100" spans="1:3" x14ac:dyDescent="0.3">
      <c r="A100" s="8">
        <v>78901</v>
      </c>
      <c r="B100" s="6">
        <v>97170</v>
      </c>
      <c r="C100" s="6">
        <v>412962</v>
      </c>
    </row>
    <row r="101" spans="1:3" x14ac:dyDescent="0.3">
      <c r="A101" s="8">
        <v>92801</v>
      </c>
      <c r="B101" s="6">
        <v>4752</v>
      </c>
      <c r="C101" s="6">
        <v>240000</v>
      </c>
    </row>
    <row r="102" spans="1:3" x14ac:dyDescent="0.3">
      <c r="A102" s="8">
        <v>18908</v>
      </c>
      <c r="B102" s="6">
        <v>102960</v>
      </c>
      <c r="C102" s="6">
        <v>205920</v>
      </c>
    </row>
    <row r="103" spans="1:3" x14ac:dyDescent="0.3">
      <c r="A103" s="8">
        <v>101842</v>
      </c>
      <c r="B103" s="6">
        <v>30830</v>
      </c>
      <c r="C103" s="6">
        <v>184943</v>
      </c>
    </row>
    <row r="104" spans="1:3" x14ac:dyDescent="0.3">
      <c r="A104" s="8">
        <v>57809</v>
      </c>
      <c r="B104" s="6">
        <v>30000</v>
      </c>
      <c r="C104" s="6">
        <v>150000</v>
      </c>
    </row>
    <row r="105" spans="1:3" x14ac:dyDescent="0.3">
      <c r="A105" s="8">
        <v>101881</v>
      </c>
      <c r="B105" s="6">
        <v>143000</v>
      </c>
      <c r="C105" s="6">
        <v>143000</v>
      </c>
    </row>
    <row r="106" spans="1:3" x14ac:dyDescent="0.3">
      <c r="A106" s="8">
        <v>122902</v>
      </c>
      <c r="B106" s="6">
        <v>26561</v>
      </c>
      <c r="C106" s="6">
        <v>131230</v>
      </c>
    </row>
    <row r="107" spans="1:3" x14ac:dyDescent="0.3">
      <c r="A107" s="8">
        <v>86024</v>
      </c>
      <c r="B107" s="6">
        <v>61735</v>
      </c>
      <c r="C107" s="6">
        <v>123470</v>
      </c>
    </row>
    <row r="108" spans="1:3" x14ac:dyDescent="0.3">
      <c r="A108" s="8">
        <v>130801</v>
      </c>
      <c r="B108" s="6">
        <v>60000</v>
      </c>
      <c r="C108" s="6">
        <v>120000</v>
      </c>
    </row>
    <row r="109" spans="1:3" x14ac:dyDescent="0.3">
      <c r="A109" s="8">
        <v>105802</v>
      </c>
      <c r="B109" s="6">
        <v>114477</v>
      </c>
      <c r="C109" s="6">
        <v>114477</v>
      </c>
    </row>
    <row r="110" spans="1:3" x14ac:dyDescent="0.3">
      <c r="A110" s="8">
        <v>22902</v>
      </c>
      <c r="B110" s="6">
        <v>35354</v>
      </c>
      <c r="C110" s="6">
        <v>110000</v>
      </c>
    </row>
    <row r="111" spans="1:3" x14ac:dyDescent="0.3">
      <c r="A111" s="8">
        <v>66005</v>
      </c>
      <c r="B111" s="6">
        <v>50265</v>
      </c>
      <c r="C111" s="6">
        <v>100530</v>
      </c>
    </row>
    <row r="112" spans="1:3" x14ac:dyDescent="0.3">
      <c r="A112" s="8">
        <v>111801</v>
      </c>
      <c r="B112" s="6">
        <v>6444</v>
      </c>
      <c r="C112" s="6">
        <v>91795</v>
      </c>
    </row>
    <row r="113" spans="1:3" x14ac:dyDescent="0.3">
      <c r="A113" s="8">
        <v>90905</v>
      </c>
      <c r="B113" s="6">
        <v>45000</v>
      </c>
      <c r="C113" s="6">
        <v>90000</v>
      </c>
    </row>
    <row r="115" spans="1:3" x14ac:dyDescent="0.3">
      <c r="A115" s="7" t="s">
        <v>2693</v>
      </c>
      <c r="B115" s="7" t="s">
        <v>2698</v>
      </c>
    </row>
    <row r="116" spans="1:3" x14ac:dyDescent="0.3">
      <c r="A116" s="7" t="s">
        <v>2</v>
      </c>
      <c r="B116" t="s">
        <v>14</v>
      </c>
      <c r="C116" t="s">
        <v>21</v>
      </c>
    </row>
    <row r="117" spans="1:3" x14ac:dyDescent="0.3">
      <c r="A117" s="8">
        <v>1</v>
      </c>
      <c r="B117" s="3">
        <v>185830</v>
      </c>
      <c r="C117" s="3">
        <v>217652.43589743591</v>
      </c>
    </row>
    <row r="118" spans="1:3" x14ac:dyDescent="0.3">
      <c r="A118" s="8">
        <v>2</v>
      </c>
      <c r="B118" s="3">
        <v>91092.5</v>
      </c>
      <c r="C118" s="3">
        <v>164462.51219512196</v>
      </c>
    </row>
    <row r="119" spans="1:3" x14ac:dyDescent="0.3">
      <c r="A119" s="8">
        <v>3</v>
      </c>
      <c r="B119" s="3"/>
      <c r="C119" s="3">
        <v>158662.84615384616</v>
      </c>
    </row>
    <row r="120" spans="1:3" x14ac:dyDescent="0.3">
      <c r="A120" s="8">
        <v>4</v>
      </c>
      <c r="B120" s="3">
        <v>171035.21951219512</v>
      </c>
      <c r="C120" s="3">
        <v>282359.72916666669</v>
      </c>
    </row>
    <row r="121" spans="1:3" x14ac:dyDescent="0.3">
      <c r="A121" s="8">
        <v>5</v>
      </c>
      <c r="B121" s="3">
        <v>208372</v>
      </c>
      <c r="C121" s="3">
        <v>178486.22857142857</v>
      </c>
    </row>
    <row r="122" spans="1:3" x14ac:dyDescent="0.3">
      <c r="A122" s="8">
        <v>6</v>
      </c>
      <c r="B122" s="3">
        <v>82941</v>
      </c>
      <c r="C122" s="3">
        <v>170718.4</v>
      </c>
    </row>
    <row r="123" spans="1:3" x14ac:dyDescent="0.3">
      <c r="A123" s="8">
        <v>7</v>
      </c>
      <c r="B123" s="3">
        <v>145555.85714285713</v>
      </c>
      <c r="C123" s="3">
        <v>159733.43617021278</v>
      </c>
    </row>
    <row r="124" spans="1:3" x14ac:dyDescent="0.3">
      <c r="A124" s="8">
        <v>8</v>
      </c>
      <c r="B124" s="3"/>
      <c r="C124" s="3">
        <v>138445.0652173913</v>
      </c>
    </row>
    <row r="125" spans="1:3" x14ac:dyDescent="0.3">
      <c r="A125" s="8">
        <v>9</v>
      </c>
      <c r="B125" s="3"/>
      <c r="C125" s="3">
        <v>136601.13513513515</v>
      </c>
    </row>
    <row r="126" spans="1:3" x14ac:dyDescent="0.3">
      <c r="A126" s="8">
        <v>10</v>
      </c>
      <c r="B126" s="3">
        <v>175532.69696969696</v>
      </c>
      <c r="C126" s="3">
        <v>226145.95121951221</v>
      </c>
    </row>
    <row r="127" spans="1:3" x14ac:dyDescent="0.3">
      <c r="A127" s="8">
        <v>11</v>
      </c>
      <c r="B127" s="3">
        <v>147402</v>
      </c>
      <c r="C127" s="3">
        <v>200107.62337662338</v>
      </c>
    </row>
    <row r="128" spans="1:3" x14ac:dyDescent="0.3">
      <c r="A128" s="8">
        <v>12</v>
      </c>
      <c r="B128" s="3">
        <v>124914.6</v>
      </c>
      <c r="C128" s="3">
        <v>155088.42857142858</v>
      </c>
    </row>
    <row r="129" spans="1:6" x14ac:dyDescent="0.3">
      <c r="A129" s="8">
        <v>13</v>
      </c>
      <c r="B129" s="3">
        <v>141291.47619047618</v>
      </c>
      <c r="C129" s="3">
        <v>202431.62745098039</v>
      </c>
    </row>
    <row r="130" spans="1:6" x14ac:dyDescent="0.3">
      <c r="A130" s="8">
        <v>14</v>
      </c>
      <c r="B130" s="3">
        <v>101550</v>
      </c>
      <c r="C130" s="3">
        <v>131111.52380952382</v>
      </c>
    </row>
    <row r="131" spans="1:6" x14ac:dyDescent="0.3">
      <c r="A131" s="8">
        <v>15</v>
      </c>
      <c r="B131" s="3">
        <v>194629</v>
      </c>
      <c r="C131" s="3">
        <v>133602.54347826086</v>
      </c>
    </row>
    <row r="132" spans="1:6" x14ac:dyDescent="0.3">
      <c r="A132" s="8">
        <v>16</v>
      </c>
      <c r="B132" s="3"/>
      <c r="C132" s="3">
        <v>128304.70967741935</v>
      </c>
    </row>
    <row r="133" spans="1:6" x14ac:dyDescent="0.3">
      <c r="A133" s="8">
        <v>17</v>
      </c>
      <c r="B133" s="3">
        <v>134368</v>
      </c>
      <c r="C133" s="3">
        <v>142022</v>
      </c>
    </row>
    <row r="134" spans="1:6" x14ac:dyDescent="0.3">
      <c r="A134" s="8">
        <v>18</v>
      </c>
      <c r="B134" s="3">
        <v>155242</v>
      </c>
      <c r="C134" s="3">
        <v>166664.3125</v>
      </c>
    </row>
    <row r="135" spans="1:6" x14ac:dyDescent="0.3">
      <c r="A135" s="8">
        <v>19</v>
      </c>
      <c r="B135" s="3">
        <v>167479.71428571429</v>
      </c>
      <c r="C135" s="3">
        <v>205765.16666666666</v>
      </c>
    </row>
    <row r="136" spans="1:6" x14ac:dyDescent="0.3">
      <c r="A136" s="8">
        <v>20</v>
      </c>
      <c r="B136" s="3">
        <v>140814.61290322582</v>
      </c>
      <c r="C136" s="3">
        <v>200384.51666666666</v>
      </c>
    </row>
    <row r="138" spans="1:6" x14ac:dyDescent="0.3">
      <c r="A138" s="10" t="s">
        <v>2681</v>
      </c>
      <c r="B138" s="12" t="s">
        <v>2680</v>
      </c>
      <c r="C138" s="11" t="s">
        <v>2678</v>
      </c>
      <c r="D138" s="11" t="s">
        <v>2679</v>
      </c>
      <c r="E138" s="27" t="s">
        <v>2708</v>
      </c>
      <c r="F138" s="28" t="s">
        <v>2709</v>
      </c>
    </row>
    <row r="139" spans="1:6" x14ac:dyDescent="0.3">
      <c r="A139" s="8">
        <v>1</v>
      </c>
      <c r="B139" s="6">
        <v>448909</v>
      </c>
      <c r="C139" s="6">
        <v>9046643</v>
      </c>
      <c r="D139" s="6">
        <v>9789255</v>
      </c>
      <c r="E139" s="4">
        <f>SUM(GETPIVOTDATA("[Measures].[Sum of Base Pay]",$A$155,"[Range].[Region]","[Range].[Region].&amp;[1]")/GETPIVOTDATA("[Measures].[Sum of Enrollment]",$A$155,"[Range].[Region]","[Range].[Region].&amp;[1]"))</f>
        <v>20.152509751419554</v>
      </c>
      <c r="F139" s="4">
        <f>SUM(GETPIVOTDATA("[Measures].[Sum of FTE Pay]",$A$155,"[Range].[Region]","[Range].[Region].&amp;[1]")/GETPIVOTDATA("[Measures].[Sum of Enrollment]",$A$155,"[Range].[Region]","[Range].[Region].&amp;[1]"))</f>
        <v>21.806769300682323</v>
      </c>
    </row>
    <row r="140" spans="1:6" x14ac:dyDescent="0.3">
      <c r="A140" s="8">
        <v>2</v>
      </c>
      <c r="B140" s="6">
        <v>94521</v>
      </c>
      <c r="C140" s="6">
        <v>6860403</v>
      </c>
      <c r="D140" s="6">
        <v>7107333</v>
      </c>
      <c r="E140" s="4">
        <f>SUM(GETPIVOTDATA("[Measures].[Sum of Base Pay]",$A$155,"[Range].[Region]","[Range].[Region].&amp;[2]")/GETPIVOTDATA("[Measures].[Sum of Enrollment]",$A$155,"[Range].[Region]","[Range].[Region].&amp;[2]"))</f>
        <v>72.580728092169991</v>
      </c>
      <c r="F140" s="4">
        <f>SUM(GETPIVOTDATA("[Measures].[Sum of FTE Pay]",$A$155,"[Range].[Region]","[Range].[Region].&amp;[2]")/GETPIVOTDATA("[Measures].[Sum of Enrollment]",$A$155,"[Range].[Region]","[Range].[Region].&amp;[2]"))</f>
        <v>75.193163424001014</v>
      </c>
    </row>
    <row r="141" spans="1:6" x14ac:dyDescent="0.3">
      <c r="A141" s="8">
        <v>3</v>
      </c>
      <c r="B141" s="6">
        <v>50779</v>
      </c>
      <c r="C141" s="6">
        <v>5422034</v>
      </c>
      <c r="D141" s="6">
        <v>6187851</v>
      </c>
      <c r="E141" s="4">
        <f>SUM(GETPIVOTDATA("[Measures].[Sum of Base Pay]",$A$155,"[Range].[Region]","[Range].[Region].&amp;[3]")/GETPIVOTDATA("[Measures].[Sum of Enrollment]",$A$155,"[Range].[Region]","[Range].[Region].&amp;[3]"))</f>
        <v>106.77709289273125</v>
      </c>
      <c r="F141" s="4">
        <f>SUM(GETPIVOTDATA("[Measures].[Sum of FTE Pay]",$A$155,"[Range].[Region]","[Range].[Region].&amp;[3]")/GETPIVOTDATA("[Measures].[Sum of Enrollment]",$A$155,"[Range].[Region]","[Range].[Region].&amp;[3]"))</f>
        <v>121.85846511353118</v>
      </c>
    </row>
    <row r="142" spans="1:6" x14ac:dyDescent="0.3">
      <c r="A142" s="8">
        <v>4</v>
      </c>
      <c r="B142" s="6">
        <v>1246551</v>
      </c>
      <c r="C142" s="6">
        <v>19222195</v>
      </c>
      <c r="D142" s="6">
        <v>20565711</v>
      </c>
      <c r="E142" s="4">
        <f>SUM(GETPIVOTDATA("[Measures].[Sum of Base Pay]",$A$155,"[Range].[Region]","[Range].[Region].&amp;[4]")/GETPIVOTDATA("[Measures].[Sum of Enrollment]",$A$155,"[Range].[Region]","[Range].[Region].&amp;[4]"))</f>
        <v>15.420303701974488</v>
      </c>
      <c r="F142" s="4">
        <f>SUM(GETPIVOTDATA("[Measures].[Sum of FTE Pay]",$A$155,"[Range].[Region]","[Range].[Region].&amp;[4]")/GETPIVOTDATA("[Measures].[Sum of Enrollment]",$A$155,"[Range].[Region]","[Range].[Region].&amp;[4]"))</f>
        <v>16.498090330840856</v>
      </c>
    </row>
    <row r="143" spans="1:6" x14ac:dyDescent="0.3">
      <c r="A143" s="8">
        <v>5</v>
      </c>
      <c r="B143" s="6">
        <v>88551</v>
      </c>
      <c r="C143" s="6">
        <v>6789492</v>
      </c>
      <c r="D143" s="6">
        <v>7080506</v>
      </c>
      <c r="E143" s="4">
        <f>SUM(GETPIVOTDATA("[Measures].[Sum of Base Pay]",$A$155,"[Range].[Region]","[Range].[Region].&amp;[5]")/GETPIVOTDATA("[Measures].[Sum of Enrollment]",$A$155,"[Range].[Region]","[Range].[Region].&amp;[5]"))</f>
        <v>76.673239150320157</v>
      </c>
      <c r="F143" s="4">
        <f>SUM(GETPIVOTDATA("[Measures].[Sum of FTE Pay]",$A$155,"[Range].[Region]","[Range].[Region].&amp;[5]")/GETPIVOTDATA("[Measures].[Sum of Enrollment]",$A$155,"[Range].[Region]","[Range].[Region].&amp;[5]"))</f>
        <v>79.959639078045427</v>
      </c>
    </row>
    <row r="144" spans="1:6" x14ac:dyDescent="0.3">
      <c r="A144" s="8">
        <v>6</v>
      </c>
      <c r="B144" s="6">
        <v>224622</v>
      </c>
      <c r="C144" s="6">
        <v>9483741</v>
      </c>
      <c r="D144" s="6">
        <v>9804217</v>
      </c>
      <c r="E144" s="4">
        <f>SUM(GETPIVOTDATA("[Measures].[Sum of Base Pay]",$A$155,"[Range].[Region]","[Range].[Region].&amp;[6]")/GETPIVOTDATA("[Measures].[Sum of Enrollment]",$A$155,"[Range].[Region]","[Range].[Region].&amp;[6]"))</f>
        <v>42.22089109704303</v>
      </c>
      <c r="F144" s="4">
        <f>SUM(GETPIVOTDATA("[Measures].[Sum of FTE Pay]",$A$155,"[Range].[Region]","[Range].[Region].&amp;[6]")/GETPIVOTDATA("[Measures].[Sum of Enrollment]",$A$155,"[Range].[Region]","[Range].[Region].&amp;[6]"))</f>
        <v>43.647625789103472</v>
      </c>
    </row>
    <row r="145" spans="1:6" x14ac:dyDescent="0.3">
      <c r="A145" s="8">
        <v>7</v>
      </c>
      <c r="B145" s="6">
        <v>184645</v>
      </c>
      <c r="C145" s="6">
        <v>15156919</v>
      </c>
      <c r="D145" s="6">
        <v>16033834</v>
      </c>
      <c r="E145" s="4">
        <f>SUM(GETPIVOTDATA("[Measures].[Sum of Base Pay]",$A$155,"[Range].[Region]","[Range].[Region].&amp;[7]")/GETPIVOTDATA("[Measures].[Sum of Enrollment]",$A$155,"[Range].[Region]","[Range].[Region].&amp;[7]"))</f>
        <v>82.086809824257358</v>
      </c>
      <c r="F145" s="4">
        <f>SUM(GETPIVOTDATA("[Measures].[Sum of FTE Pay]",$A$155,"[Range].[Region]","[Range].[Region].&amp;[7]")/GETPIVOTDATA("[Measures].[Sum of Enrollment]",$A$155,"[Range].[Region]","[Range].[Region].&amp;[7]"))</f>
        <v>86.836004224322352</v>
      </c>
    </row>
    <row r="146" spans="1:6" x14ac:dyDescent="0.3">
      <c r="A146" s="8">
        <v>8</v>
      </c>
      <c r="B146" s="6">
        <v>55432</v>
      </c>
      <c r="C146" s="6">
        <v>6241469</v>
      </c>
      <c r="D146" s="6">
        <v>6368473</v>
      </c>
      <c r="E146" s="4">
        <f>SUM(GETPIVOTDATA("[Measures].[Sum of Base Pay]",$A$155,"[Range].[Region]","[Range].[Region].&amp;[8]")/GETPIVOTDATA("[Measures].[Sum of Enrollment]",$A$155,"[Range].[Region]","[Range].[Region].&amp;[8]"))</f>
        <v>112.5968574108818</v>
      </c>
      <c r="F146" s="4">
        <f>SUM(GETPIVOTDATA("[Measures].[Sum of FTE Pay]",$A$155,"[Range].[Region]","[Range].[Region].&amp;[8]")/GETPIVOTDATA("[Measures].[Sum of Enrollment]",$A$155,"[Range].[Region]","[Range].[Region].&amp;[8]"))</f>
        <v>114.88802496752778</v>
      </c>
    </row>
    <row r="147" spans="1:6" x14ac:dyDescent="0.3">
      <c r="A147" s="8">
        <v>9</v>
      </c>
      <c r="B147" s="6">
        <v>35699</v>
      </c>
      <c r="C147" s="6">
        <v>4513646</v>
      </c>
      <c r="D147" s="6">
        <v>5054242</v>
      </c>
      <c r="E147" s="4">
        <f>SUM(GETPIVOTDATA("[Measures].[Sum of Base Pay]",$A$155,"[Range].[Region]","[Range].[Region].&amp;[9]")/GETPIVOTDATA("[Measures].[Sum of Enrollment]",$A$155,"[Range].[Region]","[Range].[Region].&amp;[9]"))</f>
        <v>126.43620269475335</v>
      </c>
      <c r="F147" s="4">
        <f>SUM(GETPIVOTDATA("[Measures].[Sum of FTE Pay]",$A$155,"[Range].[Region]","[Range].[Region].&amp;[9]")/GETPIVOTDATA("[Measures].[Sum of Enrollment]",$A$155,"[Range].[Region]","[Range].[Region].&amp;[9]"))</f>
        <v>141.57937197120367</v>
      </c>
    </row>
    <row r="148" spans="1:6" x14ac:dyDescent="0.3">
      <c r="A148" s="8">
        <v>10</v>
      </c>
      <c r="B148" s="6">
        <v>942199</v>
      </c>
      <c r="C148" s="6">
        <v>23527355</v>
      </c>
      <c r="D148" s="6">
        <v>24336547</v>
      </c>
      <c r="E148" s="4">
        <f>SUM(GETPIVOTDATA("[Measures].[Sum of Base Pay]",$A$155,"[Range].[Region]","[Range].[Region].&amp;[10]")/GETPIVOTDATA("[Measures].[Sum of Enrollment]",$A$155,"[Range].[Region]","[Range].[Region].&amp;[10]"))</f>
        <v>24.970685598265334</v>
      </c>
      <c r="F148" s="4">
        <f>SUM(GETPIVOTDATA("[Measures].[Sum of FTE Pay]",$A$155,"[Range].[Region]","[Range].[Region].&amp;[10]")/GETPIVOTDATA("[Measures].[Sum of Enrollment]",$A$155,"[Range].[Region]","[Range].[Region].&amp;[10]"))</f>
        <v>25.829519029419476</v>
      </c>
    </row>
    <row r="149" spans="1:6" x14ac:dyDescent="0.3">
      <c r="A149" s="8">
        <v>11</v>
      </c>
      <c r="B149" s="6">
        <v>612278</v>
      </c>
      <c r="C149" s="6">
        <v>17362609</v>
      </c>
      <c r="D149" s="6">
        <v>18356327</v>
      </c>
      <c r="E149" s="4">
        <f>SUM(GETPIVOTDATA("[Measures].[Sum of Base Pay]",$A$155,"[Range].[Region]","[Range].[Region].&amp;[11]")/GETPIVOTDATA("[Measures].[Sum of Enrollment]",$A$155,"[Range].[Region]","[Range].[Region].&amp;[11]"))</f>
        <v>28.357394843518794</v>
      </c>
      <c r="F149" s="4">
        <f>SUM(GETPIVOTDATA("[Measures].[Sum of FTE Pay]",$A$155,"[Range].[Region]","[Range].[Region].&amp;[11]")/GETPIVOTDATA("[Measures].[Sum of Enrollment]",$A$155,"[Range].[Region]","[Range].[Region].&amp;[11]"))</f>
        <v>29.980379827463995</v>
      </c>
    </row>
    <row r="150" spans="1:6" x14ac:dyDescent="0.3">
      <c r="A150" s="8">
        <v>12</v>
      </c>
      <c r="B150" s="6">
        <v>187926</v>
      </c>
      <c r="C150" s="6">
        <v>11960551</v>
      </c>
      <c r="D150" s="6">
        <v>12566382</v>
      </c>
      <c r="E150" s="4">
        <f>SUM(GETPIVOTDATA("[Measures].[Sum of Base Pay]",$A$155,"[Range].[Region]","[Range].[Region].&amp;[12]")/GETPIVOTDATA("[Measures].[Sum of Enrollment]",$A$155,"[Range].[Region]","[Range].[Region].&amp;[12]"))</f>
        <v>63.64500388450773</v>
      </c>
      <c r="F150" s="4">
        <f>SUM(GETPIVOTDATA("[Measures].[Sum of FTE Pay]",$A$155,"[Range].[Region]","[Range].[Region].&amp;[12]")/GETPIVOTDATA("[Measures].[Sum of Enrollment]",$A$155,"[Range].[Region]","[Range].[Region].&amp;[12]"))</f>
        <v>66.868778136074837</v>
      </c>
    </row>
    <row r="151" spans="1:6" x14ac:dyDescent="0.3">
      <c r="A151" s="8">
        <v>13</v>
      </c>
      <c r="B151" s="6">
        <v>410368</v>
      </c>
      <c r="C151" s="6">
        <v>12401519</v>
      </c>
      <c r="D151" s="6">
        <v>13291134</v>
      </c>
      <c r="E151" s="4">
        <f>SUM(GETPIVOTDATA("[Measures].[Sum of Base Pay]",$A$155,"[Range].[Region]","[Range].[Region].&amp;[13]")/GETPIVOTDATA("[Measures].[Sum of Enrollment]",$A$155,"[Range].[Region]","[Range].[Region].&amp;[13]"))</f>
        <v>30.220482591235186</v>
      </c>
      <c r="F151" s="4">
        <f>SUM(GETPIVOTDATA("[Measures].[Sum of FTE Pay]",$A$155,"[Range].[Region]","[Range].[Region].&amp;[13]")/GETPIVOTDATA("[Measures].[Sum of Enrollment]",$A$155,"[Range].[Region]","[Range].[Region].&amp;[13]"))</f>
        <v>32.388329499376169</v>
      </c>
    </row>
    <row r="152" spans="1:6" x14ac:dyDescent="0.3">
      <c r="A152" s="8">
        <v>14</v>
      </c>
      <c r="B152" s="6">
        <v>88297</v>
      </c>
      <c r="C152" s="6">
        <v>5462928</v>
      </c>
      <c r="D152" s="6">
        <v>5709784</v>
      </c>
      <c r="E152" s="4">
        <f>SUM(GETPIVOTDATA("[Measures].[Sum of Base Pay]",$A$155,"[Range].[Region]","[Range].[Region].&amp;[14]")/GETPIVOTDATA("[Measures].[Sum of Enrollment]",$A$155,"[Range].[Region]","[Range].[Region].&amp;[14]"))</f>
        <v>61.869916305197229</v>
      </c>
      <c r="F152" s="4">
        <f>SUM(GETPIVOTDATA("[Measures].[Sum of FTE Pay]",$A$155,"[Range].[Region]","[Range].[Region].&amp;[14]")/GETPIVOTDATA("[Measures].[Sum of Enrollment]",$A$155,"[Range].[Region]","[Range].[Region].&amp;[14]"))</f>
        <v>64.665662480038961</v>
      </c>
    </row>
    <row r="153" spans="1:6" x14ac:dyDescent="0.3">
      <c r="A153" s="8">
        <v>15</v>
      </c>
      <c r="B153" s="6">
        <v>50772</v>
      </c>
      <c r="C153" s="6">
        <v>5996325</v>
      </c>
      <c r="D153" s="6">
        <v>6340346</v>
      </c>
      <c r="E153" s="4">
        <f>SUM(GETPIVOTDATA("[Measures].[Sum of Base Pay]",$A$155,"[Range].[Region]","[Range].[Region].&amp;[15]")/GETPIVOTDATA("[Measures].[Sum of Enrollment]",$A$155,"[Range].[Region]","[Range].[Region].&amp;[15]"))</f>
        <v>118.10298983691798</v>
      </c>
      <c r="F153" s="4">
        <f>SUM(GETPIVOTDATA("[Measures].[Sum of FTE Pay]",$A$155,"[Range].[Region]","[Range].[Region].&amp;[15]")/GETPIVOTDATA("[Measures].[Sum of Enrollment]",$A$155,"[Range].[Region]","[Range].[Region].&amp;[15]"))</f>
        <v>124.87879145985977</v>
      </c>
    </row>
    <row r="154" spans="1:6" x14ac:dyDescent="0.3">
      <c r="A154" s="8">
        <v>16</v>
      </c>
      <c r="B154" s="6">
        <v>84149</v>
      </c>
      <c r="C154" s="6">
        <v>7610724</v>
      </c>
      <c r="D154" s="6">
        <v>7954892</v>
      </c>
      <c r="E154" s="4">
        <f>SUM(GETPIVOTDATA("[Measures].[Sum of Base Pay]",$A$155,"[Range].[Region]","[Range].[Region].&amp;[16]")/GETPIVOTDATA("[Measures].[Sum of Enrollment]",$A$155,"[Range].[Region]","[Range].[Region].&amp;[16]"))</f>
        <v>90.44342772938478</v>
      </c>
      <c r="F154" s="4">
        <f>SUM(GETPIVOTDATA("[Measures].[Sum of FTE Pay]",$A$155,"[Range].[Region]","[Range].[Region].&amp;[16]")/GETPIVOTDATA("[Measures].[Sum of Enrollment]",$A$155,"[Range].[Region]","[Range].[Region].&amp;[16]"))</f>
        <v>94.533410973392435</v>
      </c>
    </row>
    <row r="155" spans="1:6" x14ac:dyDescent="0.3">
      <c r="A155" s="8">
        <v>17</v>
      </c>
      <c r="B155" s="6">
        <v>81623</v>
      </c>
      <c r="C155" s="6">
        <v>8266599</v>
      </c>
      <c r="D155" s="6">
        <v>8640380</v>
      </c>
      <c r="E155" s="4">
        <f>SUM(GETPIVOTDATA("[Measures].[Sum of Base Pay]",$A$155,"[Range].[Region]","[Range].[Region].&amp;[17]")/GETPIVOTDATA("[Measures].[Sum of Enrollment]",$A$155,"[Range].[Region]","[Range].[Region].&amp;[17]"))</f>
        <v>101.27781385148793</v>
      </c>
      <c r="F155" s="4">
        <f>SUM(GETPIVOTDATA("[Measures].[Sum of FTE Pay]",$A$155,"[Range].[Region]","[Range].[Region].&amp;[17]")/GETPIVOTDATA("[Measures].[Sum of Enrollment]",$A$155,"[Range].[Region]","[Range].[Region].&amp;[17]"))</f>
        <v>105.85717261066121</v>
      </c>
    </row>
    <row r="156" spans="1:6" x14ac:dyDescent="0.3">
      <c r="A156" s="8">
        <v>18</v>
      </c>
      <c r="B156" s="6">
        <v>107050</v>
      </c>
      <c r="C156" s="6">
        <v>4846949</v>
      </c>
      <c r="D156" s="6">
        <v>5643742</v>
      </c>
      <c r="E156" s="4">
        <f>SUM(GETPIVOTDATA("[Measures].[Sum of Base Pay]",$A$155,"[Range].[Region]","[Range].[Region].&amp;[18]")/GETPIVOTDATA("[Measures].[Sum of Enrollment]",$A$155,"[Range].[Region]","[Range].[Region].&amp;[18]"))</f>
        <v>45.277431106959362</v>
      </c>
      <c r="F156" s="4">
        <f>SUM(GETPIVOTDATA("[Measures].[Sum of FTE Pay]",$A$155,"[Range].[Region]","[Range].[Region].&amp;[18]")/GETPIVOTDATA("[Measures].[Sum of Enrollment]",$A$155,"[Range].[Region]","[Range].[Region].&amp;[18]"))</f>
        <v>52.72061653432975</v>
      </c>
    </row>
    <row r="157" spans="1:6" x14ac:dyDescent="0.3">
      <c r="A157" s="8">
        <v>19</v>
      </c>
      <c r="B157" s="6">
        <v>160879</v>
      </c>
      <c r="C157" s="6">
        <v>3144315</v>
      </c>
      <c r="D157" s="6">
        <v>3641540</v>
      </c>
      <c r="E157" s="4">
        <f>SUM(GETPIVOTDATA("[Measures].[Sum of Base Pay]",$A$155,"[Range].[Region]","[Range].[Region].&amp;[19]")/GETPIVOTDATA("[Measures].[Sum of Enrollment]",$A$155,"[Range].[Region]","[Range].[Region].&amp;[19]"))</f>
        <v>19.54459562776994</v>
      </c>
      <c r="F157" s="4">
        <f>SUM(GETPIVOTDATA("[Measures].[Sum of FTE Pay]",$A$155,"[Range].[Region]","[Range].[Region].&amp;[19]")/GETPIVOTDATA("[Measures].[Sum of Enrollment]",$A$155,"[Range].[Region]","[Range].[Region].&amp;[19]"))</f>
        <v>22.635272471857732</v>
      </c>
    </row>
    <row r="158" spans="1:6" x14ac:dyDescent="0.3">
      <c r="A158" s="8">
        <v>20</v>
      </c>
      <c r="B158" s="6">
        <v>528072</v>
      </c>
      <c r="C158" s="6">
        <v>15689304</v>
      </c>
      <c r="D158" s="6">
        <v>16388324</v>
      </c>
      <c r="E158" s="4">
        <f>SUM(GETPIVOTDATA("[Measures].[Sum of Base Pay]",$A$155,"[Range].[Region]","[Range].[Region].&amp;[20]")/GETPIVOTDATA("[Measures].[Sum of Enrollment]",$A$155,"[Range].[Region]","[Range].[Region].&amp;[20]"))</f>
        <v>29.710539471890197</v>
      </c>
      <c r="F158" s="4">
        <f>SUM(GETPIVOTDATA("[Measures].[Sum of FTE Pay]",$A$155,"[Range].[Region]","[Range].[Region].&amp;[20]")/GETPIVOTDATA("[Measures].[Sum of Enrollment]",$A$155,"[Range].[Region]","[Range].[Region].&amp;[20]"))</f>
        <v>31.034260479631566</v>
      </c>
    </row>
    <row r="160" spans="1:6" x14ac:dyDescent="0.3">
      <c r="A160" s="11" t="s">
        <v>2</v>
      </c>
      <c r="B160" s="11" t="s">
        <v>2690</v>
      </c>
      <c r="C160" s="11" t="s">
        <v>2691</v>
      </c>
      <c r="D160" t="s">
        <v>2699</v>
      </c>
      <c r="E160" t="s">
        <v>2705</v>
      </c>
    </row>
    <row r="161" spans="1:5" x14ac:dyDescent="0.3">
      <c r="A161" s="8" t="s">
        <v>677</v>
      </c>
      <c r="B161" s="3">
        <v>514.1269841269841</v>
      </c>
      <c r="C161" s="3">
        <v>2184.9841269841268</v>
      </c>
      <c r="D161" s="6">
        <v>0.24</v>
      </c>
      <c r="E161" s="6">
        <v>1</v>
      </c>
    </row>
    <row r="162" spans="1:5" x14ac:dyDescent="0.3">
      <c r="A162" s="8" t="s">
        <v>779</v>
      </c>
      <c r="B162" s="3">
        <v>1123.3332727435181</v>
      </c>
      <c r="C162" s="3">
        <v>2152.2499394101847</v>
      </c>
      <c r="D162" s="6">
        <v>2.5</v>
      </c>
      <c r="E162" s="6">
        <v>3</v>
      </c>
    </row>
    <row r="163" spans="1:5" x14ac:dyDescent="0.3">
      <c r="A163" s="8" t="s">
        <v>968</v>
      </c>
      <c r="B163" s="3">
        <v>459.00389479472142</v>
      </c>
      <c r="C163" s="3">
        <v>2138.4452895894428</v>
      </c>
      <c r="D163" s="6">
        <v>0.7</v>
      </c>
      <c r="E163" s="6">
        <v>2</v>
      </c>
    </row>
    <row r="164" spans="1:5" x14ac:dyDescent="0.3">
      <c r="A164" s="8" t="s">
        <v>685</v>
      </c>
      <c r="B164" s="3">
        <v>472.47443418149714</v>
      </c>
      <c r="C164" s="3">
        <v>1341.6723062848839</v>
      </c>
      <c r="D164" s="6">
        <v>4.67</v>
      </c>
      <c r="E164" s="6">
        <v>6</v>
      </c>
    </row>
    <row r="165" spans="1:5" x14ac:dyDescent="0.3">
      <c r="A165" s="8" t="s">
        <v>734</v>
      </c>
      <c r="B165" s="3">
        <v>513.47885739991</v>
      </c>
      <c r="C165" s="3">
        <v>1073.1499100314891</v>
      </c>
      <c r="D165" s="6">
        <v>2.02</v>
      </c>
      <c r="E165" s="6">
        <v>3</v>
      </c>
    </row>
    <row r="166" spans="1:5" x14ac:dyDescent="0.3">
      <c r="A166" s="8" t="s">
        <v>2369</v>
      </c>
      <c r="B166" s="3">
        <v>525.40350877192986</v>
      </c>
      <c r="C166" s="3">
        <v>1050.8070175438597</v>
      </c>
      <c r="D166" s="6">
        <v>0.5</v>
      </c>
      <c r="E166" s="6">
        <v>1</v>
      </c>
    </row>
    <row r="167" spans="1:5" x14ac:dyDescent="0.3">
      <c r="A167" s="8" t="s">
        <v>1101</v>
      </c>
      <c r="B167" s="3">
        <v>1032.258064516129</v>
      </c>
      <c r="C167" s="3">
        <v>1032.258064516129</v>
      </c>
      <c r="D167" s="6">
        <v>1</v>
      </c>
      <c r="E167" s="6">
        <v>1</v>
      </c>
    </row>
    <row r="168" spans="1:5" x14ac:dyDescent="0.3">
      <c r="A168" s="8" t="s">
        <v>238</v>
      </c>
      <c r="B168" s="3">
        <v>669.72728756379547</v>
      </c>
      <c r="C168" s="3">
        <v>1018.7897875637955</v>
      </c>
      <c r="D168" s="6">
        <v>3.5</v>
      </c>
      <c r="E168" s="6">
        <v>4</v>
      </c>
    </row>
    <row r="169" spans="1:5" x14ac:dyDescent="0.3">
      <c r="A169" s="8" t="s">
        <v>294</v>
      </c>
      <c r="B169" s="3">
        <v>494.9051375557728</v>
      </c>
      <c r="C169" s="3">
        <v>939.3495820002172</v>
      </c>
      <c r="D169" s="6">
        <v>2.5</v>
      </c>
      <c r="E169" s="6">
        <v>3</v>
      </c>
    </row>
    <row r="170" spans="1:5" x14ac:dyDescent="0.3">
      <c r="A170" s="8" t="s">
        <v>1849</v>
      </c>
      <c r="B170" s="3">
        <v>885.76282051282055</v>
      </c>
      <c r="C170" s="3">
        <v>885.76282051282055</v>
      </c>
      <c r="D170" s="6">
        <v>1</v>
      </c>
      <c r="E170" s="6">
        <v>1</v>
      </c>
    </row>
    <row r="171" spans="1:5" x14ac:dyDescent="0.3">
      <c r="A171" s="8" t="s">
        <v>1878</v>
      </c>
      <c r="B171" s="3">
        <v>668.70762310606062</v>
      </c>
      <c r="C171" s="3">
        <v>821.84303977272725</v>
      </c>
      <c r="D171" s="6">
        <v>0.57999999999999996</v>
      </c>
      <c r="E171" s="6">
        <v>2</v>
      </c>
    </row>
    <row r="172" spans="1:5" x14ac:dyDescent="0.3">
      <c r="A172" s="8" t="s">
        <v>1352</v>
      </c>
      <c r="B172" s="3">
        <v>408.57142857142856</v>
      </c>
      <c r="C172" s="3">
        <v>817.14285714285711</v>
      </c>
      <c r="D172" s="6">
        <v>0.5</v>
      </c>
      <c r="E172" s="6">
        <v>1</v>
      </c>
    </row>
    <row r="173" spans="1:5" x14ac:dyDescent="0.3">
      <c r="A173" s="8" t="s">
        <v>334</v>
      </c>
      <c r="B173" s="3">
        <v>427.97523189874596</v>
      </c>
      <c r="C173" s="3">
        <v>812.28670730858198</v>
      </c>
      <c r="D173" s="6">
        <v>1.5</v>
      </c>
      <c r="E173" s="6">
        <v>2</v>
      </c>
    </row>
    <row r="174" spans="1:5" x14ac:dyDescent="0.3">
      <c r="A174" s="8" t="s">
        <v>73</v>
      </c>
      <c r="B174" s="3">
        <v>331.07937150467762</v>
      </c>
      <c r="C174" s="3">
        <v>788.83572910194425</v>
      </c>
      <c r="D174" s="6">
        <v>2.3199999999999998</v>
      </c>
      <c r="E174" s="6">
        <v>4</v>
      </c>
    </row>
    <row r="175" spans="1:5" x14ac:dyDescent="0.3">
      <c r="A175" s="8" t="s">
        <v>1161</v>
      </c>
      <c r="B175" s="3">
        <v>737.07826432570675</v>
      </c>
      <c r="C175" s="3">
        <v>737.07826432570675</v>
      </c>
      <c r="D175" s="6">
        <v>3</v>
      </c>
      <c r="E175" s="6">
        <v>3</v>
      </c>
    </row>
    <row r="176" spans="1:5" x14ac:dyDescent="0.3">
      <c r="A176" s="8" t="s">
        <v>1066</v>
      </c>
      <c r="B176" s="3">
        <v>492.88057410917588</v>
      </c>
      <c r="C176" s="3">
        <v>722.47241084386962</v>
      </c>
      <c r="D176" s="6">
        <v>3.5</v>
      </c>
      <c r="E176" s="6">
        <v>4</v>
      </c>
    </row>
    <row r="177" spans="1:5" x14ac:dyDescent="0.3">
      <c r="A177" s="8" t="s">
        <v>1304</v>
      </c>
      <c r="B177" s="3">
        <v>706.36094674556216</v>
      </c>
      <c r="C177" s="3">
        <v>706.36094674556216</v>
      </c>
      <c r="D177" s="6">
        <v>1</v>
      </c>
      <c r="E177" s="6">
        <v>1</v>
      </c>
    </row>
    <row r="178" spans="1:5" x14ac:dyDescent="0.3">
      <c r="A178" s="8" t="s">
        <v>502</v>
      </c>
      <c r="B178" s="3">
        <v>610.48080963720406</v>
      </c>
      <c r="C178" s="3">
        <v>704.04692533968341</v>
      </c>
      <c r="D178" s="6">
        <v>1.78</v>
      </c>
      <c r="E178" s="6">
        <v>2</v>
      </c>
    </row>
    <row r="179" spans="1:5" x14ac:dyDescent="0.3">
      <c r="A179" s="8" t="s">
        <v>548</v>
      </c>
      <c r="B179" s="3">
        <v>689.87721485759289</v>
      </c>
      <c r="C179" s="3">
        <v>689.87721485759289</v>
      </c>
      <c r="D179" s="6">
        <v>2</v>
      </c>
      <c r="E179" s="6">
        <v>2</v>
      </c>
    </row>
    <row r="180" spans="1:5" x14ac:dyDescent="0.3">
      <c r="A180" s="8" t="s">
        <v>2419</v>
      </c>
      <c r="B180" s="3">
        <v>639.35174781523096</v>
      </c>
      <c r="C180" s="3">
        <v>679.76747815230965</v>
      </c>
      <c r="D180" s="6">
        <v>1.86</v>
      </c>
      <c r="E180" s="6">
        <v>2</v>
      </c>
    </row>
    <row r="181" spans="1:5" x14ac:dyDescent="0.3">
      <c r="A181" s="8" t="s">
        <v>241</v>
      </c>
      <c r="B181" s="3">
        <v>679.24139219439155</v>
      </c>
      <c r="C181" s="3">
        <v>679.24139219439155</v>
      </c>
      <c r="D181" s="6">
        <v>3</v>
      </c>
      <c r="E181" s="6">
        <v>3</v>
      </c>
    </row>
    <row r="182" spans="1:5" x14ac:dyDescent="0.3">
      <c r="A182" s="8" t="s">
        <v>305</v>
      </c>
      <c r="B182" s="3">
        <v>568.03273059798914</v>
      </c>
      <c r="C182" s="3">
        <v>673.2652887375242</v>
      </c>
      <c r="D182" s="6">
        <v>2.7</v>
      </c>
      <c r="E182" s="6">
        <v>3</v>
      </c>
    </row>
    <row r="183" spans="1:5" x14ac:dyDescent="0.3">
      <c r="A183" s="8" t="s">
        <v>1025</v>
      </c>
      <c r="B183" s="3">
        <v>529.85172222518315</v>
      </c>
      <c r="C183" s="3">
        <v>662.42747980094089</v>
      </c>
      <c r="D183" s="6">
        <v>2.5</v>
      </c>
      <c r="E183" s="6">
        <v>3</v>
      </c>
    </row>
    <row r="184" spans="1:5" x14ac:dyDescent="0.3">
      <c r="A184" s="8" t="s">
        <v>563</v>
      </c>
      <c r="B184" s="3">
        <v>498.66162931687177</v>
      </c>
      <c r="C184" s="3">
        <v>632.22808699712243</v>
      </c>
      <c r="D184" s="6">
        <v>7.24</v>
      </c>
      <c r="E184" s="6">
        <v>8</v>
      </c>
    </row>
    <row r="185" spans="1:5" x14ac:dyDescent="0.3">
      <c r="A185" s="8" t="s">
        <v>514</v>
      </c>
      <c r="B185" s="3">
        <v>572.61020776874432</v>
      </c>
      <c r="C185" s="3">
        <v>630.26874435411025</v>
      </c>
      <c r="D185" s="6">
        <v>2.78</v>
      </c>
      <c r="E185" s="6">
        <v>3</v>
      </c>
    </row>
    <row r="186" spans="1:5" x14ac:dyDescent="0.3">
      <c r="A186" s="8" t="s">
        <v>308</v>
      </c>
      <c r="B186" s="3">
        <v>594.36144578313258</v>
      </c>
      <c r="C186" s="3">
        <v>594.36144578313258</v>
      </c>
      <c r="D186" s="6">
        <v>1</v>
      </c>
      <c r="E186" s="6">
        <v>1</v>
      </c>
    </row>
    <row r="187" spans="1:5" x14ac:dyDescent="0.3">
      <c r="A187" s="8" t="s">
        <v>1718</v>
      </c>
      <c r="B187" s="3">
        <v>585.65363128491617</v>
      </c>
      <c r="C187" s="3">
        <v>585.65363128491617</v>
      </c>
      <c r="D187" s="6">
        <v>1</v>
      </c>
      <c r="E187" s="6">
        <v>1</v>
      </c>
    </row>
    <row r="188" spans="1:5" x14ac:dyDescent="0.3">
      <c r="A188" s="8" t="s">
        <v>41</v>
      </c>
      <c r="B188" s="3">
        <v>572.97681446035494</v>
      </c>
      <c r="C188" s="3">
        <v>572.97681446035494</v>
      </c>
      <c r="D188" s="6">
        <v>4</v>
      </c>
      <c r="E188" s="6">
        <v>4</v>
      </c>
    </row>
    <row r="189" spans="1:5" x14ac:dyDescent="0.3">
      <c r="A189" s="8" t="s">
        <v>892</v>
      </c>
      <c r="B189" s="3">
        <v>302.30707474310435</v>
      </c>
      <c r="C189" s="3">
        <v>566.91467972712064</v>
      </c>
      <c r="D189" s="6">
        <v>4.09</v>
      </c>
      <c r="E189" s="6">
        <v>6</v>
      </c>
    </row>
    <row r="190" spans="1:5" x14ac:dyDescent="0.3">
      <c r="A190" s="8" t="s">
        <v>1666</v>
      </c>
      <c r="B190" s="3">
        <v>564.9717514124294</v>
      </c>
      <c r="C190" s="3">
        <v>564.9717514124294</v>
      </c>
      <c r="D190" s="6">
        <v>1</v>
      </c>
      <c r="E190" s="6">
        <v>1</v>
      </c>
    </row>
    <row r="191" spans="1:5" x14ac:dyDescent="0.3">
      <c r="A191" s="8" t="s">
        <v>148</v>
      </c>
      <c r="B191" s="3">
        <v>564.37569060773478</v>
      </c>
      <c r="C191" s="3">
        <v>564.37569060773478</v>
      </c>
      <c r="D191" s="6">
        <v>1</v>
      </c>
      <c r="E191" s="6">
        <v>1</v>
      </c>
    </row>
    <row r="192" spans="1:5" x14ac:dyDescent="0.3">
      <c r="A192" s="8" t="s">
        <v>1631</v>
      </c>
      <c r="B192" s="3">
        <v>557.14285714285711</v>
      </c>
      <c r="C192" s="3">
        <v>557.14285714285711</v>
      </c>
      <c r="D192" s="6">
        <v>1</v>
      </c>
      <c r="E192" s="6">
        <v>1</v>
      </c>
    </row>
    <row r="193" spans="1:5" x14ac:dyDescent="0.3">
      <c r="A193" s="8" t="s">
        <v>595</v>
      </c>
      <c r="B193" s="3">
        <v>275.15023400839812</v>
      </c>
      <c r="C193" s="3">
        <v>557.12283389741037</v>
      </c>
      <c r="D193" s="6">
        <v>2.82</v>
      </c>
      <c r="E193" s="6">
        <v>4</v>
      </c>
    </row>
    <row r="194" spans="1:5" x14ac:dyDescent="0.3">
      <c r="A194" s="8" t="s">
        <v>94</v>
      </c>
      <c r="B194" s="3">
        <v>537.83177322746292</v>
      </c>
      <c r="C194" s="3">
        <v>537.83177322746292</v>
      </c>
      <c r="D194" s="6">
        <v>5</v>
      </c>
      <c r="E194" s="6">
        <v>5</v>
      </c>
    </row>
    <row r="195" spans="1:5" x14ac:dyDescent="0.3">
      <c r="A195" s="8" t="s">
        <v>1053</v>
      </c>
      <c r="B195" s="3">
        <v>75.656812787474081</v>
      </c>
      <c r="C195" s="3">
        <v>533.30271192540056</v>
      </c>
      <c r="D195" s="6">
        <v>2.5299999999999998</v>
      </c>
      <c r="E195" s="6">
        <v>4</v>
      </c>
    </row>
    <row r="196" spans="1:5" x14ac:dyDescent="0.3">
      <c r="A196" s="8" t="s">
        <v>1814</v>
      </c>
      <c r="B196" s="3">
        <v>392.28541666666666</v>
      </c>
      <c r="C196" s="3">
        <v>531.8770833333333</v>
      </c>
      <c r="D196" s="6">
        <v>1.33</v>
      </c>
      <c r="E196" s="6">
        <v>2</v>
      </c>
    </row>
    <row r="197" spans="1:5" x14ac:dyDescent="0.3">
      <c r="A197" s="8" t="s">
        <v>938</v>
      </c>
      <c r="B197" s="3">
        <v>530.51684203462003</v>
      </c>
      <c r="C197" s="3">
        <v>530.51684203462003</v>
      </c>
      <c r="D197" s="6">
        <v>4</v>
      </c>
      <c r="E197" s="6">
        <v>4</v>
      </c>
    </row>
    <row r="198" spans="1:5" x14ac:dyDescent="0.3">
      <c r="A198" s="8" t="s">
        <v>329</v>
      </c>
      <c r="B198" s="3">
        <v>529.24691680071885</v>
      </c>
      <c r="C198" s="3">
        <v>529.24691680071885</v>
      </c>
      <c r="D198" s="6">
        <v>3</v>
      </c>
      <c r="E198" s="6">
        <v>3</v>
      </c>
    </row>
    <row r="199" spans="1:5" x14ac:dyDescent="0.3">
      <c r="A199" s="8" t="s">
        <v>1951</v>
      </c>
      <c r="B199" s="3">
        <v>527.38406661365843</v>
      </c>
      <c r="C199" s="3">
        <v>527.38406661365843</v>
      </c>
      <c r="D199" s="6">
        <v>2</v>
      </c>
      <c r="E199" s="6">
        <v>2</v>
      </c>
    </row>
    <row r="200" spans="1:5" x14ac:dyDescent="0.3">
      <c r="A200" s="8" t="s">
        <v>257</v>
      </c>
      <c r="B200" s="3">
        <v>524.5078134110787</v>
      </c>
      <c r="C200" s="3">
        <v>524.5078134110787</v>
      </c>
      <c r="D200" s="6">
        <v>2</v>
      </c>
      <c r="E200" s="6">
        <v>2</v>
      </c>
    </row>
    <row r="201" spans="1:5" x14ac:dyDescent="0.3">
      <c r="A201" s="8" t="s">
        <v>365</v>
      </c>
      <c r="B201" s="3">
        <v>524.30191642097168</v>
      </c>
      <c r="C201" s="3">
        <v>524.30191642097168</v>
      </c>
      <c r="D201" s="6">
        <v>2</v>
      </c>
      <c r="E201" s="6">
        <v>2</v>
      </c>
    </row>
    <row r="202" spans="1:5" x14ac:dyDescent="0.3">
      <c r="A202" s="8" t="s">
        <v>1040</v>
      </c>
      <c r="B202" s="3">
        <v>480.33429927080073</v>
      </c>
      <c r="C202" s="3">
        <v>520.82170237157595</v>
      </c>
      <c r="D202" s="6">
        <v>5.63</v>
      </c>
      <c r="E202" s="6">
        <v>6</v>
      </c>
    </row>
    <row r="203" spans="1:5" x14ac:dyDescent="0.3">
      <c r="A203" s="8" t="s">
        <v>625</v>
      </c>
      <c r="B203" s="3">
        <v>518.01324191230174</v>
      </c>
      <c r="C203" s="3">
        <v>518.01324191230174</v>
      </c>
      <c r="D203" s="6">
        <v>2</v>
      </c>
      <c r="E203" s="6">
        <v>2</v>
      </c>
    </row>
    <row r="204" spans="1:5" x14ac:dyDescent="0.3">
      <c r="A204" s="8" t="s">
        <v>190</v>
      </c>
      <c r="B204" s="3">
        <v>513.55794346909943</v>
      </c>
      <c r="C204" s="3">
        <v>513.55794346909943</v>
      </c>
      <c r="D204" s="6">
        <v>2</v>
      </c>
      <c r="E204" s="6">
        <v>2</v>
      </c>
    </row>
    <row r="205" spans="1:5" x14ac:dyDescent="0.3">
      <c r="A205" s="8" t="s">
        <v>584</v>
      </c>
      <c r="B205" s="3">
        <v>509.22414811198115</v>
      </c>
      <c r="C205" s="3">
        <v>509.22414811198115</v>
      </c>
      <c r="D205" s="6">
        <v>3</v>
      </c>
      <c r="E205" s="6">
        <v>3</v>
      </c>
    </row>
    <row r="206" spans="1:5" x14ac:dyDescent="0.3">
      <c r="A206" s="8" t="s">
        <v>716</v>
      </c>
      <c r="B206" s="3">
        <v>506.99754114126677</v>
      </c>
      <c r="C206" s="3">
        <v>506.99754114126677</v>
      </c>
      <c r="D206" s="6">
        <v>4</v>
      </c>
      <c r="E206" s="6">
        <v>4</v>
      </c>
    </row>
    <row r="207" spans="1:5" x14ac:dyDescent="0.3">
      <c r="A207" s="8" t="s">
        <v>19</v>
      </c>
      <c r="B207" s="3">
        <v>383.35302068151987</v>
      </c>
      <c r="C207" s="3">
        <v>506.61624819474736</v>
      </c>
      <c r="D207" s="6">
        <v>11.05</v>
      </c>
      <c r="E207" s="6">
        <v>12</v>
      </c>
    </row>
    <row r="208" spans="1:5" x14ac:dyDescent="0.3">
      <c r="A208" s="8" t="s">
        <v>1094</v>
      </c>
      <c r="B208" s="3">
        <v>494.94880291584815</v>
      </c>
      <c r="C208" s="3">
        <v>494.94880291584815</v>
      </c>
      <c r="D208" s="6">
        <v>3</v>
      </c>
      <c r="E208" s="6">
        <v>3</v>
      </c>
    </row>
    <row r="209" spans="1:5" x14ac:dyDescent="0.3">
      <c r="A209" s="8" t="s">
        <v>2326</v>
      </c>
      <c r="B209" s="3">
        <v>493.60965603869897</v>
      </c>
      <c r="C209" s="3">
        <v>493.60965603869897</v>
      </c>
      <c r="D209" s="6">
        <v>2</v>
      </c>
      <c r="E209" s="6">
        <v>2</v>
      </c>
    </row>
    <row r="210" spans="1:5" x14ac:dyDescent="0.3">
      <c r="A210" s="8" t="s">
        <v>2235</v>
      </c>
      <c r="B210" s="3">
        <v>490.39705882352939</v>
      </c>
      <c r="C210" s="3">
        <v>490.39705882352939</v>
      </c>
      <c r="D210" s="6">
        <v>1</v>
      </c>
      <c r="E210" s="6">
        <v>1</v>
      </c>
    </row>
    <row r="211" spans="1:5" x14ac:dyDescent="0.3">
      <c r="A211" s="8" t="s">
        <v>435</v>
      </c>
      <c r="B211" s="3">
        <v>307.63603972777838</v>
      </c>
      <c r="C211" s="3">
        <v>486.69591599821587</v>
      </c>
      <c r="D211" s="6">
        <v>7</v>
      </c>
      <c r="E211" s="6">
        <v>8</v>
      </c>
    </row>
    <row r="212" spans="1:5" x14ac:dyDescent="0.3">
      <c r="A212" s="8" t="s">
        <v>55</v>
      </c>
      <c r="B212" s="3">
        <v>401.27496789579897</v>
      </c>
      <c r="C212" s="3">
        <v>484.28142542652722</v>
      </c>
      <c r="D212" s="6">
        <v>1.18</v>
      </c>
      <c r="E212" s="6">
        <v>2</v>
      </c>
    </row>
    <row r="213" spans="1:5" x14ac:dyDescent="0.3">
      <c r="A213" s="8" t="s">
        <v>287</v>
      </c>
      <c r="B213" s="3">
        <v>357.52583724664157</v>
      </c>
      <c r="C213" s="3">
        <v>483.07194456568578</v>
      </c>
      <c r="D213" s="6">
        <v>8.9600000000000009</v>
      </c>
      <c r="E213" s="6">
        <v>10</v>
      </c>
    </row>
    <row r="214" spans="1:5" x14ac:dyDescent="0.3">
      <c r="A214" s="8" t="s">
        <v>575</v>
      </c>
      <c r="B214" s="3">
        <v>122.98971048680487</v>
      </c>
      <c r="C214" s="3">
        <v>478.31441380537314</v>
      </c>
      <c r="D214" s="6">
        <v>1.47</v>
      </c>
      <c r="E214" s="6">
        <v>3</v>
      </c>
    </row>
    <row r="215" spans="1:5" x14ac:dyDescent="0.3">
      <c r="A215" s="8" t="s">
        <v>319</v>
      </c>
      <c r="B215" s="3">
        <v>435.42678128796155</v>
      </c>
      <c r="C215" s="3">
        <v>474.41355377473394</v>
      </c>
      <c r="D215" s="6">
        <v>6.56</v>
      </c>
      <c r="E215" s="6">
        <v>7</v>
      </c>
    </row>
    <row r="216" spans="1:5" x14ac:dyDescent="0.3">
      <c r="A216" s="8" t="s">
        <v>122</v>
      </c>
      <c r="B216" s="3">
        <v>374.11758894650524</v>
      </c>
      <c r="C216" s="3">
        <v>469.80892972862813</v>
      </c>
      <c r="D216" s="6">
        <v>3.5</v>
      </c>
      <c r="E216" s="6">
        <v>4</v>
      </c>
    </row>
    <row r="217" spans="1:5" x14ac:dyDescent="0.3">
      <c r="A217" s="8" t="s">
        <v>1644</v>
      </c>
      <c r="B217" s="3">
        <v>316.09227053140097</v>
      </c>
      <c r="C217" s="3">
        <v>468.87004830917874</v>
      </c>
      <c r="D217" s="6">
        <v>1.5</v>
      </c>
      <c r="E217" s="6">
        <v>2</v>
      </c>
    </row>
    <row r="218" spans="1:5" x14ac:dyDescent="0.3">
      <c r="A218" s="8" t="s">
        <v>2321</v>
      </c>
      <c r="B218" s="3">
        <v>466.19718309859155</v>
      </c>
      <c r="C218" s="3">
        <v>466.19718309859155</v>
      </c>
      <c r="D218" s="6">
        <v>1</v>
      </c>
      <c r="E218" s="6">
        <v>1</v>
      </c>
    </row>
    <row r="219" spans="1:5" x14ac:dyDescent="0.3">
      <c r="A219" s="8" t="s">
        <v>827</v>
      </c>
      <c r="B219" s="3">
        <v>464.41968724577424</v>
      </c>
      <c r="C219" s="3">
        <v>464.41968724577424</v>
      </c>
      <c r="D219" s="6">
        <v>2</v>
      </c>
      <c r="E219" s="6">
        <v>2</v>
      </c>
    </row>
    <row r="220" spans="1:5" x14ac:dyDescent="0.3">
      <c r="A220" s="8" t="s">
        <v>393</v>
      </c>
      <c r="B220" s="3">
        <v>371.32017164323616</v>
      </c>
      <c r="C220" s="3">
        <v>461.81270895666904</v>
      </c>
      <c r="D220" s="6">
        <v>5.31</v>
      </c>
      <c r="E220" s="6">
        <v>6</v>
      </c>
    </row>
    <row r="221" spans="1:5" x14ac:dyDescent="0.3">
      <c r="A221" s="8" t="s">
        <v>1647</v>
      </c>
      <c r="B221" s="3">
        <v>458.280303030303</v>
      </c>
      <c r="C221" s="3">
        <v>458.280303030303</v>
      </c>
      <c r="D221" s="6">
        <v>1</v>
      </c>
      <c r="E221" s="6">
        <v>1</v>
      </c>
    </row>
    <row r="222" spans="1:5" x14ac:dyDescent="0.3">
      <c r="A222" s="8" t="s">
        <v>752</v>
      </c>
      <c r="B222" s="3">
        <v>209.62468142018059</v>
      </c>
      <c r="C222" s="3">
        <v>450.07351182953727</v>
      </c>
      <c r="D222" s="6">
        <v>3.27</v>
      </c>
      <c r="E222" s="6">
        <v>4</v>
      </c>
    </row>
    <row r="223" spans="1:5" x14ac:dyDescent="0.3">
      <c r="A223" s="8" t="s">
        <v>776</v>
      </c>
      <c r="B223" s="3">
        <v>392.27370936760673</v>
      </c>
      <c r="C223" s="3">
        <v>441.61581463076465</v>
      </c>
      <c r="D223" s="6">
        <v>7.5</v>
      </c>
      <c r="E223" s="6">
        <v>8</v>
      </c>
    </row>
    <row r="224" spans="1:5" x14ac:dyDescent="0.3">
      <c r="A224" s="8" t="s">
        <v>669</v>
      </c>
      <c r="B224" s="3">
        <v>434.09190034833955</v>
      </c>
      <c r="C224" s="3">
        <v>434.09190034833955</v>
      </c>
      <c r="D224" s="6">
        <v>3</v>
      </c>
      <c r="E224" s="6">
        <v>3</v>
      </c>
    </row>
    <row r="225" spans="1:5" x14ac:dyDescent="0.3">
      <c r="A225" s="8" t="s">
        <v>1775</v>
      </c>
      <c r="B225" s="3">
        <v>420.43976015663566</v>
      </c>
      <c r="C225" s="3">
        <v>425.0431436152823</v>
      </c>
      <c r="D225" s="6">
        <v>3.98</v>
      </c>
      <c r="E225" s="6">
        <v>4</v>
      </c>
    </row>
    <row r="226" spans="1:5" x14ac:dyDescent="0.3">
      <c r="A226" s="8" t="s">
        <v>1152</v>
      </c>
      <c r="B226" s="3">
        <v>385.08127756006257</v>
      </c>
      <c r="C226" s="3">
        <v>423.27804701674398</v>
      </c>
      <c r="D226" s="6">
        <v>2.78</v>
      </c>
      <c r="E226" s="6">
        <v>3</v>
      </c>
    </row>
    <row r="227" spans="1:5" x14ac:dyDescent="0.3">
      <c r="A227" s="8" t="s">
        <v>1089</v>
      </c>
      <c r="B227" s="3">
        <v>393.54125014770176</v>
      </c>
      <c r="C227" s="3">
        <v>422.06689117334281</v>
      </c>
      <c r="D227" s="6">
        <v>2.88</v>
      </c>
      <c r="E227" s="6">
        <v>3</v>
      </c>
    </row>
    <row r="228" spans="1:5" x14ac:dyDescent="0.3">
      <c r="A228" s="8" t="s">
        <v>2075</v>
      </c>
      <c r="B228" s="3">
        <v>362.49456099456097</v>
      </c>
      <c r="C228" s="3">
        <v>412.64474414474415</v>
      </c>
      <c r="D228" s="6">
        <v>1.76</v>
      </c>
      <c r="E228" s="6">
        <v>2</v>
      </c>
    </row>
    <row r="229" spans="1:5" x14ac:dyDescent="0.3">
      <c r="A229" s="8" t="s">
        <v>1014</v>
      </c>
      <c r="B229" s="3">
        <v>409.55631399317406</v>
      </c>
      <c r="C229" s="3">
        <v>409.55631399317406</v>
      </c>
      <c r="D229" s="6">
        <v>1</v>
      </c>
      <c r="E229" s="6">
        <v>1</v>
      </c>
    </row>
    <row r="230" spans="1:5" x14ac:dyDescent="0.3">
      <c r="A230" s="8" t="s">
        <v>376</v>
      </c>
      <c r="B230" s="3">
        <v>403.75910739663067</v>
      </c>
      <c r="C230" s="3">
        <v>403.75910739663067</v>
      </c>
      <c r="D230" s="6">
        <v>3</v>
      </c>
      <c r="E230" s="6">
        <v>3</v>
      </c>
    </row>
    <row r="231" spans="1:5" x14ac:dyDescent="0.3">
      <c r="A231" s="8" t="s">
        <v>525</v>
      </c>
      <c r="B231" s="3">
        <v>403.29441884280595</v>
      </c>
      <c r="C231" s="3">
        <v>403.29441884280595</v>
      </c>
      <c r="D231" s="6">
        <v>2</v>
      </c>
      <c r="E231" s="6">
        <v>2</v>
      </c>
    </row>
    <row r="232" spans="1:5" x14ac:dyDescent="0.3">
      <c r="A232" s="8" t="s">
        <v>23</v>
      </c>
      <c r="B232" s="3">
        <v>396.01800993334268</v>
      </c>
      <c r="C232" s="3">
        <v>396.01800993334268</v>
      </c>
      <c r="D232" s="6">
        <v>5</v>
      </c>
      <c r="E232" s="6">
        <v>5</v>
      </c>
    </row>
    <row r="233" spans="1:5" x14ac:dyDescent="0.3">
      <c r="A233" s="8" t="s">
        <v>1287</v>
      </c>
      <c r="B233" s="3">
        <v>385.47904191616766</v>
      </c>
      <c r="C233" s="3">
        <v>385.47904191616766</v>
      </c>
      <c r="D233" s="6">
        <v>1</v>
      </c>
      <c r="E233" s="6">
        <v>1</v>
      </c>
    </row>
    <row r="234" spans="1:5" x14ac:dyDescent="0.3">
      <c r="A234" s="8" t="s">
        <v>344</v>
      </c>
      <c r="B234" s="3">
        <v>355.02518223725832</v>
      </c>
      <c r="C234" s="3">
        <v>384.98672069879683</v>
      </c>
      <c r="D234" s="6">
        <v>4.33</v>
      </c>
      <c r="E234" s="6">
        <v>5</v>
      </c>
    </row>
    <row r="235" spans="1:5" x14ac:dyDescent="0.3">
      <c r="A235" s="8" t="s">
        <v>187</v>
      </c>
      <c r="B235" s="3">
        <v>356.29452900631918</v>
      </c>
      <c r="C235" s="3">
        <v>380.12922103530468</v>
      </c>
      <c r="D235" s="6">
        <v>3.5</v>
      </c>
      <c r="E235" s="6">
        <v>4</v>
      </c>
    </row>
    <row r="236" spans="1:5" x14ac:dyDescent="0.3">
      <c r="A236" s="8" t="s">
        <v>225</v>
      </c>
      <c r="B236" s="3">
        <v>304.69829694571069</v>
      </c>
      <c r="C236" s="3">
        <v>377.51946482892231</v>
      </c>
      <c r="D236" s="6">
        <v>3.59</v>
      </c>
      <c r="E236" s="6">
        <v>4</v>
      </c>
    </row>
    <row r="237" spans="1:5" x14ac:dyDescent="0.3">
      <c r="A237" s="8" t="s">
        <v>541</v>
      </c>
      <c r="B237" s="3">
        <v>330.8911831264378</v>
      </c>
      <c r="C237" s="3">
        <v>375.5252109042155</v>
      </c>
      <c r="D237" s="6">
        <v>4.62</v>
      </c>
      <c r="E237" s="6">
        <v>5</v>
      </c>
    </row>
    <row r="238" spans="1:5" x14ac:dyDescent="0.3">
      <c r="A238" s="8" t="s">
        <v>166</v>
      </c>
      <c r="B238" s="3">
        <v>363.5416198177939</v>
      </c>
      <c r="C238" s="3">
        <v>372.21997347633049</v>
      </c>
      <c r="D238" s="6">
        <v>2.88</v>
      </c>
      <c r="E238" s="6">
        <v>3</v>
      </c>
    </row>
    <row r="239" spans="1:5" x14ac:dyDescent="0.3">
      <c r="A239" s="8" t="s">
        <v>16</v>
      </c>
      <c r="B239" s="3">
        <v>249.60892954371326</v>
      </c>
      <c r="C239" s="3">
        <v>372.20803590112502</v>
      </c>
      <c r="D239" s="6">
        <v>51.22</v>
      </c>
      <c r="E239" s="6">
        <v>57</v>
      </c>
    </row>
    <row r="240" spans="1:5" x14ac:dyDescent="0.3">
      <c r="A240" s="8" t="s">
        <v>1045</v>
      </c>
      <c r="B240" s="3">
        <v>370.71053793437574</v>
      </c>
      <c r="C240" s="3">
        <v>370.71053793437574</v>
      </c>
      <c r="D240" s="6">
        <v>2</v>
      </c>
      <c r="E240" s="6">
        <v>2</v>
      </c>
    </row>
    <row r="241" spans="1:5" x14ac:dyDescent="0.3">
      <c r="A241" s="8" t="s">
        <v>553</v>
      </c>
      <c r="B241" s="3">
        <v>370.37037037037038</v>
      </c>
      <c r="C241" s="3">
        <v>370.37037037037038</v>
      </c>
      <c r="D241" s="6">
        <v>1</v>
      </c>
      <c r="E241" s="6">
        <v>1</v>
      </c>
    </row>
    <row r="242" spans="1:5" x14ac:dyDescent="0.3">
      <c r="A242" s="8" t="s">
        <v>688</v>
      </c>
      <c r="B242" s="3">
        <v>370.0787401574803</v>
      </c>
      <c r="C242" s="3">
        <v>370.0787401574803</v>
      </c>
      <c r="D242" s="6">
        <v>1</v>
      </c>
      <c r="E242" s="6">
        <v>1</v>
      </c>
    </row>
    <row r="243" spans="1:5" x14ac:dyDescent="0.3">
      <c r="A243" s="8" t="s">
        <v>1530</v>
      </c>
      <c r="B243" s="3">
        <v>367.82023359899694</v>
      </c>
      <c r="C243" s="3">
        <v>367.82023359899694</v>
      </c>
      <c r="D243" s="6">
        <v>3</v>
      </c>
      <c r="E243" s="6">
        <v>3</v>
      </c>
    </row>
    <row r="244" spans="1:5" x14ac:dyDescent="0.3">
      <c r="A244" s="8" t="s">
        <v>1618</v>
      </c>
      <c r="B244" s="3">
        <v>360.22239573323083</v>
      </c>
      <c r="C244" s="3">
        <v>360.22239573323083</v>
      </c>
      <c r="D244" s="6">
        <v>2</v>
      </c>
      <c r="E244" s="6">
        <v>2</v>
      </c>
    </row>
    <row r="245" spans="1:5" x14ac:dyDescent="0.3">
      <c r="A245" s="8" t="s">
        <v>449</v>
      </c>
      <c r="B245" s="3">
        <v>358.8658717254965</v>
      </c>
      <c r="C245" s="3">
        <v>358.8658717254965</v>
      </c>
      <c r="D245" s="6">
        <v>8</v>
      </c>
      <c r="E245" s="6">
        <v>8</v>
      </c>
    </row>
    <row r="246" spans="1:5" x14ac:dyDescent="0.3">
      <c r="A246" s="8" t="s">
        <v>528</v>
      </c>
      <c r="B246" s="3">
        <v>319.90467015563098</v>
      </c>
      <c r="C246" s="3">
        <v>357.54932424368133</v>
      </c>
      <c r="D246" s="6">
        <v>3.77</v>
      </c>
      <c r="E246" s="6">
        <v>4</v>
      </c>
    </row>
    <row r="247" spans="1:5" x14ac:dyDescent="0.3">
      <c r="A247" s="8" t="s">
        <v>764</v>
      </c>
      <c r="B247" s="3">
        <v>356.25687378238905</v>
      </c>
      <c r="C247" s="3">
        <v>356.25687378238905</v>
      </c>
      <c r="D247" s="6">
        <v>3</v>
      </c>
      <c r="E247" s="6">
        <v>3</v>
      </c>
    </row>
    <row r="248" spans="1:5" x14ac:dyDescent="0.3">
      <c r="A248" s="8" t="s">
        <v>485</v>
      </c>
      <c r="B248" s="3">
        <v>273.55719793958065</v>
      </c>
      <c r="C248" s="3">
        <v>355.29363204810778</v>
      </c>
      <c r="D248" s="6">
        <v>5.59</v>
      </c>
      <c r="E248" s="6">
        <v>6</v>
      </c>
    </row>
    <row r="249" spans="1:5" x14ac:dyDescent="0.3">
      <c r="A249" s="8" t="s">
        <v>264</v>
      </c>
      <c r="B249" s="3">
        <v>346.2276158728144</v>
      </c>
      <c r="C249" s="3">
        <v>346.2276158728144</v>
      </c>
      <c r="D249" s="6">
        <v>4</v>
      </c>
      <c r="E249" s="6">
        <v>4</v>
      </c>
    </row>
    <row r="250" spans="1:5" x14ac:dyDescent="0.3">
      <c r="A250" s="8" t="s">
        <v>113</v>
      </c>
      <c r="B250" s="3">
        <v>346.20215145358128</v>
      </c>
      <c r="C250" s="3">
        <v>346.20215145358128</v>
      </c>
      <c r="D250" s="6">
        <v>5</v>
      </c>
      <c r="E250" s="6">
        <v>5</v>
      </c>
    </row>
    <row r="251" spans="1:5" x14ac:dyDescent="0.3">
      <c r="A251" s="8" t="s">
        <v>1715</v>
      </c>
      <c r="B251" s="3">
        <v>345.64378465129846</v>
      </c>
      <c r="C251" s="3">
        <v>345.64378465129846</v>
      </c>
      <c r="D251" s="6">
        <v>2</v>
      </c>
      <c r="E251" s="6">
        <v>2</v>
      </c>
    </row>
    <row r="252" spans="1:5" x14ac:dyDescent="0.3">
      <c r="A252" s="8" t="s">
        <v>767</v>
      </c>
      <c r="B252" s="3">
        <v>344.84089449738764</v>
      </c>
      <c r="C252" s="3">
        <v>344.84089449738764</v>
      </c>
      <c r="D252" s="6">
        <v>3</v>
      </c>
      <c r="E252" s="6">
        <v>3</v>
      </c>
    </row>
    <row r="253" spans="1:5" x14ac:dyDescent="0.3">
      <c r="A253" s="8" t="s">
        <v>1061</v>
      </c>
      <c r="B253" s="3">
        <v>182.70264326829567</v>
      </c>
      <c r="C253" s="3">
        <v>331.49882161224468</v>
      </c>
      <c r="D253" s="6">
        <v>1.5</v>
      </c>
      <c r="E253" s="6">
        <v>2</v>
      </c>
    </row>
    <row r="254" spans="1:5" x14ac:dyDescent="0.3">
      <c r="A254" s="8" t="s">
        <v>390</v>
      </c>
      <c r="B254" s="3">
        <v>225.48696149002697</v>
      </c>
      <c r="C254" s="3">
        <v>327.84292856821634</v>
      </c>
      <c r="D254" s="6">
        <v>2.0699999999999998</v>
      </c>
      <c r="E254" s="6">
        <v>3</v>
      </c>
    </row>
    <row r="255" spans="1:5" x14ac:dyDescent="0.3">
      <c r="A255" s="8" t="s">
        <v>924</v>
      </c>
      <c r="B255" s="3">
        <v>325.96381703073246</v>
      </c>
      <c r="C255" s="3">
        <v>325.96381703073246</v>
      </c>
      <c r="D255" s="6">
        <v>2</v>
      </c>
      <c r="E255" s="6">
        <v>2</v>
      </c>
    </row>
    <row r="256" spans="1:5" x14ac:dyDescent="0.3">
      <c r="A256" s="8" t="s">
        <v>196</v>
      </c>
      <c r="B256" s="3">
        <v>318.81200400741875</v>
      </c>
      <c r="C256" s="3">
        <v>325.41930419621673</v>
      </c>
      <c r="D256" s="6">
        <v>6.91</v>
      </c>
      <c r="E256" s="6">
        <v>7</v>
      </c>
    </row>
    <row r="257" spans="1:5" x14ac:dyDescent="0.3">
      <c r="A257" s="8" t="s">
        <v>360</v>
      </c>
      <c r="B257" s="3">
        <v>324.91702544553004</v>
      </c>
      <c r="C257" s="3">
        <v>324.91702544553004</v>
      </c>
      <c r="D257" s="6">
        <v>2</v>
      </c>
      <c r="E257" s="6">
        <v>2</v>
      </c>
    </row>
    <row r="258" spans="1:5" x14ac:dyDescent="0.3">
      <c r="A258" s="8" t="s">
        <v>901</v>
      </c>
      <c r="B258" s="3">
        <v>304.00418183175248</v>
      </c>
      <c r="C258" s="3">
        <v>322.64784699012353</v>
      </c>
      <c r="D258" s="6">
        <v>3.7</v>
      </c>
      <c r="E258" s="6">
        <v>4</v>
      </c>
    </row>
    <row r="259" spans="1:5" x14ac:dyDescent="0.3">
      <c r="A259" s="8" t="s">
        <v>1192</v>
      </c>
      <c r="B259" s="3">
        <v>321.46943427428744</v>
      </c>
      <c r="C259" s="3">
        <v>321.46943427428744</v>
      </c>
      <c r="D259" s="6">
        <v>3</v>
      </c>
      <c r="E259" s="6">
        <v>3</v>
      </c>
    </row>
    <row r="260" spans="1:5" x14ac:dyDescent="0.3">
      <c r="A260" s="8" t="s">
        <v>119</v>
      </c>
      <c r="B260" s="3">
        <v>317.77655377772527</v>
      </c>
      <c r="C260" s="3">
        <v>317.77655377772527</v>
      </c>
      <c r="D260" s="6">
        <v>6</v>
      </c>
      <c r="E260" s="6">
        <v>6</v>
      </c>
    </row>
    <row r="261" spans="1:5" x14ac:dyDescent="0.3">
      <c r="A261" s="8" t="s">
        <v>2188</v>
      </c>
      <c r="B261" s="3">
        <v>317.59036144578312</v>
      </c>
      <c r="C261" s="3">
        <v>317.59036144578312</v>
      </c>
      <c r="D261" s="6">
        <v>1</v>
      </c>
      <c r="E261" s="6">
        <v>1</v>
      </c>
    </row>
    <row r="262" spans="1:5" x14ac:dyDescent="0.3">
      <c r="A262" s="8" t="s">
        <v>282</v>
      </c>
      <c r="B262" s="3">
        <v>316.11123536414647</v>
      </c>
      <c r="C262" s="3">
        <v>316.11123536414647</v>
      </c>
      <c r="D262" s="6">
        <v>3</v>
      </c>
      <c r="E262" s="6">
        <v>3</v>
      </c>
    </row>
    <row r="263" spans="1:5" x14ac:dyDescent="0.3">
      <c r="A263" s="8" t="s">
        <v>630</v>
      </c>
      <c r="B263" s="3">
        <v>311.01346904459069</v>
      </c>
      <c r="C263" s="3">
        <v>311.01346904459069</v>
      </c>
      <c r="D263" s="6">
        <v>5</v>
      </c>
      <c r="E263" s="6">
        <v>5</v>
      </c>
    </row>
    <row r="264" spans="1:5" x14ac:dyDescent="0.3">
      <c r="A264" s="8" t="s">
        <v>728</v>
      </c>
      <c r="B264" s="3">
        <v>187.45854465013755</v>
      </c>
      <c r="C264" s="3">
        <v>309.55449649241297</v>
      </c>
      <c r="D264" s="6">
        <v>11.55</v>
      </c>
      <c r="E264" s="6">
        <v>13</v>
      </c>
    </row>
    <row r="265" spans="1:5" x14ac:dyDescent="0.3">
      <c r="A265" s="8" t="s">
        <v>154</v>
      </c>
      <c r="B265" s="3">
        <v>309.38085107439116</v>
      </c>
      <c r="C265" s="3">
        <v>309.38085107439116</v>
      </c>
      <c r="D265" s="6">
        <v>7</v>
      </c>
      <c r="E265" s="6">
        <v>7</v>
      </c>
    </row>
    <row r="266" spans="1:5" x14ac:dyDescent="0.3">
      <c r="A266" s="8" t="s">
        <v>211</v>
      </c>
      <c r="B266" s="3">
        <v>304.95914095758366</v>
      </c>
      <c r="C266" s="3">
        <v>308.6812066852832</v>
      </c>
      <c r="D266" s="6">
        <v>4.8899999999999997</v>
      </c>
      <c r="E266" s="6">
        <v>5</v>
      </c>
    </row>
    <row r="267" spans="1:5" x14ac:dyDescent="0.3">
      <c r="A267" s="8" t="s">
        <v>604</v>
      </c>
      <c r="B267" s="3">
        <v>308.30015666252075</v>
      </c>
      <c r="C267" s="3">
        <v>308.30015666252075</v>
      </c>
      <c r="D267" s="6">
        <v>7</v>
      </c>
      <c r="E267" s="6">
        <v>7</v>
      </c>
    </row>
    <row r="268" spans="1:5" x14ac:dyDescent="0.3">
      <c r="A268" s="8" t="s">
        <v>1448</v>
      </c>
      <c r="B268" s="3">
        <v>306.99534216516599</v>
      </c>
      <c r="C268" s="3">
        <v>306.99534216516599</v>
      </c>
      <c r="D268" s="6">
        <v>4</v>
      </c>
      <c r="E268" s="6">
        <v>4</v>
      </c>
    </row>
    <row r="269" spans="1:5" x14ac:dyDescent="0.3">
      <c r="A269" s="8" t="s">
        <v>316</v>
      </c>
      <c r="B269" s="3">
        <v>292.88008262424165</v>
      </c>
      <c r="C269" s="3">
        <v>299.60193301794243</v>
      </c>
      <c r="D269" s="6">
        <v>4.7300000000000004</v>
      </c>
      <c r="E269" s="6">
        <v>5</v>
      </c>
    </row>
    <row r="270" spans="1:5" x14ac:dyDescent="0.3">
      <c r="A270" s="8" t="s">
        <v>1385</v>
      </c>
      <c r="B270" s="3">
        <v>298.13685988091544</v>
      </c>
      <c r="C270" s="3">
        <v>298.13685988091544</v>
      </c>
      <c r="D270" s="6">
        <v>4</v>
      </c>
      <c r="E270" s="6">
        <v>4</v>
      </c>
    </row>
    <row r="271" spans="1:5" x14ac:dyDescent="0.3">
      <c r="A271" s="8" t="s">
        <v>910</v>
      </c>
      <c r="B271" s="3">
        <v>286.36235971022381</v>
      </c>
      <c r="C271" s="3">
        <v>297.00916822086214</v>
      </c>
      <c r="D271" s="6">
        <v>4.8899999999999997</v>
      </c>
      <c r="E271" s="6">
        <v>5</v>
      </c>
    </row>
    <row r="272" spans="1:5" x14ac:dyDescent="0.3">
      <c r="A272" s="8" t="s">
        <v>816</v>
      </c>
      <c r="B272" s="3">
        <v>59.018461595128116</v>
      </c>
      <c r="C272" s="3">
        <v>296.44377485918682</v>
      </c>
      <c r="D272" s="6">
        <v>6.41</v>
      </c>
      <c r="E272" s="6">
        <v>8</v>
      </c>
    </row>
    <row r="273" spans="1:5" x14ac:dyDescent="0.3">
      <c r="A273" s="8" t="s">
        <v>517</v>
      </c>
      <c r="B273" s="3">
        <v>294.15744290111263</v>
      </c>
      <c r="C273" s="3">
        <v>294.15744290111263</v>
      </c>
      <c r="D273" s="6">
        <v>5</v>
      </c>
      <c r="E273" s="6">
        <v>5</v>
      </c>
    </row>
    <row r="274" spans="1:5" x14ac:dyDescent="0.3">
      <c r="A274" s="8" t="s">
        <v>249</v>
      </c>
      <c r="B274" s="3">
        <v>292.4409197244147</v>
      </c>
      <c r="C274" s="3">
        <v>292.4409197244147</v>
      </c>
      <c r="D274" s="6">
        <v>6</v>
      </c>
      <c r="E274" s="6">
        <v>6</v>
      </c>
    </row>
    <row r="275" spans="1:5" x14ac:dyDescent="0.3">
      <c r="A275" s="8" t="s">
        <v>396</v>
      </c>
      <c r="B275" s="3">
        <v>199.29250303716177</v>
      </c>
      <c r="C275" s="3">
        <v>288.77280606746484</v>
      </c>
      <c r="D275" s="6">
        <v>2.33</v>
      </c>
      <c r="E275" s="6">
        <v>3</v>
      </c>
    </row>
    <row r="276" spans="1:5" x14ac:dyDescent="0.3">
      <c r="A276" s="8" t="s">
        <v>1445</v>
      </c>
      <c r="B276" s="3">
        <v>178.62734199621678</v>
      </c>
      <c r="C276" s="3">
        <v>288.54193826950871</v>
      </c>
      <c r="D276" s="6">
        <v>3.23</v>
      </c>
      <c r="E276" s="6">
        <v>4</v>
      </c>
    </row>
    <row r="277" spans="1:5" x14ac:dyDescent="0.3">
      <c r="A277" s="8" t="s">
        <v>151</v>
      </c>
      <c r="B277" s="3">
        <v>196.95650471502833</v>
      </c>
      <c r="C277" s="3">
        <v>288.36557845682569</v>
      </c>
      <c r="D277" s="6">
        <v>6.19</v>
      </c>
      <c r="E277" s="6">
        <v>8</v>
      </c>
    </row>
    <row r="278" spans="1:5" x14ac:dyDescent="0.3">
      <c r="A278" s="8" t="s">
        <v>219</v>
      </c>
      <c r="B278" s="3">
        <v>286.01136817864733</v>
      </c>
      <c r="C278" s="3">
        <v>286.01136817864733</v>
      </c>
      <c r="D278" s="6">
        <v>4</v>
      </c>
      <c r="E278" s="6">
        <v>4</v>
      </c>
    </row>
    <row r="279" spans="1:5" x14ac:dyDescent="0.3">
      <c r="A279" s="8" t="s">
        <v>63</v>
      </c>
      <c r="B279" s="3">
        <v>202.58106793157276</v>
      </c>
      <c r="C279" s="3">
        <v>284.09367297358961</v>
      </c>
      <c r="D279" s="6">
        <v>4.5</v>
      </c>
      <c r="E279" s="6">
        <v>5</v>
      </c>
    </row>
    <row r="280" spans="1:5" x14ac:dyDescent="0.3">
      <c r="A280" s="8" t="s">
        <v>661</v>
      </c>
      <c r="B280" s="3">
        <v>281.85346215780999</v>
      </c>
      <c r="C280" s="3">
        <v>281.85346215780999</v>
      </c>
      <c r="D280" s="6">
        <v>1</v>
      </c>
      <c r="E280" s="6">
        <v>1</v>
      </c>
    </row>
    <row r="281" spans="1:5" x14ac:dyDescent="0.3">
      <c r="A281" s="8" t="s">
        <v>1119</v>
      </c>
      <c r="B281" s="3">
        <v>280.51374370125325</v>
      </c>
      <c r="C281" s="3">
        <v>280.51374370125325</v>
      </c>
      <c r="D281" s="6">
        <v>3</v>
      </c>
      <c r="E281" s="6">
        <v>3</v>
      </c>
    </row>
    <row r="282" spans="1:5" x14ac:dyDescent="0.3">
      <c r="A282" s="8" t="s">
        <v>409</v>
      </c>
      <c r="B282" s="3">
        <v>280.30957467298532</v>
      </c>
      <c r="C282" s="3">
        <v>280.30957467298532</v>
      </c>
      <c r="D282" s="6">
        <v>3</v>
      </c>
      <c r="E282" s="6">
        <v>3</v>
      </c>
    </row>
    <row r="283" spans="1:5" x14ac:dyDescent="0.3">
      <c r="A283" s="8" t="s">
        <v>399</v>
      </c>
      <c r="B283" s="3">
        <v>278.2425634148708</v>
      </c>
      <c r="C283" s="3">
        <v>278.2425634148708</v>
      </c>
      <c r="D283" s="6">
        <v>5</v>
      </c>
      <c r="E283" s="6">
        <v>5</v>
      </c>
    </row>
    <row r="284" spans="1:5" x14ac:dyDescent="0.3">
      <c r="A284" s="8" t="s">
        <v>705</v>
      </c>
      <c r="B284" s="3">
        <v>251.17148669796558</v>
      </c>
      <c r="C284" s="3">
        <v>273.39593114241001</v>
      </c>
      <c r="D284" s="6">
        <v>1.9</v>
      </c>
      <c r="E284" s="6">
        <v>2</v>
      </c>
    </row>
    <row r="285" spans="1:5" x14ac:dyDescent="0.3">
      <c r="A285" s="8" t="s">
        <v>302</v>
      </c>
      <c r="B285" s="3">
        <v>269.45599031523585</v>
      </c>
      <c r="C285" s="3">
        <v>269.45599031523585</v>
      </c>
      <c r="D285" s="6">
        <v>8</v>
      </c>
      <c r="E285" s="6">
        <v>8</v>
      </c>
    </row>
    <row r="286" spans="1:5" x14ac:dyDescent="0.3">
      <c r="A286" s="8" t="s">
        <v>246</v>
      </c>
      <c r="B286" s="3">
        <v>112.00902028538911</v>
      </c>
      <c r="C286" s="3">
        <v>264.68556827627941</v>
      </c>
      <c r="D286" s="6">
        <v>9.7100000000000009</v>
      </c>
      <c r="E286" s="6">
        <v>12</v>
      </c>
    </row>
    <row r="287" spans="1:5" x14ac:dyDescent="0.3">
      <c r="A287" s="8" t="s">
        <v>457</v>
      </c>
      <c r="B287" s="3">
        <v>200.9886565767888</v>
      </c>
      <c r="C287" s="3">
        <v>264.46257744009813</v>
      </c>
      <c r="D287" s="6">
        <v>7.11</v>
      </c>
      <c r="E287" s="6">
        <v>8</v>
      </c>
    </row>
    <row r="288" spans="1:5" x14ac:dyDescent="0.3">
      <c r="A288" s="8" t="s">
        <v>1050</v>
      </c>
      <c r="B288" s="3">
        <v>261.98951639746264</v>
      </c>
      <c r="C288" s="3">
        <v>261.98951639746264</v>
      </c>
      <c r="D288" s="6">
        <v>3</v>
      </c>
      <c r="E288" s="6">
        <v>3</v>
      </c>
    </row>
    <row r="289" spans="1:5" x14ac:dyDescent="0.3">
      <c r="A289" s="8" t="s">
        <v>741</v>
      </c>
      <c r="B289" s="3">
        <v>256.40719676921645</v>
      </c>
      <c r="C289" s="3">
        <v>256.40719676921645</v>
      </c>
      <c r="D289" s="6">
        <v>2</v>
      </c>
      <c r="E289" s="6">
        <v>2</v>
      </c>
    </row>
    <row r="290" spans="1:5" x14ac:dyDescent="0.3">
      <c r="A290" s="8" t="s">
        <v>60</v>
      </c>
      <c r="B290" s="3">
        <v>181.85566469480082</v>
      </c>
      <c r="C290" s="3">
        <v>256.27703221616838</v>
      </c>
      <c r="D290" s="6">
        <v>8.5</v>
      </c>
      <c r="E290" s="6">
        <v>9</v>
      </c>
    </row>
    <row r="291" spans="1:5" x14ac:dyDescent="0.3">
      <c r="A291" s="8" t="s">
        <v>494</v>
      </c>
      <c r="B291" s="3">
        <v>199.94653009777369</v>
      </c>
      <c r="C291" s="3">
        <v>253.48583620229718</v>
      </c>
      <c r="D291" s="6">
        <v>7.79</v>
      </c>
      <c r="E291" s="6">
        <v>9</v>
      </c>
    </row>
    <row r="292" spans="1:5" x14ac:dyDescent="0.3">
      <c r="A292" s="8" t="s">
        <v>664</v>
      </c>
      <c r="B292" s="3">
        <v>242.08215303135717</v>
      </c>
      <c r="C292" s="3">
        <v>250.14300712388385</v>
      </c>
      <c r="D292" s="6">
        <v>4.6399999999999997</v>
      </c>
      <c r="E292" s="6">
        <v>5</v>
      </c>
    </row>
    <row r="293" spans="1:5" x14ac:dyDescent="0.3">
      <c r="A293" s="8" t="s">
        <v>193</v>
      </c>
      <c r="B293" s="3">
        <v>142.98551507122792</v>
      </c>
      <c r="C293" s="3">
        <v>249.98139984489049</v>
      </c>
      <c r="D293" s="6">
        <v>1.5</v>
      </c>
      <c r="E293" s="6">
        <v>2</v>
      </c>
    </row>
    <row r="294" spans="1:5" x14ac:dyDescent="0.3">
      <c r="A294" s="8" t="s">
        <v>172</v>
      </c>
      <c r="B294" s="3">
        <v>247.57413299300163</v>
      </c>
      <c r="C294" s="3">
        <v>247.57413299300163</v>
      </c>
      <c r="D294" s="6">
        <v>4</v>
      </c>
      <c r="E294" s="6">
        <v>4</v>
      </c>
    </row>
    <row r="295" spans="1:5" x14ac:dyDescent="0.3">
      <c r="A295" s="8" t="s">
        <v>2561</v>
      </c>
      <c r="B295" s="3">
        <v>246.09737827715355</v>
      </c>
      <c r="C295" s="3">
        <v>246.09737827715355</v>
      </c>
      <c r="D295" s="6">
        <v>1</v>
      </c>
      <c r="E295" s="6">
        <v>1</v>
      </c>
    </row>
    <row r="296" spans="1:5" x14ac:dyDescent="0.3">
      <c r="A296" s="8" t="s">
        <v>1186</v>
      </c>
      <c r="B296" s="3">
        <v>243.80071442065346</v>
      </c>
      <c r="C296" s="3">
        <v>244.32582857590458</v>
      </c>
      <c r="D296" s="6">
        <v>3</v>
      </c>
      <c r="E296" s="6">
        <v>3</v>
      </c>
    </row>
    <row r="297" spans="1:5" x14ac:dyDescent="0.3">
      <c r="A297" s="8" t="s">
        <v>861</v>
      </c>
      <c r="B297" s="3">
        <v>241.57049447446255</v>
      </c>
      <c r="C297" s="3">
        <v>241.57049447446255</v>
      </c>
      <c r="D297" s="6">
        <v>6</v>
      </c>
      <c r="E297" s="6">
        <v>6</v>
      </c>
    </row>
    <row r="298" spans="1:5" x14ac:dyDescent="0.3">
      <c r="A298" s="8" t="s">
        <v>1363</v>
      </c>
      <c r="B298" s="3">
        <v>241.33954750529426</v>
      </c>
      <c r="C298" s="3">
        <v>241.33954750529426</v>
      </c>
      <c r="D298" s="6">
        <v>2</v>
      </c>
      <c r="E298" s="6">
        <v>2</v>
      </c>
    </row>
    <row r="299" spans="1:5" x14ac:dyDescent="0.3">
      <c r="A299" s="8" t="s">
        <v>49</v>
      </c>
      <c r="B299" s="3">
        <v>167.18796377969645</v>
      </c>
      <c r="C299" s="3">
        <v>240.831699496434</v>
      </c>
      <c r="D299" s="6">
        <v>40.049999999999997</v>
      </c>
      <c r="E299" s="6">
        <v>44</v>
      </c>
    </row>
    <row r="300" spans="1:5" x14ac:dyDescent="0.3">
      <c r="A300" s="8" t="s">
        <v>222</v>
      </c>
      <c r="B300" s="3">
        <v>204.43116324883007</v>
      </c>
      <c r="C300" s="3">
        <v>239.63116324883009</v>
      </c>
      <c r="D300" s="6">
        <v>4.5</v>
      </c>
      <c r="E300" s="6">
        <v>5</v>
      </c>
    </row>
    <row r="301" spans="1:5" x14ac:dyDescent="0.3">
      <c r="A301" s="8" t="s">
        <v>1331</v>
      </c>
      <c r="B301" s="3">
        <v>238.45500848896435</v>
      </c>
      <c r="C301" s="3">
        <v>238.45500848896435</v>
      </c>
      <c r="D301" s="6">
        <v>1</v>
      </c>
      <c r="E301" s="6">
        <v>1</v>
      </c>
    </row>
    <row r="302" spans="1:5" x14ac:dyDescent="0.3">
      <c r="A302" s="8" t="s">
        <v>1587</v>
      </c>
      <c r="B302" s="3">
        <v>175.60318779989547</v>
      </c>
      <c r="C302" s="3">
        <v>237.50792199154353</v>
      </c>
      <c r="D302" s="6">
        <v>1.26</v>
      </c>
      <c r="E302" s="6">
        <v>2</v>
      </c>
    </row>
    <row r="303" spans="1:5" x14ac:dyDescent="0.3">
      <c r="A303" s="8" t="s">
        <v>622</v>
      </c>
      <c r="B303" s="3">
        <v>236.99439621113035</v>
      </c>
      <c r="C303" s="3">
        <v>236.99439621113035</v>
      </c>
      <c r="D303" s="6">
        <v>3</v>
      </c>
      <c r="E303" s="6">
        <v>3</v>
      </c>
    </row>
    <row r="304" spans="1:5" x14ac:dyDescent="0.3">
      <c r="A304" s="8" t="s">
        <v>2210</v>
      </c>
      <c r="B304" s="3">
        <v>235.69023569023568</v>
      </c>
      <c r="C304" s="3">
        <v>235.69023569023568</v>
      </c>
      <c r="D304" s="6">
        <v>1</v>
      </c>
      <c r="E304" s="6">
        <v>1</v>
      </c>
    </row>
    <row r="305" spans="1:5" x14ac:dyDescent="0.3">
      <c r="A305" s="8" t="s">
        <v>488</v>
      </c>
      <c r="B305" s="3">
        <v>216.22161931427223</v>
      </c>
      <c r="C305" s="3">
        <v>233.2430478857008</v>
      </c>
      <c r="D305" s="6">
        <v>4.87</v>
      </c>
      <c r="E305" s="6">
        <v>5</v>
      </c>
    </row>
    <row r="306" spans="1:5" x14ac:dyDescent="0.3">
      <c r="A306" s="8" t="s">
        <v>91</v>
      </c>
      <c r="B306" s="3">
        <v>188.14738298155783</v>
      </c>
      <c r="C306" s="3">
        <v>229.16534705341405</v>
      </c>
      <c r="D306" s="6">
        <v>9.5</v>
      </c>
      <c r="E306" s="6">
        <v>10</v>
      </c>
    </row>
    <row r="307" spans="1:5" x14ac:dyDescent="0.3">
      <c r="A307" s="8" t="s">
        <v>538</v>
      </c>
      <c r="B307" s="3">
        <v>228.8999075546335</v>
      </c>
      <c r="C307" s="3">
        <v>228.8999075546335</v>
      </c>
      <c r="D307" s="6">
        <v>8</v>
      </c>
      <c r="E307" s="6">
        <v>8</v>
      </c>
    </row>
    <row r="308" spans="1:5" x14ac:dyDescent="0.3">
      <c r="A308" s="8" t="s">
        <v>326</v>
      </c>
      <c r="B308" s="3">
        <v>228.40690978886755</v>
      </c>
      <c r="C308" s="3">
        <v>228.40690978886755</v>
      </c>
      <c r="D308" s="6">
        <v>1</v>
      </c>
      <c r="E308" s="6">
        <v>1</v>
      </c>
    </row>
    <row r="309" spans="1:5" x14ac:dyDescent="0.3">
      <c r="A309" s="8" t="s">
        <v>102</v>
      </c>
      <c r="B309" s="3">
        <v>226.88590772546979</v>
      </c>
      <c r="C309" s="3">
        <v>226.88590772546979</v>
      </c>
      <c r="D309" s="6">
        <v>4</v>
      </c>
      <c r="E309" s="6">
        <v>4</v>
      </c>
    </row>
    <row r="310" spans="1:5" x14ac:dyDescent="0.3">
      <c r="A310" s="8" t="s">
        <v>446</v>
      </c>
      <c r="B310" s="3">
        <v>224.27440633245382</v>
      </c>
      <c r="C310" s="3">
        <v>224.27440633245382</v>
      </c>
      <c r="D310" s="6">
        <v>1</v>
      </c>
      <c r="E310" s="6">
        <v>1</v>
      </c>
    </row>
    <row r="311" spans="1:5" x14ac:dyDescent="0.3">
      <c r="A311" s="8" t="s">
        <v>182</v>
      </c>
      <c r="B311" s="3">
        <v>222.82434076066355</v>
      </c>
      <c r="C311" s="3">
        <v>222.82434076066355</v>
      </c>
      <c r="D311" s="6">
        <v>4</v>
      </c>
      <c r="E311" s="6">
        <v>4</v>
      </c>
    </row>
    <row r="312" spans="1:5" x14ac:dyDescent="0.3">
      <c r="A312" s="8" t="s">
        <v>82</v>
      </c>
      <c r="B312" s="3">
        <v>138.32024857831743</v>
      </c>
      <c r="C312" s="3">
        <v>221.55622988672863</v>
      </c>
      <c r="D312" s="6">
        <v>7.5</v>
      </c>
      <c r="E312" s="6">
        <v>8</v>
      </c>
    </row>
    <row r="313" spans="1:5" x14ac:dyDescent="0.3">
      <c r="A313" s="8" t="s">
        <v>2052</v>
      </c>
      <c r="B313" s="3">
        <v>96.724130464714264</v>
      </c>
      <c r="C313" s="3">
        <v>219.63058371917091</v>
      </c>
      <c r="D313" s="6">
        <v>2.14</v>
      </c>
      <c r="E313" s="6">
        <v>3</v>
      </c>
    </row>
    <row r="314" spans="1:5" x14ac:dyDescent="0.3">
      <c r="A314" s="8" t="s">
        <v>1566</v>
      </c>
      <c r="B314" s="3">
        <v>216.79020227631923</v>
      </c>
      <c r="C314" s="3">
        <v>216.79020227631923</v>
      </c>
      <c r="D314" s="6">
        <v>2</v>
      </c>
      <c r="E314" s="6">
        <v>2</v>
      </c>
    </row>
    <row r="315" spans="1:5" x14ac:dyDescent="0.3">
      <c r="A315" s="8" t="s">
        <v>560</v>
      </c>
      <c r="B315" s="3">
        <v>135.1925066213862</v>
      </c>
      <c r="C315" s="3">
        <v>212.33012816214912</v>
      </c>
      <c r="D315" s="6">
        <v>6.33</v>
      </c>
      <c r="E315" s="6">
        <v>7</v>
      </c>
    </row>
    <row r="316" spans="1:5" x14ac:dyDescent="0.3">
      <c r="A316" s="8" t="s">
        <v>46</v>
      </c>
      <c r="B316" s="3">
        <v>188.59427372599592</v>
      </c>
      <c r="C316" s="3">
        <v>211.16165981712305</v>
      </c>
      <c r="D316" s="6">
        <v>14.5</v>
      </c>
      <c r="E316" s="6">
        <v>15</v>
      </c>
    </row>
    <row r="317" spans="1:5" x14ac:dyDescent="0.3">
      <c r="A317" s="8" t="s">
        <v>130</v>
      </c>
      <c r="B317" s="3">
        <v>207.4923515219958</v>
      </c>
      <c r="C317" s="3">
        <v>207.4923515219958</v>
      </c>
      <c r="D317" s="6">
        <v>3</v>
      </c>
      <c r="E317" s="6">
        <v>3</v>
      </c>
    </row>
    <row r="318" spans="1:5" x14ac:dyDescent="0.3">
      <c r="A318" s="8" t="s">
        <v>1515</v>
      </c>
      <c r="B318" s="3">
        <v>205.23558636141308</v>
      </c>
      <c r="C318" s="3">
        <v>205.23558636141308</v>
      </c>
      <c r="D318" s="6">
        <v>3</v>
      </c>
      <c r="E318" s="6">
        <v>3</v>
      </c>
    </row>
    <row r="319" spans="1:5" x14ac:dyDescent="0.3">
      <c r="A319" s="8" t="s">
        <v>472</v>
      </c>
      <c r="B319" s="3">
        <v>204.26954710719389</v>
      </c>
      <c r="C319" s="3">
        <v>204.26954710719389</v>
      </c>
      <c r="D319" s="6">
        <v>7</v>
      </c>
      <c r="E319" s="6">
        <v>7</v>
      </c>
    </row>
    <row r="320" spans="1:5" x14ac:dyDescent="0.3">
      <c r="A320" s="8" t="s">
        <v>76</v>
      </c>
      <c r="B320" s="3">
        <v>202.43086100979272</v>
      </c>
      <c r="C320" s="3">
        <v>202.43086100979272</v>
      </c>
      <c r="D320" s="6">
        <v>5</v>
      </c>
      <c r="E320" s="6">
        <v>5</v>
      </c>
    </row>
    <row r="321" spans="1:5" x14ac:dyDescent="0.3">
      <c r="A321" s="8" t="s">
        <v>1112</v>
      </c>
      <c r="B321" s="3">
        <v>201.23733336433983</v>
      </c>
      <c r="C321" s="3">
        <v>201.23733336433983</v>
      </c>
      <c r="D321" s="6">
        <v>2</v>
      </c>
      <c r="E321" s="6">
        <v>2</v>
      </c>
    </row>
    <row r="322" spans="1:5" x14ac:dyDescent="0.3">
      <c r="A322" s="8" t="s">
        <v>1603</v>
      </c>
      <c r="B322" s="3">
        <v>198.57142857142858</v>
      </c>
      <c r="C322" s="3">
        <v>198.57142857142858</v>
      </c>
      <c r="D322" s="6">
        <v>1</v>
      </c>
      <c r="E322" s="6">
        <v>1</v>
      </c>
    </row>
    <row r="323" spans="1:5" x14ac:dyDescent="0.3">
      <c r="A323" s="8" t="s">
        <v>12</v>
      </c>
      <c r="B323" s="3">
        <v>149.32866696248468</v>
      </c>
      <c r="C323" s="3">
        <v>196.87092960831205</v>
      </c>
      <c r="D323" s="6">
        <v>41.5</v>
      </c>
      <c r="E323" s="6">
        <v>44</v>
      </c>
    </row>
    <row r="324" spans="1:5" x14ac:dyDescent="0.3">
      <c r="A324" s="8" t="s">
        <v>614</v>
      </c>
      <c r="B324" s="3">
        <v>196.58885439839162</v>
      </c>
      <c r="C324" s="3">
        <v>196.58885439839162</v>
      </c>
      <c r="D324" s="6">
        <v>2</v>
      </c>
      <c r="E324" s="6">
        <v>2</v>
      </c>
    </row>
    <row r="325" spans="1:5" x14ac:dyDescent="0.3">
      <c r="A325" s="8" t="s">
        <v>1174</v>
      </c>
      <c r="B325" s="3">
        <v>191.4301513295037</v>
      </c>
      <c r="C325" s="3">
        <v>191.4301513295037</v>
      </c>
      <c r="D325" s="6">
        <v>2</v>
      </c>
      <c r="E325" s="6">
        <v>2</v>
      </c>
    </row>
    <row r="326" spans="1:5" x14ac:dyDescent="0.3">
      <c r="A326" s="8" t="s">
        <v>1031</v>
      </c>
      <c r="B326" s="3">
        <v>180.33495500754225</v>
      </c>
      <c r="C326" s="3">
        <v>187.89368268320382</v>
      </c>
      <c r="D326" s="6">
        <v>2.63</v>
      </c>
      <c r="E326" s="6">
        <v>3</v>
      </c>
    </row>
    <row r="327" spans="1:5" x14ac:dyDescent="0.3">
      <c r="A327" s="8" t="s">
        <v>116</v>
      </c>
      <c r="B327" s="3">
        <v>129.69034589801652</v>
      </c>
      <c r="C327" s="3">
        <v>187.7846815140129</v>
      </c>
      <c r="D327" s="6">
        <v>14.22</v>
      </c>
      <c r="E327" s="6">
        <v>16</v>
      </c>
    </row>
    <row r="328" spans="1:5" x14ac:dyDescent="0.3">
      <c r="A328" s="8" t="s">
        <v>2268</v>
      </c>
      <c r="B328" s="3">
        <v>187.55832037325038</v>
      </c>
      <c r="C328" s="3">
        <v>187.55832037325038</v>
      </c>
      <c r="D328" s="6">
        <v>1</v>
      </c>
      <c r="E328" s="6">
        <v>1</v>
      </c>
    </row>
    <row r="329" spans="1:5" x14ac:dyDescent="0.3">
      <c r="A329" s="8" t="s">
        <v>682</v>
      </c>
      <c r="B329" s="3">
        <v>183.13239227093058</v>
      </c>
      <c r="C329" s="3">
        <v>183.13239227093058</v>
      </c>
      <c r="D329" s="6">
        <v>2</v>
      </c>
      <c r="E329" s="6">
        <v>2</v>
      </c>
    </row>
    <row r="330" spans="1:5" x14ac:dyDescent="0.3">
      <c r="A330" s="8" t="s">
        <v>368</v>
      </c>
      <c r="B330" s="3">
        <v>179.38747710888782</v>
      </c>
      <c r="C330" s="3">
        <v>182.55939027035322</v>
      </c>
      <c r="D330" s="6">
        <v>4.84</v>
      </c>
      <c r="E330" s="6">
        <v>5</v>
      </c>
    </row>
    <row r="331" spans="1:5" x14ac:dyDescent="0.3">
      <c r="A331" s="8" t="s">
        <v>36</v>
      </c>
      <c r="B331" s="3">
        <v>145.0797661848834</v>
      </c>
      <c r="C331" s="3">
        <v>181.8744739069098</v>
      </c>
      <c r="D331" s="6">
        <v>25.14</v>
      </c>
      <c r="E331" s="6">
        <v>27</v>
      </c>
    </row>
    <row r="332" spans="1:5" x14ac:dyDescent="0.3">
      <c r="A332" s="8" t="s">
        <v>216</v>
      </c>
      <c r="B332" s="3">
        <v>181.39914755692843</v>
      </c>
      <c r="C332" s="3">
        <v>181.39914755692843</v>
      </c>
      <c r="D332" s="6">
        <v>10</v>
      </c>
      <c r="E332" s="6">
        <v>10</v>
      </c>
    </row>
    <row r="333" spans="1:5" x14ac:dyDescent="0.3">
      <c r="A333" s="8" t="s">
        <v>270</v>
      </c>
      <c r="B333" s="3">
        <v>181.27113812189037</v>
      </c>
      <c r="C333" s="3">
        <v>181.27113812189037</v>
      </c>
      <c r="D333" s="6">
        <v>10</v>
      </c>
      <c r="E333" s="6">
        <v>10</v>
      </c>
    </row>
    <row r="334" spans="1:5" x14ac:dyDescent="0.3">
      <c r="A334" s="8" t="s">
        <v>429</v>
      </c>
      <c r="B334" s="3">
        <v>179.11098035015152</v>
      </c>
      <c r="C334" s="3">
        <v>179.11098035015152</v>
      </c>
      <c r="D334" s="6">
        <v>3</v>
      </c>
      <c r="E334" s="6">
        <v>3</v>
      </c>
    </row>
    <row r="335" spans="1:5" x14ac:dyDescent="0.3">
      <c r="A335" s="8" t="s">
        <v>1001</v>
      </c>
      <c r="B335" s="3">
        <v>178.34051903240712</v>
      </c>
      <c r="C335" s="3">
        <v>178.34051903240712</v>
      </c>
      <c r="D335" s="6">
        <v>2</v>
      </c>
      <c r="E335" s="6">
        <v>2</v>
      </c>
    </row>
    <row r="336" spans="1:5" x14ac:dyDescent="0.3">
      <c r="A336" s="8" t="s">
        <v>252</v>
      </c>
      <c r="B336" s="3">
        <v>177.80496630393534</v>
      </c>
      <c r="C336" s="3">
        <v>177.80496630393534</v>
      </c>
      <c r="D336" s="6">
        <v>7</v>
      </c>
      <c r="E336" s="6">
        <v>7</v>
      </c>
    </row>
    <row r="337" spans="1:5" x14ac:dyDescent="0.3">
      <c r="A337" s="8" t="s">
        <v>1374</v>
      </c>
      <c r="B337" s="3">
        <v>176.76265395059716</v>
      </c>
      <c r="C337" s="3">
        <v>176.76265395059716</v>
      </c>
      <c r="D337" s="6">
        <v>4</v>
      </c>
      <c r="E337" s="6">
        <v>4</v>
      </c>
    </row>
    <row r="338" spans="1:5" x14ac:dyDescent="0.3">
      <c r="A338" s="8" t="s">
        <v>311</v>
      </c>
      <c r="B338" s="3">
        <v>174.24251893604352</v>
      </c>
      <c r="C338" s="3">
        <v>174.24251893604352</v>
      </c>
      <c r="D338" s="6">
        <v>3</v>
      </c>
      <c r="E338" s="6">
        <v>3</v>
      </c>
    </row>
    <row r="339" spans="1:5" x14ac:dyDescent="0.3">
      <c r="A339" s="8" t="s">
        <v>52</v>
      </c>
      <c r="B339" s="3">
        <v>173.97697165893928</v>
      </c>
      <c r="C339" s="3">
        <v>173.97697165893928</v>
      </c>
      <c r="D339" s="6">
        <v>6</v>
      </c>
      <c r="E339" s="6">
        <v>6</v>
      </c>
    </row>
    <row r="340" spans="1:5" x14ac:dyDescent="0.3">
      <c r="A340" s="8" t="s">
        <v>522</v>
      </c>
      <c r="B340" s="3">
        <v>171.87730061349694</v>
      </c>
      <c r="C340" s="3">
        <v>171.87730061349694</v>
      </c>
      <c r="D340" s="6">
        <v>1</v>
      </c>
      <c r="E340" s="6">
        <v>1</v>
      </c>
    </row>
    <row r="341" spans="1:5" x14ac:dyDescent="0.3">
      <c r="A341" s="8" t="s">
        <v>279</v>
      </c>
      <c r="B341" s="3">
        <v>171.33613981797109</v>
      </c>
      <c r="C341" s="3">
        <v>171.33613981797109</v>
      </c>
      <c r="D341" s="6">
        <v>7</v>
      </c>
      <c r="E341" s="6">
        <v>7</v>
      </c>
    </row>
    <row r="342" spans="1:5" x14ac:dyDescent="0.3">
      <c r="A342" s="8" t="s">
        <v>2020</v>
      </c>
      <c r="B342" s="3">
        <v>170.9766081871345</v>
      </c>
      <c r="C342" s="3">
        <v>170.9766081871345</v>
      </c>
      <c r="D342" s="6">
        <v>1</v>
      </c>
      <c r="E342" s="6">
        <v>1</v>
      </c>
    </row>
    <row r="343" spans="1:5" x14ac:dyDescent="0.3">
      <c r="A343" s="8" t="s">
        <v>267</v>
      </c>
      <c r="B343" s="3">
        <v>170.95795287980962</v>
      </c>
      <c r="C343" s="3">
        <v>170.95795287980962</v>
      </c>
      <c r="D343" s="6">
        <v>2</v>
      </c>
      <c r="E343" s="6">
        <v>2</v>
      </c>
    </row>
    <row r="344" spans="1:5" x14ac:dyDescent="0.3">
      <c r="A344" s="8" t="s">
        <v>177</v>
      </c>
      <c r="B344" s="3">
        <v>150.29268852518712</v>
      </c>
      <c r="C344" s="3">
        <v>170.51079103336596</v>
      </c>
      <c r="D344" s="6">
        <v>20.5</v>
      </c>
      <c r="E344" s="6">
        <v>21</v>
      </c>
    </row>
    <row r="345" spans="1:5" x14ac:dyDescent="0.3">
      <c r="A345" s="8" t="s">
        <v>1436</v>
      </c>
      <c r="B345" s="3">
        <v>44.330939629990262</v>
      </c>
      <c r="C345" s="3">
        <v>170.29296494644598</v>
      </c>
      <c r="D345" s="6">
        <v>1.1000000000000001</v>
      </c>
      <c r="E345" s="6">
        <v>2</v>
      </c>
    </row>
    <row r="346" spans="1:5" x14ac:dyDescent="0.3">
      <c r="A346" s="8" t="s">
        <v>26</v>
      </c>
      <c r="B346" s="3">
        <v>161.81032395667839</v>
      </c>
      <c r="C346" s="3">
        <v>161.81032395667839</v>
      </c>
      <c r="D346" s="6">
        <v>7</v>
      </c>
      <c r="E346" s="6">
        <v>7</v>
      </c>
    </row>
    <row r="347" spans="1:5" x14ac:dyDescent="0.3">
      <c r="A347" s="8" t="s">
        <v>169</v>
      </c>
      <c r="B347" s="3">
        <v>153.44716095544013</v>
      </c>
      <c r="C347" s="3">
        <v>154.27978786764902</v>
      </c>
      <c r="D347" s="6">
        <v>10.45</v>
      </c>
      <c r="E347" s="6">
        <v>11</v>
      </c>
    </row>
    <row r="348" spans="1:5" x14ac:dyDescent="0.3">
      <c r="A348" s="8" t="s">
        <v>699</v>
      </c>
      <c r="B348" s="3">
        <v>153.92165199122957</v>
      </c>
      <c r="C348" s="3">
        <v>153.92165199122957</v>
      </c>
      <c r="D348" s="6">
        <v>5</v>
      </c>
      <c r="E348" s="6">
        <v>5</v>
      </c>
    </row>
    <row r="349" spans="1:5" x14ac:dyDescent="0.3">
      <c r="A349" s="8" t="s">
        <v>254</v>
      </c>
      <c r="B349" s="3">
        <v>153.66323424707534</v>
      </c>
      <c r="C349" s="3">
        <v>153.66323424707534</v>
      </c>
      <c r="D349" s="6">
        <v>3</v>
      </c>
      <c r="E349" s="6">
        <v>3</v>
      </c>
    </row>
    <row r="350" spans="1:5" x14ac:dyDescent="0.3">
      <c r="A350" s="8" t="s">
        <v>1312</v>
      </c>
      <c r="B350" s="3">
        <v>50.219234746639088</v>
      </c>
      <c r="C350" s="3">
        <v>150.67321613236814</v>
      </c>
      <c r="D350" s="6">
        <v>0.33</v>
      </c>
      <c r="E350" s="6">
        <v>1</v>
      </c>
    </row>
    <row r="351" spans="1:5" x14ac:dyDescent="0.3">
      <c r="A351" s="8" t="s">
        <v>85</v>
      </c>
      <c r="B351" s="3">
        <v>150.04007720050893</v>
      </c>
      <c r="C351" s="3">
        <v>150.04007720050893</v>
      </c>
      <c r="D351" s="6">
        <v>7</v>
      </c>
      <c r="E351" s="6">
        <v>7</v>
      </c>
    </row>
    <row r="352" spans="1:5" x14ac:dyDescent="0.3">
      <c r="A352" s="8" t="s">
        <v>592</v>
      </c>
      <c r="B352" s="3">
        <v>147.58172040908363</v>
      </c>
      <c r="C352" s="3">
        <v>147.58172040908363</v>
      </c>
      <c r="D352" s="6">
        <v>3</v>
      </c>
      <c r="E352" s="6">
        <v>3</v>
      </c>
    </row>
    <row r="353" spans="1:5" x14ac:dyDescent="0.3">
      <c r="A353" s="8" t="s">
        <v>619</v>
      </c>
      <c r="B353" s="3">
        <v>145.88252374279034</v>
      </c>
      <c r="C353" s="3">
        <v>145.88252374279034</v>
      </c>
      <c r="D353" s="6">
        <v>7</v>
      </c>
      <c r="E353" s="6">
        <v>7</v>
      </c>
    </row>
    <row r="354" spans="1:5" x14ac:dyDescent="0.3">
      <c r="A354" s="8" t="s">
        <v>1734</v>
      </c>
      <c r="B354" s="3">
        <v>144.31954887218046</v>
      </c>
      <c r="C354" s="3">
        <v>144.31954887218046</v>
      </c>
      <c r="D354" s="6">
        <v>1</v>
      </c>
      <c r="E354" s="6">
        <v>1</v>
      </c>
    </row>
    <row r="355" spans="1:5" x14ac:dyDescent="0.3">
      <c r="A355" s="8" t="s">
        <v>1309</v>
      </c>
      <c r="B355" s="3">
        <v>143.43199999999999</v>
      </c>
      <c r="C355" s="3">
        <v>143.43199999999999</v>
      </c>
      <c r="D355" s="6">
        <v>1</v>
      </c>
      <c r="E355" s="6">
        <v>1</v>
      </c>
    </row>
    <row r="356" spans="1:5" x14ac:dyDescent="0.3">
      <c r="A356" s="8" t="s">
        <v>357</v>
      </c>
      <c r="B356" s="3">
        <v>76.239503923212069</v>
      </c>
      <c r="C356" s="3">
        <v>139.66625233406191</v>
      </c>
      <c r="D356" s="6">
        <v>19.8</v>
      </c>
      <c r="E356" s="6">
        <v>22</v>
      </c>
    </row>
    <row r="357" spans="1:5" x14ac:dyDescent="0.3">
      <c r="A357" s="8" t="s">
        <v>159</v>
      </c>
      <c r="B357" s="3">
        <v>99.313501339469809</v>
      </c>
      <c r="C357" s="3">
        <v>138.20900628408316</v>
      </c>
      <c r="D357" s="6">
        <v>21.42</v>
      </c>
      <c r="E357" s="6">
        <v>25</v>
      </c>
    </row>
    <row r="358" spans="1:5" x14ac:dyDescent="0.3">
      <c r="A358" s="8" t="s">
        <v>228</v>
      </c>
      <c r="B358" s="3">
        <v>137.95609686930956</v>
      </c>
      <c r="C358" s="3">
        <v>137.95609686930956</v>
      </c>
      <c r="D358" s="6">
        <v>13</v>
      </c>
      <c r="E358" s="6">
        <v>13</v>
      </c>
    </row>
    <row r="359" spans="1:5" x14ac:dyDescent="0.3">
      <c r="A359" s="8" t="s">
        <v>373</v>
      </c>
      <c r="B359" s="3">
        <v>135.59322033898306</v>
      </c>
      <c r="C359" s="3">
        <v>135.59322033898306</v>
      </c>
      <c r="D359" s="6">
        <v>1</v>
      </c>
      <c r="E359" s="6">
        <v>1</v>
      </c>
    </row>
    <row r="360" spans="1:5" x14ac:dyDescent="0.3">
      <c r="A360" s="8" t="s">
        <v>497</v>
      </c>
      <c r="B360" s="3">
        <v>135.18001205288937</v>
      </c>
      <c r="C360" s="3">
        <v>135.18001205288937</v>
      </c>
      <c r="D360" s="6">
        <v>7</v>
      </c>
      <c r="E360" s="6">
        <v>7</v>
      </c>
    </row>
    <row r="361" spans="1:5" x14ac:dyDescent="0.3">
      <c r="A361" s="8" t="s">
        <v>702</v>
      </c>
      <c r="B361" s="3">
        <v>133.91104438182862</v>
      </c>
      <c r="C361" s="3">
        <v>133.91104438182862</v>
      </c>
      <c r="D361" s="6">
        <v>2</v>
      </c>
      <c r="E361" s="6">
        <v>2</v>
      </c>
    </row>
    <row r="362" spans="1:5" x14ac:dyDescent="0.3">
      <c r="A362" s="8" t="s">
        <v>835</v>
      </c>
      <c r="B362" s="3">
        <v>133.36060413282925</v>
      </c>
      <c r="C362" s="3">
        <v>133.36060413282925</v>
      </c>
      <c r="D362" s="6">
        <v>3</v>
      </c>
      <c r="E362" s="6">
        <v>3</v>
      </c>
    </row>
    <row r="363" spans="1:5" x14ac:dyDescent="0.3">
      <c r="A363" s="8" t="s">
        <v>1251</v>
      </c>
      <c r="B363" s="3">
        <v>130.39373108669324</v>
      </c>
      <c r="C363" s="3">
        <v>130.39373108669324</v>
      </c>
      <c r="D363" s="6">
        <v>4</v>
      </c>
      <c r="E363" s="6">
        <v>4</v>
      </c>
    </row>
    <row r="364" spans="1:5" x14ac:dyDescent="0.3">
      <c r="A364" s="8" t="s">
        <v>1082</v>
      </c>
      <c r="B364" s="3">
        <v>129.7013846121796</v>
      </c>
      <c r="C364" s="3">
        <v>129.7013846121796</v>
      </c>
      <c r="D364" s="6">
        <v>3</v>
      </c>
      <c r="E364" s="6">
        <v>3</v>
      </c>
    </row>
    <row r="365" spans="1:5" x14ac:dyDescent="0.3">
      <c r="A365" s="8" t="s">
        <v>511</v>
      </c>
      <c r="B365" s="3">
        <v>128.30386345431108</v>
      </c>
      <c r="C365" s="3">
        <v>128.30386345431108</v>
      </c>
      <c r="D365" s="6">
        <v>5</v>
      </c>
      <c r="E365" s="6">
        <v>5</v>
      </c>
    </row>
    <row r="366" spans="1:5" x14ac:dyDescent="0.3">
      <c r="A366" s="8" t="s">
        <v>1028</v>
      </c>
      <c r="B366" s="3">
        <v>125.84405144694534</v>
      </c>
      <c r="C366" s="3">
        <v>125.84405144694534</v>
      </c>
      <c r="D366" s="6">
        <v>1</v>
      </c>
      <c r="E366" s="6">
        <v>1</v>
      </c>
    </row>
    <row r="367" spans="1:5" x14ac:dyDescent="0.3">
      <c r="A367" s="8" t="s">
        <v>643</v>
      </c>
      <c r="B367" s="3">
        <v>125.84269662921348</v>
      </c>
      <c r="C367" s="3">
        <v>125.84269662921348</v>
      </c>
      <c r="D367" s="6">
        <v>1</v>
      </c>
      <c r="E367" s="6">
        <v>1</v>
      </c>
    </row>
    <row r="368" spans="1:5" x14ac:dyDescent="0.3">
      <c r="A368" s="8" t="s">
        <v>654</v>
      </c>
      <c r="B368" s="3">
        <v>125.70965125709651</v>
      </c>
      <c r="C368" s="3">
        <v>125.70965125709651</v>
      </c>
      <c r="D368" s="6">
        <v>1</v>
      </c>
      <c r="E368" s="6">
        <v>1</v>
      </c>
    </row>
    <row r="369" spans="1:5" x14ac:dyDescent="0.3">
      <c r="A369" s="8" t="s">
        <v>31</v>
      </c>
      <c r="B369" s="3">
        <v>124.97014031517352</v>
      </c>
      <c r="C369" s="3">
        <v>125.58042470670792</v>
      </c>
      <c r="D369" s="6">
        <v>11.96</v>
      </c>
      <c r="E369" s="6">
        <v>12</v>
      </c>
    </row>
    <row r="370" spans="1:5" x14ac:dyDescent="0.3">
      <c r="A370" s="8" t="s">
        <v>347</v>
      </c>
      <c r="B370" s="3">
        <v>123.72119518090071</v>
      </c>
      <c r="C370" s="3">
        <v>123.72119518090071</v>
      </c>
      <c r="D370" s="6">
        <v>2</v>
      </c>
      <c r="E370" s="6">
        <v>2</v>
      </c>
    </row>
    <row r="371" spans="1:5" x14ac:dyDescent="0.3">
      <c r="A371" s="8" t="s">
        <v>99</v>
      </c>
      <c r="B371" s="3">
        <v>103.32585125599654</v>
      </c>
      <c r="C371" s="3">
        <v>123.6529560669931</v>
      </c>
      <c r="D371" s="6">
        <v>2.5</v>
      </c>
      <c r="E371" s="6">
        <v>3</v>
      </c>
    </row>
    <row r="372" spans="1:5" x14ac:dyDescent="0.3">
      <c r="A372" s="8" t="s">
        <v>509</v>
      </c>
      <c r="B372" s="3">
        <v>121.91569876605833</v>
      </c>
      <c r="C372" s="3">
        <v>121.91569876605833</v>
      </c>
      <c r="D372" s="6">
        <v>3</v>
      </c>
      <c r="E372" s="6">
        <v>3</v>
      </c>
    </row>
    <row r="373" spans="1:5" x14ac:dyDescent="0.3">
      <c r="A373" s="8" t="s">
        <v>761</v>
      </c>
      <c r="B373" s="3">
        <v>121.24618699972541</v>
      </c>
      <c r="C373" s="3">
        <v>121.24618699972541</v>
      </c>
      <c r="D373" s="6">
        <v>2</v>
      </c>
      <c r="E373" s="6">
        <v>2</v>
      </c>
    </row>
    <row r="374" spans="1:5" x14ac:dyDescent="0.3">
      <c r="A374" s="8" t="s">
        <v>646</v>
      </c>
      <c r="B374" s="3">
        <v>86.728442056887602</v>
      </c>
      <c r="C374" s="3">
        <v>120.41311164159991</v>
      </c>
      <c r="D374" s="6">
        <v>11.55</v>
      </c>
      <c r="E374" s="6">
        <v>13</v>
      </c>
    </row>
    <row r="375" spans="1:5" x14ac:dyDescent="0.3">
      <c r="A375" s="8" t="s">
        <v>299</v>
      </c>
      <c r="B375" s="3">
        <v>108.49042736279546</v>
      </c>
      <c r="C375" s="3">
        <v>118.98854494171233</v>
      </c>
      <c r="D375" s="6">
        <v>5.5</v>
      </c>
      <c r="E375" s="6">
        <v>6</v>
      </c>
    </row>
    <row r="376" spans="1:5" x14ac:dyDescent="0.3">
      <c r="A376" s="8" t="s">
        <v>794</v>
      </c>
      <c r="B376" s="3">
        <v>118.61398176935279</v>
      </c>
      <c r="C376" s="3">
        <v>118.61398176935279</v>
      </c>
      <c r="D376" s="6">
        <v>2</v>
      </c>
      <c r="E376" s="6">
        <v>2</v>
      </c>
    </row>
    <row r="377" spans="1:5" x14ac:dyDescent="0.3">
      <c r="A377" s="8" t="s">
        <v>406</v>
      </c>
      <c r="B377" s="3">
        <v>118.32577789830414</v>
      </c>
      <c r="C377" s="3">
        <v>118.32577789830414</v>
      </c>
      <c r="D377" s="6">
        <v>5</v>
      </c>
      <c r="E377" s="6">
        <v>5</v>
      </c>
    </row>
    <row r="378" spans="1:5" x14ac:dyDescent="0.3">
      <c r="A378" s="8" t="s">
        <v>231</v>
      </c>
      <c r="B378" s="3">
        <v>102.69294393417631</v>
      </c>
      <c r="C378" s="3">
        <v>117.91157364934185</v>
      </c>
      <c r="D378" s="6">
        <v>2.79</v>
      </c>
      <c r="E378" s="6">
        <v>3</v>
      </c>
    </row>
    <row r="379" spans="1:5" x14ac:dyDescent="0.3">
      <c r="A379" s="8" t="s">
        <v>127</v>
      </c>
      <c r="B379" s="3">
        <v>115.25535554026031</v>
      </c>
      <c r="C379" s="3">
        <v>115.25535554026031</v>
      </c>
      <c r="D379" s="6">
        <v>7</v>
      </c>
      <c r="E379" s="6">
        <v>7</v>
      </c>
    </row>
    <row r="380" spans="1:5" x14ac:dyDescent="0.3">
      <c r="A380" s="8" t="s">
        <v>88</v>
      </c>
      <c r="B380" s="3">
        <v>113.1496151884059</v>
      </c>
      <c r="C380" s="3">
        <v>114.33368121616758</v>
      </c>
      <c r="D380" s="6">
        <v>3.54</v>
      </c>
      <c r="E380" s="6">
        <v>4</v>
      </c>
    </row>
    <row r="381" spans="1:5" x14ac:dyDescent="0.3">
      <c r="A381" s="8" t="s">
        <v>1124</v>
      </c>
      <c r="B381" s="3">
        <v>100.45161902054515</v>
      </c>
      <c r="C381" s="3">
        <v>111.30998481087299</v>
      </c>
      <c r="D381" s="6">
        <v>5.39</v>
      </c>
      <c r="E381" s="6">
        <v>6</v>
      </c>
    </row>
    <row r="382" spans="1:5" x14ac:dyDescent="0.3">
      <c r="A382" s="8" t="s">
        <v>572</v>
      </c>
      <c r="B382" s="3">
        <v>107.96479155446129</v>
      </c>
      <c r="C382" s="3">
        <v>109.47267798979252</v>
      </c>
      <c r="D382" s="6">
        <v>1.97</v>
      </c>
      <c r="E382" s="6">
        <v>2</v>
      </c>
    </row>
    <row r="383" spans="1:5" x14ac:dyDescent="0.3">
      <c r="A383" s="8" t="s">
        <v>208</v>
      </c>
      <c r="B383" s="3">
        <v>95.569969832148246</v>
      </c>
      <c r="C383" s="3">
        <v>104.69132261729413</v>
      </c>
      <c r="D383" s="6">
        <v>3.87</v>
      </c>
      <c r="E383" s="6">
        <v>4</v>
      </c>
    </row>
    <row r="384" spans="1:5" x14ac:dyDescent="0.3">
      <c r="A384" s="8" t="s">
        <v>1729</v>
      </c>
      <c r="B384" s="3">
        <v>103.5223880597015</v>
      </c>
      <c r="C384" s="3">
        <v>103.5223880597015</v>
      </c>
      <c r="D384" s="6">
        <v>1</v>
      </c>
      <c r="E384" s="6">
        <v>1</v>
      </c>
    </row>
    <row r="385" spans="1:5" x14ac:dyDescent="0.3">
      <c r="A385" s="8" t="s">
        <v>589</v>
      </c>
      <c r="B385" s="3">
        <v>101.65699288501767</v>
      </c>
      <c r="C385" s="3">
        <v>101.92919809175581</v>
      </c>
      <c r="D385" s="6">
        <v>3.92</v>
      </c>
      <c r="E385" s="6">
        <v>4</v>
      </c>
    </row>
    <row r="386" spans="1:5" x14ac:dyDescent="0.3">
      <c r="A386" s="8" t="s">
        <v>341</v>
      </c>
      <c r="B386" s="3">
        <v>101.89228529839883</v>
      </c>
      <c r="C386" s="3">
        <v>101.89228529839883</v>
      </c>
      <c r="D386" s="6">
        <v>1</v>
      </c>
      <c r="E386" s="6">
        <v>1</v>
      </c>
    </row>
    <row r="387" spans="1:5" x14ac:dyDescent="0.3">
      <c r="A387" s="8" t="s">
        <v>1997</v>
      </c>
      <c r="B387" s="3">
        <v>99.299065420560751</v>
      </c>
      <c r="C387" s="3">
        <v>99.299065420560751</v>
      </c>
      <c r="D387" s="6">
        <v>1</v>
      </c>
      <c r="E387" s="6">
        <v>1</v>
      </c>
    </row>
    <row r="388" spans="1:5" x14ac:dyDescent="0.3">
      <c r="A388" s="8" t="s">
        <v>919</v>
      </c>
      <c r="B388" s="3">
        <v>98.492986915086277</v>
      </c>
      <c r="C388" s="3">
        <v>98.492986915086277</v>
      </c>
      <c r="D388" s="6">
        <v>4</v>
      </c>
      <c r="E388" s="6">
        <v>4</v>
      </c>
    </row>
    <row r="389" spans="1:5" x14ac:dyDescent="0.3">
      <c r="A389" s="8" t="s">
        <v>1512</v>
      </c>
      <c r="B389" s="3">
        <v>98.436483739837399</v>
      </c>
      <c r="C389" s="3">
        <v>98.436483739837399</v>
      </c>
      <c r="D389" s="6">
        <v>1</v>
      </c>
      <c r="E389" s="6">
        <v>1</v>
      </c>
    </row>
    <row r="390" spans="1:5" x14ac:dyDescent="0.3">
      <c r="A390" s="8" t="s">
        <v>145</v>
      </c>
      <c r="B390" s="3">
        <v>95.845697863104235</v>
      </c>
      <c r="C390" s="3">
        <v>95.845697863104235</v>
      </c>
      <c r="D390" s="6">
        <v>4</v>
      </c>
      <c r="E390" s="6">
        <v>4</v>
      </c>
    </row>
    <row r="391" spans="1:5" x14ac:dyDescent="0.3">
      <c r="A391" s="8" t="s">
        <v>535</v>
      </c>
      <c r="B391" s="3">
        <v>94.710348643421142</v>
      </c>
      <c r="C391" s="3">
        <v>94.710348643421142</v>
      </c>
      <c r="D391" s="6">
        <v>4</v>
      </c>
      <c r="E391" s="6">
        <v>4</v>
      </c>
    </row>
    <row r="392" spans="1:5" x14ac:dyDescent="0.3">
      <c r="A392" s="8" t="s">
        <v>1897</v>
      </c>
      <c r="B392" s="3">
        <v>91.564927857935629</v>
      </c>
      <c r="C392" s="3">
        <v>91.564927857935629</v>
      </c>
      <c r="D392" s="6">
        <v>1</v>
      </c>
      <c r="E392" s="6">
        <v>1</v>
      </c>
    </row>
    <row r="393" spans="1:5" x14ac:dyDescent="0.3">
      <c r="A393" s="8" t="s">
        <v>142</v>
      </c>
      <c r="B393" s="3">
        <v>90.261359365260418</v>
      </c>
      <c r="C393" s="3">
        <v>90.261359365260418</v>
      </c>
      <c r="D393" s="6">
        <v>10</v>
      </c>
      <c r="E393" s="6">
        <v>10</v>
      </c>
    </row>
    <row r="394" spans="1:5" x14ac:dyDescent="0.3">
      <c r="A394" s="8" t="s">
        <v>133</v>
      </c>
      <c r="B394" s="3">
        <v>83.112477495732222</v>
      </c>
      <c r="C394" s="3">
        <v>88.080680993347485</v>
      </c>
      <c r="D394" s="6">
        <v>15.5</v>
      </c>
      <c r="E394" s="6">
        <v>16</v>
      </c>
    </row>
    <row r="395" spans="1:5" x14ac:dyDescent="0.3">
      <c r="A395" s="8" t="s">
        <v>381</v>
      </c>
      <c r="B395" s="3">
        <v>74.088323390128068</v>
      </c>
      <c r="C395" s="3">
        <v>84.867499591501073</v>
      </c>
      <c r="D395" s="6">
        <v>9.2799999999999994</v>
      </c>
      <c r="E395" s="6">
        <v>10</v>
      </c>
    </row>
    <row r="396" spans="1:5" x14ac:dyDescent="0.3">
      <c r="A396" s="8" t="s">
        <v>1920</v>
      </c>
      <c r="B396" s="3">
        <v>82.635634743875272</v>
      </c>
      <c r="C396" s="3">
        <v>82.635634743875272</v>
      </c>
      <c r="D396" s="6">
        <v>1</v>
      </c>
      <c r="E396" s="6">
        <v>1</v>
      </c>
    </row>
    <row r="397" spans="1:5" x14ac:dyDescent="0.3">
      <c r="A397" s="8" t="s">
        <v>460</v>
      </c>
      <c r="B397" s="3">
        <v>82.613390928725707</v>
      </c>
      <c r="C397" s="3">
        <v>82.613390928725707</v>
      </c>
      <c r="D397" s="6">
        <v>1</v>
      </c>
      <c r="E397" s="6">
        <v>1</v>
      </c>
    </row>
    <row r="398" spans="1:5" x14ac:dyDescent="0.3">
      <c r="A398" s="8" t="s">
        <v>1177</v>
      </c>
      <c r="B398" s="3">
        <v>69.879752774529337</v>
      </c>
      <c r="C398" s="3">
        <v>69.879752774529337</v>
      </c>
      <c r="D398" s="6">
        <v>3</v>
      </c>
      <c r="E398" s="6">
        <v>3</v>
      </c>
    </row>
    <row r="399" spans="1:5" x14ac:dyDescent="0.3">
      <c r="A399" s="8" t="s">
        <v>350</v>
      </c>
      <c r="B399" s="3">
        <v>69.238317506131537</v>
      </c>
      <c r="C399" s="3">
        <v>69.238317506131537</v>
      </c>
      <c r="D399" s="6">
        <v>5</v>
      </c>
      <c r="E399" s="6">
        <v>5</v>
      </c>
    </row>
    <row r="400" spans="1:5" x14ac:dyDescent="0.3">
      <c r="A400" s="8" t="s">
        <v>607</v>
      </c>
      <c r="B400" s="3">
        <v>61.847786393848537</v>
      </c>
      <c r="C400" s="3">
        <v>65.191368368122966</v>
      </c>
      <c r="D400" s="6">
        <v>1.59</v>
      </c>
      <c r="E400" s="6">
        <v>2</v>
      </c>
    </row>
    <row r="401" spans="1:5" x14ac:dyDescent="0.3">
      <c r="A401" s="8" t="s">
        <v>2084</v>
      </c>
      <c r="B401" s="3">
        <v>64.263645726055614</v>
      </c>
      <c r="C401" s="3">
        <v>64.263645726055614</v>
      </c>
      <c r="D401" s="6">
        <v>1</v>
      </c>
      <c r="E401" s="6">
        <v>1</v>
      </c>
    </row>
    <row r="402" spans="1:5" x14ac:dyDescent="0.3">
      <c r="A402" s="8" t="s">
        <v>79</v>
      </c>
      <c r="B402" s="3">
        <v>61.584571316687516</v>
      </c>
      <c r="C402" s="3">
        <v>63.573266407126795</v>
      </c>
      <c r="D402" s="6">
        <v>8.4700000000000006</v>
      </c>
      <c r="E402" s="6">
        <v>9</v>
      </c>
    </row>
    <row r="403" spans="1:5" x14ac:dyDescent="0.3">
      <c r="A403" s="8" t="s">
        <v>651</v>
      </c>
      <c r="B403" s="3">
        <v>54.001625773080796</v>
      </c>
      <c r="C403" s="3">
        <v>61.386730977953448</v>
      </c>
      <c r="D403" s="6">
        <v>6.5</v>
      </c>
      <c r="E403" s="6">
        <v>7</v>
      </c>
    </row>
    <row r="404" spans="1:5" x14ac:dyDescent="0.3">
      <c r="A404" s="8" t="s">
        <v>414</v>
      </c>
      <c r="B404" s="3">
        <v>59.695347626166068</v>
      </c>
      <c r="C404" s="3">
        <v>59.695347626166068</v>
      </c>
      <c r="D404" s="6">
        <v>2</v>
      </c>
      <c r="E404" s="6">
        <v>2</v>
      </c>
    </row>
    <row r="405" spans="1:5" x14ac:dyDescent="0.3">
      <c r="A405" s="8" t="s">
        <v>105</v>
      </c>
      <c r="B405" s="3">
        <v>59.407935376574009</v>
      </c>
      <c r="C405" s="3">
        <v>59.407935376574009</v>
      </c>
      <c r="D405" s="6">
        <v>1</v>
      </c>
      <c r="E405" s="6">
        <v>1</v>
      </c>
    </row>
    <row r="406" spans="1:5" x14ac:dyDescent="0.3">
      <c r="A406" s="8" t="s">
        <v>432</v>
      </c>
      <c r="B406" s="3">
        <v>56.474103585657367</v>
      </c>
      <c r="C406" s="3">
        <v>56.474103585657367</v>
      </c>
      <c r="D406" s="6">
        <v>1</v>
      </c>
      <c r="E406" s="6">
        <v>1</v>
      </c>
    </row>
    <row r="407" spans="1:5" x14ac:dyDescent="0.3">
      <c r="A407" s="8" t="s">
        <v>2666</v>
      </c>
      <c r="B407" s="3">
        <v>52.886930091185413</v>
      </c>
      <c r="C407" s="3">
        <v>52.886930091185413</v>
      </c>
      <c r="D407" s="6">
        <v>1</v>
      </c>
      <c r="E407" s="6">
        <v>1</v>
      </c>
    </row>
    <row r="408" spans="1:5" x14ac:dyDescent="0.3">
      <c r="A408" s="8" t="s">
        <v>1590</v>
      </c>
      <c r="B408" s="3">
        <v>51.530498801959894</v>
      </c>
      <c r="C408" s="3">
        <v>51.530498801959894</v>
      </c>
      <c r="D408" s="6">
        <v>4</v>
      </c>
      <c r="E408" s="6">
        <v>4</v>
      </c>
    </row>
    <row r="409" spans="1:5" x14ac:dyDescent="0.3">
      <c r="A409" s="8" t="s">
        <v>935</v>
      </c>
      <c r="B409" s="3">
        <v>44.551723636825308</v>
      </c>
      <c r="C409" s="3">
        <v>44.551723636825308</v>
      </c>
      <c r="D409" s="6">
        <v>4</v>
      </c>
      <c r="E409" s="6">
        <v>4</v>
      </c>
    </row>
    <row r="410" spans="1:5" x14ac:dyDescent="0.3">
      <c r="A410" s="8" t="s">
        <v>70</v>
      </c>
      <c r="B410" s="3">
        <v>33.9776545756377</v>
      </c>
      <c r="C410" s="3">
        <v>34.181822297711619</v>
      </c>
      <c r="D410" s="6">
        <v>16.77</v>
      </c>
      <c r="E410" s="6">
        <v>17</v>
      </c>
    </row>
    <row r="411" spans="1:5" x14ac:dyDescent="0.3">
      <c r="A411" s="8" t="s">
        <v>454</v>
      </c>
      <c r="B411" s="3">
        <v>22.688110678772158</v>
      </c>
      <c r="C411" s="3">
        <v>22.688110678772158</v>
      </c>
      <c r="D411" s="6">
        <v>1</v>
      </c>
      <c r="E411" s="6">
        <v>1</v>
      </c>
    </row>
    <row r="412" spans="1:5" x14ac:dyDescent="0.3">
      <c r="A412" s="8" t="s">
        <v>801</v>
      </c>
      <c r="B412" s="3">
        <v>22.24920405209841</v>
      </c>
      <c r="C412" s="3">
        <v>22.24920405209841</v>
      </c>
      <c r="D412" s="6">
        <v>1</v>
      </c>
      <c r="E412" s="6">
        <v>1</v>
      </c>
    </row>
    <row r="413" spans="1:5" x14ac:dyDescent="0.3">
      <c r="A413" s="8" t="s">
        <v>2089</v>
      </c>
      <c r="B413" s="3">
        <v>19.719994752440094</v>
      </c>
      <c r="C413" s="3">
        <v>19.719994752440094</v>
      </c>
      <c r="D413" s="6">
        <v>2</v>
      </c>
      <c r="E413" s="6">
        <v>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9DBB-741F-4E41-BF29-D4D58FC12AB7}">
  <dimension ref="A1:F175"/>
  <sheetViews>
    <sheetView showGridLines="0" topLeftCell="D84" zoomScale="78" zoomScaleNormal="100" workbookViewId="0">
      <selection activeCell="N43" sqref="N43"/>
    </sheetView>
  </sheetViews>
  <sheetFormatPr defaultRowHeight="14.4" x14ac:dyDescent="0.3"/>
  <cols>
    <col min="1" max="1" width="27.109375" hidden="1" customWidth="1"/>
    <col min="2" max="2" width="10.21875" hidden="1" customWidth="1"/>
    <col min="3" max="3" width="20.21875" hidden="1" customWidth="1"/>
    <col min="4" max="4" width="13.5546875" bestFit="1" customWidth="1"/>
    <col min="5" max="5" width="27.33203125" bestFit="1" customWidth="1"/>
    <col min="6" max="6" width="26.21875" bestFit="1" customWidth="1"/>
    <col min="7" max="7" width="17" bestFit="1" customWidth="1"/>
    <col min="8" max="8" width="14.109375" bestFit="1" customWidth="1"/>
    <col min="9" max="9" width="24.109375" bestFit="1" customWidth="1"/>
    <col min="10" max="10" width="21.6640625" bestFit="1" customWidth="1"/>
    <col min="11" max="11" width="23.33203125" bestFit="1" customWidth="1"/>
    <col min="12" max="12" width="16.5546875" bestFit="1" customWidth="1"/>
    <col min="13" max="13" width="28.77734375" bestFit="1" customWidth="1"/>
    <col min="14" max="14" width="26.44140625" bestFit="1" customWidth="1"/>
    <col min="15" max="15" width="20.109375" bestFit="1" customWidth="1"/>
    <col min="16" max="16" width="16.109375" bestFit="1" customWidth="1"/>
    <col min="17" max="17" width="17.44140625" bestFit="1" customWidth="1"/>
    <col min="18" max="18" width="11.44140625" bestFit="1" customWidth="1"/>
    <col min="19" max="19" width="20.88671875" bestFit="1" customWidth="1"/>
    <col min="20" max="20" width="17.77734375" bestFit="1" customWidth="1"/>
    <col min="21" max="21" width="16.109375" bestFit="1" customWidth="1"/>
    <col min="22" max="22" width="19.109375" bestFit="1" customWidth="1"/>
    <col min="23" max="23" width="18.44140625" bestFit="1" customWidth="1"/>
    <col min="24" max="24" width="18.6640625" bestFit="1" customWidth="1"/>
    <col min="25" max="25" width="20.109375" bestFit="1" customWidth="1"/>
    <col min="26" max="26" width="20.33203125" bestFit="1" customWidth="1"/>
    <col min="27" max="27" width="23.44140625" bestFit="1" customWidth="1"/>
    <col min="28" max="28" width="18.6640625" bestFit="1" customWidth="1"/>
    <col min="29" max="29" width="17.33203125" bestFit="1" customWidth="1"/>
    <col min="30" max="30" width="17.5546875" bestFit="1" customWidth="1"/>
    <col min="31" max="31" width="20.44140625" bestFit="1" customWidth="1"/>
    <col min="32" max="32" width="22.5546875" bestFit="1" customWidth="1"/>
    <col min="33" max="33" width="21.5546875" bestFit="1" customWidth="1"/>
    <col min="34" max="34" width="16.5546875" bestFit="1" customWidth="1"/>
    <col min="35" max="35" width="20.44140625" bestFit="1" customWidth="1"/>
    <col min="36" max="36" width="22.5546875" bestFit="1" customWidth="1"/>
    <col min="37" max="37" width="18.33203125" bestFit="1" customWidth="1"/>
    <col min="38" max="38" width="27.77734375" bestFit="1" customWidth="1"/>
    <col min="39" max="39" width="16.21875" bestFit="1" customWidth="1"/>
    <col min="40" max="40" width="24.21875" bestFit="1" customWidth="1"/>
    <col min="41" max="41" width="20.21875" bestFit="1" customWidth="1"/>
    <col min="42" max="42" width="19.33203125" bestFit="1" customWidth="1"/>
    <col min="43" max="43" width="24.5546875" bestFit="1" customWidth="1"/>
    <col min="44" max="44" width="8.88671875" bestFit="1" customWidth="1"/>
    <col min="45" max="45" width="14.77734375" bestFit="1" customWidth="1"/>
    <col min="46" max="46" width="16" bestFit="1" customWidth="1"/>
    <col min="47" max="47" width="21.6640625" bestFit="1" customWidth="1"/>
    <col min="48" max="48" width="14.88671875" bestFit="1" customWidth="1"/>
    <col min="49" max="49" width="15.33203125" bestFit="1" customWidth="1"/>
    <col min="50" max="50" width="15.5546875" bestFit="1" customWidth="1"/>
    <col min="51" max="51" width="13.5546875" bestFit="1" customWidth="1"/>
    <col min="52" max="52" width="19.109375" bestFit="1" customWidth="1"/>
    <col min="53" max="53" width="13.88671875" bestFit="1" customWidth="1"/>
    <col min="54" max="54" width="24" bestFit="1" customWidth="1"/>
    <col min="55" max="55" width="18.109375" bestFit="1" customWidth="1"/>
    <col min="56" max="56" width="20.21875" bestFit="1" customWidth="1"/>
    <col min="57" max="57" width="16" bestFit="1" customWidth="1"/>
    <col min="58" max="58" width="21.33203125" bestFit="1" customWidth="1"/>
    <col min="59" max="59" width="21.44140625" bestFit="1" customWidth="1"/>
    <col min="60" max="60" width="24.44140625" bestFit="1" customWidth="1"/>
    <col min="61" max="61" width="15.21875" bestFit="1" customWidth="1"/>
    <col min="62" max="62" width="22.6640625" bestFit="1" customWidth="1"/>
    <col min="63" max="63" width="22.44140625" bestFit="1" customWidth="1"/>
    <col min="64" max="64" width="21.88671875" bestFit="1" customWidth="1"/>
    <col min="65" max="65" width="20.44140625" bestFit="1" customWidth="1"/>
    <col min="66" max="66" width="13.33203125" bestFit="1" customWidth="1"/>
    <col min="67" max="67" width="17.5546875" bestFit="1" customWidth="1"/>
    <col min="68" max="68" width="13.6640625" bestFit="1" customWidth="1"/>
    <col min="69" max="69" width="27.44140625" bestFit="1" customWidth="1"/>
    <col min="70" max="70" width="12" bestFit="1" customWidth="1"/>
    <col min="71" max="71" width="18.5546875" bestFit="1" customWidth="1"/>
    <col min="72" max="72" width="16.109375" bestFit="1" customWidth="1"/>
    <col min="73" max="73" width="15" bestFit="1" customWidth="1"/>
    <col min="74" max="74" width="17.21875" bestFit="1" customWidth="1"/>
    <col min="75" max="75" width="14.88671875" bestFit="1" customWidth="1"/>
    <col min="76" max="76" width="15.33203125" bestFit="1" customWidth="1"/>
    <col min="77" max="77" width="24.5546875" bestFit="1" customWidth="1"/>
    <col min="78" max="78" width="28.44140625" bestFit="1" customWidth="1"/>
    <col min="79" max="79" width="18.5546875" bestFit="1" customWidth="1"/>
    <col min="80" max="80" width="17.77734375" bestFit="1" customWidth="1"/>
    <col min="81" max="81" width="19.33203125" bestFit="1" customWidth="1"/>
    <col min="82" max="82" width="22.21875" bestFit="1" customWidth="1"/>
    <col min="83" max="83" width="14" bestFit="1" customWidth="1"/>
    <col min="84" max="84" width="22.33203125" bestFit="1" customWidth="1"/>
    <col min="85" max="85" width="21.88671875" bestFit="1" customWidth="1"/>
    <col min="86" max="86" width="20.6640625" bestFit="1" customWidth="1"/>
    <col min="87" max="87" width="18.109375" bestFit="1" customWidth="1"/>
    <col min="88" max="88" width="15.5546875" bestFit="1" customWidth="1"/>
    <col min="89" max="89" width="13.6640625" bestFit="1" customWidth="1"/>
    <col min="90" max="90" width="19" bestFit="1" customWidth="1"/>
    <col min="91" max="91" width="26.109375" bestFit="1" customWidth="1"/>
    <col min="92" max="92" width="21.109375" bestFit="1" customWidth="1"/>
    <col min="93" max="93" width="23.33203125" bestFit="1" customWidth="1"/>
    <col min="94" max="94" width="21.77734375" bestFit="1" customWidth="1"/>
    <col min="95" max="95" width="19.21875" bestFit="1" customWidth="1"/>
    <col min="96" max="96" width="21.33203125" bestFit="1" customWidth="1"/>
    <col min="97" max="97" width="20.109375" bestFit="1" customWidth="1"/>
    <col min="98" max="98" width="23.77734375" bestFit="1" customWidth="1"/>
    <col min="99" max="99" width="18.33203125" bestFit="1" customWidth="1"/>
    <col min="100" max="100" width="18.5546875" bestFit="1" customWidth="1"/>
    <col min="101" max="101" width="20.33203125" bestFit="1" customWidth="1"/>
    <col min="102" max="102" width="15.44140625" bestFit="1" customWidth="1"/>
    <col min="103" max="103" width="22.5546875" bestFit="1" customWidth="1"/>
    <col min="104" max="104" width="22.21875" bestFit="1" customWidth="1"/>
    <col min="105" max="105" width="18.109375" bestFit="1" customWidth="1"/>
    <col min="106" max="106" width="20.21875" bestFit="1" customWidth="1"/>
    <col min="107" max="107" width="18" bestFit="1" customWidth="1"/>
    <col min="108" max="108" width="26.77734375" bestFit="1" customWidth="1"/>
    <col min="109" max="109" width="23" bestFit="1" customWidth="1"/>
    <col min="110" max="110" width="17.5546875" bestFit="1" customWidth="1"/>
    <col min="111" max="111" width="20.77734375" bestFit="1" customWidth="1"/>
    <col min="112" max="112" width="23.6640625" bestFit="1" customWidth="1"/>
    <col min="113" max="113" width="20.5546875" bestFit="1" customWidth="1"/>
    <col min="114" max="114" width="15.33203125" bestFit="1" customWidth="1"/>
    <col min="115" max="115" width="16.6640625" bestFit="1" customWidth="1"/>
    <col min="116" max="116" width="23.88671875" bestFit="1" customWidth="1"/>
    <col min="117" max="117" width="21" bestFit="1" customWidth="1"/>
    <col min="118" max="118" width="21.44140625" bestFit="1" customWidth="1"/>
    <col min="119" max="119" width="22.109375" bestFit="1" customWidth="1"/>
    <col min="120" max="120" width="18.109375" bestFit="1" customWidth="1"/>
    <col min="121" max="121" width="22.109375" bestFit="1" customWidth="1"/>
    <col min="122" max="122" width="19.88671875" bestFit="1" customWidth="1"/>
    <col min="123" max="123" width="18.88671875" bestFit="1" customWidth="1"/>
    <col min="124" max="124" width="19.5546875" bestFit="1" customWidth="1"/>
    <col min="125" max="125" width="27.88671875" bestFit="1" customWidth="1"/>
    <col min="126" max="126" width="25.88671875" bestFit="1" customWidth="1"/>
    <col min="127" max="127" width="16.44140625" bestFit="1" customWidth="1"/>
    <col min="128" max="128" width="15.21875" bestFit="1" customWidth="1"/>
    <col min="129" max="129" width="18.109375" bestFit="1" customWidth="1"/>
    <col min="130" max="130" width="14.77734375" bestFit="1" customWidth="1"/>
    <col min="131" max="131" width="15.5546875" bestFit="1" customWidth="1"/>
    <col min="132" max="132" width="22.44140625" bestFit="1" customWidth="1"/>
    <col min="133" max="133" width="22.109375" bestFit="1" customWidth="1"/>
    <col min="134" max="134" width="16.77734375" bestFit="1" customWidth="1"/>
    <col min="135" max="135" width="20.109375" bestFit="1" customWidth="1"/>
    <col min="136" max="136" width="15.6640625" bestFit="1" customWidth="1"/>
    <col min="137" max="137" width="18.5546875" bestFit="1" customWidth="1"/>
    <col min="138" max="138" width="15.6640625" bestFit="1" customWidth="1"/>
    <col min="139" max="139" width="17.5546875" bestFit="1" customWidth="1"/>
    <col min="140" max="140" width="14.44140625" bestFit="1" customWidth="1"/>
    <col min="141" max="141" width="14.5546875" bestFit="1" customWidth="1"/>
    <col min="142" max="142" width="23.44140625" bestFit="1" customWidth="1"/>
    <col min="143" max="143" width="24.5546875" bestFit="1" customWidth="1"/>
    <col min="144" max="144" width="22.88671875" bestFit="1" customWidth="1"/>
    <col min="145" max="145" width="19" bestFit="1" customWidth="1"/>
    <col min="146" max="146" width="17.5546875" bestFit="1" customWidth="1"/>
    <col min="147" max="147" width="14.5546875" bestFit="1" customWidth="1"/>
    <col min="148" max="148" width="15.33203125" bestFit="1" customWidth="1"/>
    <col min="149" max="149" width="17.44140625" bestFit="1" customWidth="1"/>
    <col min="150" max="150" width="21.77734375" bestFit="1" customWidth="1"/>
    <col min="151" max="151" width="14.21875" bestFit="1" customWidth="1"/>
    <col min="152" max="152" width="23.6640625" bestFit="1" customWidth="1"/>
    <col min="153" max="153" width="23" bestFit="1" customWidth="1"/>
    <col min="154" max="154" width="22.109375" bestFit="1" customWidth="1"/>
    <col min="155" max="155" width="21.6640625" bestFit="1" customWidth="1"/>
    <col min="156" max="156" width="22" bestFit="1" customWidth="1"/>
    <col min="157" max="157" width="23.5546875" bestFit="1" customWidth="1"/>
    <col min="158" max="158" width="18.88671875" bestFit="1" customWidth="1"/>
    <col min="159" max="159" width="19" bestFit="1" customWidth="1"/>
    <col min="160" max="160" width="15.109375" bestFit="1" customWidth="1"/>
    <col min="161" max="161" width="12.88671875" bestFit="1" customWidth="1"/>
    <col min="162" max="162" width="25.21875" bestFit="1" customWidth="1"/>
    <col min="163" max="163" width="26.6640625" bestFit="1" customWidth="1"/>
    <col min="164" max="164" width="19.5546875" bestFit="1" customWidth="1"/>
    <col min="165" max="165" width="28.109375" bestFit="1" customWidth="1"/>
    <col min="166" max="166" width="17.5546875" bestFit="1" customWidth="1"/>
    <col min="167" max="167" width="19.44140625" bestFit="1" customWidth="1"/>
    <col min="168" max="168" width="15.77734375" bestFit="1" customWidth="1"/>
    <col min="169" max="169" width="19.88671875" bestFit="1" customWidth="1"/>
    <col min="170" max="170" width="31.6640625" bestFit="1" customWidth="1"/>
    <col min="171" max="171" width="15.109375" bestFit="1" customWidth="1"/>
    <col min="172" max="172" width="22.77734375" bestFit="1" customWidth="1"/>
    <col min="173" max="173" width="18.77734375" bestFit="1" customWidth="1"/>
    <col min="174" max="174" width="18.88671875" bestFit="1" customWidth="1"/>
    <col min="175" max="175" width="24.109375" bestFit="1" customWidth="1"/>
    <col min="176" max="176" width="19.109375" bestFit="1" customWidth="1"/>
    <col min="177" max="177" width="22.5546875" bestFit="1" customWidth="1"/>
    <col min="178" max="178" width="26.33203125" bestFit="1" customWidth="1"/>
    <col min="179" max="179" width="18.44140625" bestFit="1" customWidth="1"/>
    <col min="180" max="180" width="18.6640625" bestFit="1" customWidth="1"/>
    <col min="181" max="181" width="19.88671875" bestFit="1" customWidth="1"/>
    <col min="182" max="182" width="17.5546875" bestFit="1" customWidth="1"/>
    <col min="183" max="183" width="16.6640625" bestFit="1" customWidth="1"/>
    <col min="184" max="184" width="19.33203125" bestFit="1" customWidth="1"/>
    <col min="185" max="185" width="17.6640625" bestFit="1" customWidth="1"/>
    <col min="186" max="186" width="15.5546875" bestFit="1" customWidth="1"/>
    <col min="187" max="187" width="21.77734375" bestFit="1" customWidth="1"/>
    <col min="188" max="188" width="15.21875" bestFit="1" customWidth="1"/>
    <col min="189" max="189" width="30.33203125" bestFit="1" customWidth="1"/>
    <col min="190" max="190" width="20.5546875" bestFit="1" customWidth="1"/>
    <col min="191" max="191" width="33.6640625" bestFit="1" customWidth="1"/>
    <col min="192" max="192" width="16.21875" bestFit="1" customWidth="1"/>
    <col min="193" max="193" width="21.44140625" bestFit="1" customWidth="1"/>
    <col min="194" max="194" width="24.44140625" bestFit="1" customWidth="1"/>
    <col min="195" max="195" width="20.44140625" bestFit="1" customWidth="1"/>
    <col min="196" max="196" width="22.6640625" bestFit="1" customWidth="1"/>
    <col min="197" max="197" width="21.33203125" bestFit="1" customWidth="1"/>
    <col min="198" max="198" width="24.109375" bestFit="1" customWidth="1"/>
    <col min="199" max="199" width="24.88671875" bestFit="1" customWidth="1"/>
    <col min="200" max="200" width="24.44140625" bestFit="1" customWidth="1"/>
    <col min="201" max="201" width="20.88671875" bestFit="1" customWidth="1"/>
    <col min="202" max="202" width="25.6640625" bestFit="1" customWidth="1"/>
    <col min="203" max="203" width="23.109375" bestFit="1" customWidth="1"/>
    <col min="204" max="204" width="18.44140625" bestFit="1" customWidth="1"/>
    <col min="205" max="205" width="20.5546875" bestFit="1" customWidth="1"/>
    <col min="206" max="206" width="19.5546875" bestFit="1" customWidth="1"/>
    <col min="207" max="207" width="16.44140625" bestFit="1" customWidth="1"/>
    <col min="208" max="208" width="24.5546875" bestFit="1" customWidth="1"/>
    <col min="209" max="209" width="16.21875" bestFit="1" customWidth="1"/>
    <col min="210" max="210" width="18.88671875" bestFit="1" customWidth="1"/>
    <col min="211" max="211" width="22.33203125" bestFit="1" customWidth="1"/>
    <col min="212" max="212" width="21.77734375" bestFit="1" customWidth="1"/>
    <col min="213" max="213" width="21.6640625" bestFit="1" customWidth="1"/>
    <col min="214" max="214" width="15.109375" bestFit="1" customWidth="1"/>
    <col min="215" max="215" width="18.33203125" bestFit="1" customWidth="1"/>
    <col min="216" max="216" width="12.88671875" bestFit="1" customWidth="1"/>
    <col min="217" max="217" width="18.5546875" bestFit="1" customWidth="1"/>
    <col min="218" max="218" width="24" bestFit="1" customWidth="1"/>
    <col min="219" max="219" width="20.88671875" bestFit="1" customWidth="1"/>
    <col min="220" max="220" width="19.77734375" bestFit="1" customWidth="1"/>
    <col min="221" max="221" width="16.5546875" bestFit="1" customWidth="1"/>
    <col min="222" max="222" width="13.77734375" bestFit="1" customWidth="1"/>
    <col min="223" max="223" width="17.88671875" bestFit="1" customWidth="1"/>
    <col min="224" max="224" width="22.5546875" bestFit="1" customWidth="1"/>
    <col min="225" max="225" width="22.21875" bestFit="1" customWidth="1"/>
    <col min="226" max="226" width="27.44140625" bestFit="1" customWidth="1"/>
    <col min="227" max="227" width="26.109375" bestFit="1" customWidth="1"/>
    <col min="228" max="228" width="15.21875" bestFit="1" customWidth="1"/>
    <col min="229" max="229" width="16.44140625" bestFit="1" customWidth="1"/>
    <col min="230" max="230" width="19" bestFit="1" customWidth="1"/>
    <col min="231" max="231" width="20.21875" bestFit="1" customWidth="1"/>
    <col min="232" max="232" width="15.6640625" bestFit="1" customWidth="1"/>
    <col min="233" max="233" width="21.33203125" bestFit="1" customWidth="1"/>
    <col min="234" max="234" width="24.77734375" bestFit="1" customWidth="1"/>
    <col min="235" max="235" width="19.21875" bestFit="1" customWidth="1"/>
    <col min="236" max="236" width="27.33203125" bestFit="1" customWidth="1"/>
    <col min="237" max="237" width="20.6640625" bestFit="1" customWidth="1"/>
    <col min="238" max="238" width="22.33203125" bestFit="1" customWidth="1"/>
    <col min="239" max="239" width="18.77734375" bestFit="1" customWidth="1"/>
    <col min="240" max="240" width="27.88671875" bestFit="1" customWidth="1"/>
    <col min="241" max="241" width="13.109375" bestFit="1" customWidth="1"/>
    <col min="242" max="242" width="11.33203125" bestFit="1" customWidth="1"/>
    <col min="243" max="243" width="15" bestFit="1" customWidth="1"/>
    <col min="244" max="244" width="16.33203125" bestFit="1" customWidth="1"/>
    <col min="245" max="245" width="23.77734375" bestFit="1" customWidth="1"/>
    <col min="246" max="246" width="12.77734375" bestFit="1" customWidth="1"/>
    <col min="247" max="247" width="19.33203125" bestFit="1" customWidth="1"/>
    <col min="248" max="248" width="23.33203125" bestFit="1" customWidth="1"/>
    <col min="249" max="249" width="15.77734375" bestFit="1" customWidth="1"/>
    <col min="250" max="250" width="14.6640625" bestFit="1" customWidth="1"/>
    <col min="251" max="251" width="21.77734375" bestFit="1" customWidth="1"/>
    <col min="252" max="252" width="23.5546875" bestFit="1" customWidth="1"/>
    <col min="253" max="253" width="19" bestFit="1" customWidth="1"/>
    <col min="254" max="254" width="22.77734375" bestFit="1" customWidth="1"/>
    <col min="255" max="255" width="23.88671875" bestFit="1" customWidth="1"/>
    <col min="256" max="256" width="19.44140625" bestFit="1" customWidth="1"/>
    <col min="257" max="257" width="24.44140625" bestFit="1" customWidth="1"/>
    <col min="258" max="258" width="16.109375" bestFit="1" customWidth="1"/>
    <col min="259" max="259" width="15" bestFit="1" customWidth="1"/>
    <col min="260" max="260" width="26.6640625" bestFit="1" customWidth="1"/>
    <col min="261" max="261" width="18.109375" bestFit="1" customWidth="1"/>
    <col min="262" max="262" width="16" bestFit="1" customWidth="1"/>
    <col min="263" max="263" width="13.109375" bestFit="1" customWidth="1"/>
    <col min="264" max="264" width="15.33203125" bestFit="1" customWidth="1"/>
    <col min="265" max="265" width="21.33203125" bestFit="1" customWidth="1"/>
    <col min="266" max="266" width="21.109375" bestFit="1" customWidth="1"/>
    <col min="267" max="267" width="17.44140625" bestFit="1" customWidth="1"/>
    <col min="268" max="268" width="26.109375" bestFit="1" customWidth="1"/>
    <col min="269" max="269" width="25.21875" bestFit="1" customWidth="1"/>
    <col min="270" max="270" width="27.109375" bestFit="1" customWidth="1"/>
    <col min="271" max="271" width="18.5546875" bestFit="1" customWidth="1"/>
    <col min="272" max="272" width="28.44140625" bestFit="1" customWidth="1"/>
    <col min="273" max="273" width="24" bestFit="1" customWidth="1"/>
    <col min="274" max="274" width="20" bestFit="1" customWidth="1"/>
    <col min="275" max="275" width="16.6640625" bestFit="1" customWidth="1"/>
    <col min="276" max="276" width="14.88671875" bestFit="1" customWidth="1"/>
    <col min="277" max="277" width="12.21875" bestFit="1" customWidth="1"/>
    <col min="278" max="278" width="15.5546875" bestFit="1" customWidth="1"/>
    <col min="279" max="279" width="15.44140625" bestFit="1" customWidth="1"/>
    <col min="280" max="280" width="17.21875" bestFit="1" customWidth="1"/>
    <col min="281" max="281" width="17.88671875" bestFit="1" customWidth="1"/>
    <col min="282" max="282" width="21.77734375" bestFit="1" customWidth="1"/>
    <col min="283" max="283" width="21" bestFit="1" customWidth="1"/>
    <col min="284" max="284" width="17.33203125" bestFit="1" customWidth="1"/>
    <col min="285" max="285" width="19.44140625" bestFit="1" customWidth="1"/>
    <col min="286" max="286" width="29" bestFit="1" customWidth="1"/>
    <col min="287" max="287" width="24.6640625" bestFit="1" customWidth="1"/>
    <col min="288" max="288" width="24.33203125" bestFit="1" customWidth="1"/>
    <col min="289" max="289" width="19.6640625" bestFit="1" customWidth="1"/>
    <col min="290" max="290" width="23" bestFit="1" customWidth="1"/>
    <col min="291" max="291" width="22.6640625" bestFit="1" customWidth="1"/>
    <col min="292" max="293" width="18" bestFit="1" customWidth="1"/>
    <col min="294" max="294" width="27.88671875" bestFit="1" customWidth="1"/>
    <col min="295" max="295" width="14.88671875" bestFit="1" customWidth="1"/>
    <col min="296" max="296" width="18.77734375" bestFit="1" customWidth="1"/>
    <col min="297" max="297" width="19.88671875" bestFit="1" customWidth="1"/>
    <col min="298" max="298" width="28.88671875" bestFit="1" customWidth="1"/>
    <col min="299" max="299" width="14.6640625" bestFit="1" customWidth="1"/>
    <col min="300" max="300" width="25.6640625" bestFit="1" customWidth="1"/>
    <col min="301" max="301" width="20.109375" bestFit="1" customWidth="1"/>
    <col min="302" max="302" width="19.77734375" bestFit="1" customWidth="1"/>
    <col min="303" max="303" width="16.5546875" bestFit="1" customWidth="1"/>
    <col min="304" max="304" width="19.6640625" bestFit="1" customWidth="1"/>
    <col min="305" max="305" width="26.21875" bestFit="1" customWidth="1"/>
    <col min="306" max="306" width="15.44140625" bestFit="1" customWidth="1"/>
    <col min="307" max="307" width="20.6640625" bestFit="1" customWidth="1"/>
    <col min="308" max="308" width="18.6640625" bestFit="1" customWidth="1"/>
    <col min="309" max="309" width="18.21875" bestFit="1" customWidth="1"/>
    <col min="310" max="310" width="16.88671875" bestFit="1" customWidth="1"/>
    <col min="311" max="311" width="19.21875" bestFit="1" customWidth="1"/>
    <col min="312" max="312" width="18" bestFit="1" customWidth="1"/>
    <col min="313" max="313" width="16.6640625" bestFit="1" customWidth="1"/>
    <col min="314" max="314" width="23" bestFit="1" customWidth="1"/>
    <col min="315" max="315" width="14.21875" bestFit="1" customWidth="1"/>
    <col min="316" max="316" width="26.21875" bestFit="1" customWidth="1"/>
    <col min="317" max="317" width="25.5546875" bestFit="1" customWidth="1"/>
    <col min="318" max="318" width="13.77734375" bestFit="1" customWidth="1"/>
    <col min="319" max="319" width="17.44140625" bestFit="1" customWidth="1"/>
    <col min="320" max="320" width="19.88671875" bestFit="1" customWidth="1"/>
    <col min="321" max="321" width="21.33203125" bestFit="1" customWidth="1"/>
    <col min="322" max="322" width="27" bestFit="1" customWidth="1"/>
    <col min="323" max="323" width="18.21875" bestFit="1" customWidth="1"/>
    <col min="324" max="324" width="14" bestFit="1" customWidth="1"/>
    <col min="325" max="325" width="24" bestFit="1" customWidth="1"/>
    <col min="326" max="326" width="19.33203125" bestFit="1" customWidth="1"/>
    <col min="327" max="327" width="17.33203125" bestFit="1" customWidth="1"/>
    <col min="328" max="328" width="20.44140625" bestFit="1" customWidth="1"/>
    <col min="329" max="329" width="17.5546875" bestFit="1" customWidth="1"/>
    <col min="330" max="330" width="21.6640625" bestFit="1" customWidth="1"/>
    <col min="331" max="331" width="15.5546875" bestFit="1" customWidth="1"/>
    <col min="332" max="332" width="19.77734375" bestFit="1" customWidth="1"/>
    <col min="333" max="333" width="26.33203125" bestFit="1" customWidth="1"/>
    <col min="334" max="334" width="19.33203125" bestFit="1" customWidth="1"/>
    <col min="335" max="335" width="18.5546875" bestFit="1" customWidth="1"/>
    <col min="336" max="336" width="17.77734375" bestFit="1" customWidth="1"/>
    <col min="337" max="337" width="15.21875" bestFit="1" customWidth="1"/>
    <col min="338" max="338" width="28.21875" bestFit="1" customWidth="1"/>
    <col min="339" max="339" width="15.6640625" bestFit="1" customWidth="1"/>
    <col min="340" max="340" width="14.77734375" bestFit="1" customWidth="1"/>
    <col min="341" max="341" width="15.5546875" bestFit="1" customWidth="1"/>
    <col min="342" max="342" width="20.44140625" bestFit="1" customWidth="1"/>
    <col min="343" max="343" width="18" bestFit="1" customWidth="1"/>
    <col min="344" max="344" width="18.44140625" bestFit="1" customWidth="1"/>
    <col min="345" max="345" width="20.5546875" bestFit="1" customWidth="1"/>
    <col min="346" max="346" width="14.44140625" bestFit="1" customWidth="1"/>
    <col min="347" max="347" width="16.109375" bestFit="1" customWidth="1"/>
    <col min="348" max="348" width="18.5546875" bestFit="1" customWidth="1"/>
    <col min="349" max="349" width="15.44140625" bestFit="1" customWidth="1"/>
    <col min="350" max="350" width="11.6640625" bestFit="1" customWidth="1"/>
    <col min="351" max="351" width="21.6640625" bestFit="1" customWidth="1"/>
    <col min="352" max="352" width="28.5546875" bestFit="1" customWidth="1"/>
    <col min="353" max="353" width="20.109375" bestFit="1" customWidth="1"/>
    <col min="354" max="354" width="17.77734375" bestFit="1" customWidth="1"/>
    <col min="355" max="355" width="19.33203125" bestFit="1" customWidth="1"/>
    <col min="356" max="356" width="20" bestFit="1" customWidth="1"/>
    <col min="357" max="357" width="25.88671875" bestFit="1" customWidth="1"/>
    <col min="358" max="358" width="20.77734375" bestFit="1" customWidth="1"/>
    <col min="359" max="359" width="14.109375" bestFit="1" customWidth="1"/>
    <col min="360" max="360" width="25.77734375" bestFit="1" customWidth="1"/>
    <col min="361" max="361" width="27.6640625" bestFit="1" customWidth="1"/>
    <col min="362" max="362" width="21" bestFit="1" customWidth="1"/>
    <col min="363" max="363" width="25.44140625" bestFit="1" customWidth="1"/>
    <col min="364" max="364" width="21.77734375" bestFit="1" customWidth="1"/>
    <col min="365" max="365" width="16.88671875" bestFit="1" customWidth="1"/>
    <col min="366" max="366" width="17.6640625" bestFit="1" customWidth="1"/>
    <col min="367" max="367" width="15.21875" bestFit="1" customWidth="1"/>
    <col min="368" max="368" width="19.6640625" bestFit="1" customWidth="1"/>
    <col min="369" max="369" width="20.6640625" bestFit="1" customWidth="1"/>
    <col min="370" max="370" width="18.6640625" bestFit="1" customWidth="1"/>
    <col min="371" max="371" width="23.33203125" bestFit="1" customWidth="1"/>
    <col min="372" max="372" width="16.44140625" bestFit="1" customWidth="1"/>
    <col min="373" max="373" width="16.88671875" bestFit="1" customWidth="1"/>
    <col min="374" max="374" width="17.5546875" bestFit="1" customWidth="1"/>
    <col min="375" max="375" width="13.77734375" bestFit="1" customWidth="1"/>
    <col min="376" max="376" width="20.109375" bestFit="1" customWidth="1"/>
    <col min="377" max="377" width="24.44140625" bestFit="1" customWidth="1"/>
    <col min="378" max="378" width="13.44140625" bestFit="1" customWidth="1"/>
    <col min="379" max="379" width="20.88671875" bestFit="1" customWidth="1"/>
    <col min="380" max="380" width="16.44140625" bestFit="1" customWidth="1"/>
    <col min="381" max="381" width="26.88671875" bestFit="1" customWidth="1"/>
    <col min="382" max="382" width="26.21875" bestFit="1" customWidth="1"/>
    <col min="383" max="383" width="15.6640625" bestFit="1" customWidth="1"/>
    <col min="384" max="384" width="20.109375" bestFit="1" customWidth="1"/>
    <col min="385" max="385" width="23.109375" bestFit="1" customWidth="1"/>
    <col min="386" max="386" width="14.109375" bestFit="1" customWidth="1"/>
    <col min="387" max="387" width="16.5546875" bestFit="1" customWidth="1"/>
    <col min="388" max="388" width="13.5546875" bestFit="1" customWidth="1"/>
    <col min="389" max="389" width="20.21875" bestFit="1" customWidth="1"/>
    <col min="390" max="390" width="22.6640625" bestFit="1" customWidth="1"/>
    <col min="391" max="391" width="22.5546875" bestFit="1" customWidth="1"/>
    <col min="392" max="392" width="22.44140625" bestFit="1" customWidth="1"/>
    <col min="393" max="393" width="19.5546875" bestFit="1" customWidth="1"/>
    <col min="394" max="394" width="21.109375" bestFit="1" customWidth="1"/>
    <col min="395" max="395" width="20" bestFit="1" customWidth="1"/>
    <col min="396" max="396" width="18.109375" bestFit="1" customWidth="1"/>
    <col min="397" max="397" width="16.109375" bestFit="1" customWidth="1"/>
    <col min="398" max="398" width="28.21875" bestFit="1" customWidth="1"/>
    <col min="399" max="399" width="18.21875" bestFit="1" customWidth="1"/>
    <col min="400" max="400" width="14.5546875" bestFit="1" customWidth="1"/>
    <col min="401" max="401" width="18.109375" bestFit="1" customWidth="1"/>
    <col min="402" max="402" width="15.109375" bestFit="1" customWidth="1"/>
    <col min="403" max="403" width="16.6640625" bestFit="1" customWidth="1"/>
    <col min="404" max="404" width="23" bestFit="1" customWidth="1"/>
    <col min="405" max="405" width="21.77734375" bestFit="1" customWidth="1"/>
    <col min="406" max="406" width="15.5546875" bestFit="1" customWidth="1"/>
    <col min="407" max="407" width="15.33203125" bestFit="1" customWidth="1"/>
    <col min="408" max="408" width="15" bestFit="1" customWidth="1"/>
    <col min="409" max="409" width="14.44140625" bestFit="1" customWidth="1"/>
    <col min="410" max="410" width="14.33203125" bestFit="1" customWidth="1"/>
    <col min="411" max="411" width="23.5546875" bestFit="1" customWidth="1"/>
    <col min="412" max="412" width="19.109375" bestFit="1" customWidth="1"/>
    <col min="413" max="413" width="17.5546875" bestFit="1" customWidth="1"/>
    <col min="414" max="414" width="17" bestFit="1" customWidth="1"/>
    <col min="415" max="416" width="20.6640625" bestFit="1" customWidth="1"/>
    <col min="417" max="417" width="24.77734375" bestFit="1" customWidth="1"/>
    <col min="418" max="418" width="26.109375" bestFit="1" customWidth="1"/>
    <col min="419" max="419" width="19.21875" bestFit="1" customWidth="1"/>
    <col min="420" max="420" width="21.88671875" bestFit="1" customWidth="1"/>
    <col min="421" max="421" width="18.6640625" bestFit="1" customWidth="1"/>
    <col min="422" max="422" width="27.21875" bestFit="1" customWidth="1"/>
    <col min="423" max="423" width="20.77734375" bestFit="1" customWidth="1"/>
    <col min="424" max="424" width="17.6640625" bestFit="1" customWidth="1"/>
    <col min="425" max="425" width="26.6640625" bestFit="1" customWidth="1"/>
    <col min="426" max="426" width="20.21875" bestFit="1" customWidth="1"/>
    <col min="427" max="427" width="25.77734375" bestFit="1" customWidth="1"/>
    <col min="428" max="428" width="16.44140625" bestFit="1" customWidth="1"/>
    <col min="429" max="429" width="24.6640625" bestFit="1" customWidth="1"/>
    <col min="430" max="430" width="22.33203125" bestFit="1" customWidth="1"/>
    <col min="431" max="431" width="22" bestFit="1" customWidth="1"/>
    <col min="432" max="432" width="25.5546875" bestFit="1" customWidth="1"/>
    <col min="433" max="433" width="12.33203125" bestFit="1" customWidth="1"/>
    <col min="434" max="434" width="17" bestFit="1" customWidth="1"/>
    <col min="435" max="435" width="16.21875" bestFit="1" customWidth="1"/>
    <col min="436" max="436" width="11.44140625" bestFit="1" customWidth="1"/>
    <col min="437" max="437" width="13.44140625" bestFit="1" customWidth="1"/>
    <col min="438" max="438" width="16.5546875" bestFit="1" customWidth="1"/>
    <col min="439" max="439" width="23.88671875" bestFit="1" customWidth="1"/>
    <col min="440" max="440" width="21.5546875" bestFit="1" customWidth="1"/>
    <col min="441" max="441" width="17.88671875" bestFit="1" customWidth="1"/>
    <col min="442" max="442" width="23.77734375" bestFit="1" customWidth="1"/>
    <col min="443" max="443" width="21.5546875" bestFit="1" customWidth="1"/>
    <col min="444" max="444" width="18.109375" bestFit="1" customWidth="1"/>
    <col min="445" max="445" width="20.77734375" bestFit="1" customWidth="1"/>
    <col min="446" max="446" width="18.88671875" bestFit="1" customWidth="1"/>
    <col min="447" max="447" width="14.6640625" bestFit="1" customWidth="1"/>
    <col min="448" max="448" width="18.109375" bestFit="1" customWidth="1"/>
    <col min="449" max="449" width="16.33203125" bestFit="1" customWidth="1"/>
    <col min="450" max="450" width="20.33203125" bestFit="1" customWidth="1"/>
    <col min="451" max="451" width="22.109375" bestFit="1" customWidth="1"/>
    <col min="452" max="452" width="21.77734375" bestFit="1" customWidth="1"/>
    <col min="453" max="453" width="22.88671875" bestFit="1" customWidth="1"/>
    <col min="454" max="454" width="24.21875" bestFit="1" customWidth="1"/>
    <col min="455" max="455" width="28.5546875" bestFit="1" customWidth="1"/>
    <col min="456" max="456" width="23.6640625" bestFit="1" customWidth="1"/>
    <col min="457" max="457" width="15.6640625" bestFit="1" customWidth="1"/>
    <col min="458" max="458" width="17.5546875" bestFit="1" customWidth="1"/>
    <col min="459" max="459" width="21.44140625" bestFit="1" customWidth="1"/>
    <col min="460" max="460" width="20.5546875" bestFit="1" customWidth="1"/>
    <col min="461" max="461" width="16.88671875" bestFit="1" customWidth="1"/>
    <col min="462" max="462" width="19.33203125" bestFit="1" customWidth="1"/>
    <col min="463" max="463" width="11" bestFit="1" customWidth="1"/>
    <col min="464" max="464" width="25.5546875" bestFit="1" customWidth="1"/>
    <col min="465" max="465" width="23.77734375" bestFit="1" customWidth="1"/>
    <col min="466" max="466" width="17.6640625" bestFit="1" customWidth="1"/>
    <col min="467" max="467" width="15.77734375" bestFit="1" customWidth="1"/>
    <col min="468" max="468" width="28.109375" bestFit="1" customWidth="1"/>
    <col min="469" max="469" width="17.21875" bestFit="1" customWidth="1"/>
    <col min="470" max="470" width="21" bestFit="1" customWidth="1"/>
    <col min="471" max="471" width="18.6640625" bestFit="1" customWidth="1"/>
    <col min="472" max="472" width="14.6640625" bestFit="1" customWidth="1"/>
    <col min="473" max="473" width="11.77734375" bestFit="1" customWidth="1"/>
    <col min="474" max="475" width="23" bestFit="1" customWidth="1"/>
    <col min="476" max="476" width="16.5546875" bestFit="1" customWidth="1"/>
    <col min="477" max="477" width="24" bestFit="1" customWidth="1"/>
    <col min="478" max="478" width="18.77734375" bestFit="1" customWidth="1"/>
    <col min="479" max="479" width="21.33203125" bestFit="1" customWidth="1"/>
    <col min="480" max="480" width="13.6640625" bestFit="1" customWidth="1"/>
    <col min="481" max="481" width="17.5546875" bestFit="1" customWidth="1"/>
    <col min="482" max="482" width="19.6640625" bestFit="1" customWidth="1"/>
    <col min="483" max="483" width="20.44140625" bestFit="1" customWidth="1"/>
    <col min="484" max="484" width="15.88671875" bestFit="1" customWidth="1"/>
    <col min="485" max="485" width="13.44140625" bestFit="1" customWidth="1"/>
    <col min="486" max="486" width="14.44140625" bestFit="1" customWidth="1"/>
    <col min="487" max="487" width="18.21875" bestFit="1" customWidth="1"/>
    <col min="488" max="488" width="15.88671875" bestFit="1" customWidth="1"/>
    <col min="489" max="489" width="19.44140625" bestFit="1" customWidth="1"/>
    <col min="490" max="490" width="33" bestFit="1" customWidth="1"/>
    <col min="491" max="491" width="21.88671875" bestFit="1" customWidth="1"/>
    <col min="492" max="492" width="13.88671875" bestFit="1" customWidth="1"/>
    <col min="493" max="493" width="22.6640625" bestFit="1" customWidth="1"/>
    <col min="494" max="494" width="15" bestFit="1" customWidth="1"/>
    <col min="495" max="495" width="17" bestFit="1" customWidth="1"/>
    <col min="496" max="496" width="23.33203125" bestFit="1" customWidth="1"/>
    <col min="497" max="497" width="15.21875" bestFit="1" customWidth="1"/>
    <col min="498" max="498" width="20.109375" bestFit="1" customWidth="1"/>
    <col min="499" max="499" width="20.44140625" bestFit="1" customWidth="1"/>
    <col min="500" max="500" width="22" bestFit="1" customWidth="1"/>
    <col min="501" max="501" width="22.44140625" bestFit="1" customWidth="1"/>
    <col min="502" max="502" width="12.33203125" bestFit="1" customWidth="1"/>
    <col min="503" max="503" width="23.33203125" bestFit="1" customWidth="1"/>
    <col min="504" max="504" width="22.5546875" bestFit="1" customWidth="1"/>
    <col min="505" max="505" width="19.109375" bestFit="1" customWidth="1"/>
    <col min="506" max="506" width="24.21875" bestFit="1" customWidth="1"/>
    <col min="507" max="507" width="15.6640625" bestFit="1" customWidth="1"/>
    <col min="508" max="508" width="16.109375" bestFit="1" customWidth="1"/>
    <col min="509" max="509" width="17.21875" bestFit="1" customWidth="1"/>
    <col min="510" max="510" width="17.77734375" bestFit="1" customWidth="1"/>
    <col min="511" max="511" width="22.44140625" bestFit="1" customWidth="1"/>
    <col min="512" max="512" width="20.44140625" bestFit="1" customWidth="1"/>
    <col min="513" max="513" width="17" bestFit="1" customWidth="1"/>
    <col min="514" max="514" width="23.77734375" bestFit="1" customWidth="1"/>
    <col min="515" max="515" width="21.33203125" bestFit="1" customWidth="1"/>
    <col min="516" max="516" width="18" bestFit="1" customWidth="1"/>
    <col min="517" max="517" width="15.109375" bestFit="1" customWidth="1"/>
    <col min="518" max="518" width="23.5546875" bestFit="1" customWidth="1"/>
    <col min="519" max="519" width="24.21875" bestFit="1" customWidth="1"/>
    <col min="520" max="520" width="26.33203125" bestFit="1" customWidth="1"/>
    <col min="521" max="521" width="17.44140625" bestFit="1" customWidth="1"/>
    <col min="522" max="522" width="14" bestFit="1" customWidth="1"/>
    <col min="523" max="523" width="10.6640625" bestFit="1" customWidth="1"/>
    <col min="524" max="524" width="20" bestFit="1" customWidth="1"/>
    <col min="525" max="525" width="17.21875" bestFit="1" customWidth="1"/>
    <col min="526" max="526" width="21.6640625" bestFit="1" customWidth="1"/>
    <col min="527" max="527" width="21.44140625" bestFit="1" customWidth="1"/>
    <col min="528" max="528" width="16.6640625" bestFit="1" customWidth="1"/>
    <col min="529" max="529" width="18.21875" bestFit="1" customWidth="1"/>
    <col min="530" max="530" width="11.88671875" bestFit="1" customWidth="1"/>
    <col min="531" max="531" width="20.77734375" bestFit="1" customWidth="1"/>
    <col min="532" max="532" width="18.5546875" bestFit="1" customWidth="1"/>
    <col min="533" max="533" width="22.33203125" bestFit="1" customWidth="1"/>
    <col min="534" max="534" width="19.33203125" bestFit="1" customWidth="1"/>
    <col min="535" max="535" width="23.109375" bestFit="1" customWidth="1"/>
    <col min="536" max="536" width="17.33203125" bestFit="1" customWidth="1"/>
    <col min="537" max="537" width="21.44140625" bestFit="1" customWidth="1"/>
    <col min="538" max="538" width="10.44140625" bestFit="1" customWidth="1"/>
    <col min="539" max="539" width="22.33203125" bestFit="1" customWidth="1"/>
    <col min="540" max="540" width="13.88671875" bestFit="1" customWidth="1"/>
    <col min="541" max="541" width="18.88671875" bestFit="1" customWidth="1"/>
    <col min="542" max="542" width="14.21875" bestFit="1" customWidth="1"/>
    <col min="543" max="543" width="23.33203125" bestFit="1" customWidth="1"/>
    <col min="544" max="544" width="13.44140625" bestFit="1" customWidth="1"/>
    <col min="545" max="545" width="17.6640625" bestFit="1" customWidth="1"/>
    <col min="546" max="546" width="26.88671875" bestFit="1" customWidth="1"/>
    <col min="547" max="547" width="25.6640625" bestFit="1" customWidth="1"/>
    <col min="548" max="548" width="14.109375" bestFit="1" customWidth="1"/>
    <col min="549" max="549" width="16.88671875" bestFit="1" customWidth="1"/>
    <col min="550" max="550" width="18.5546875" bestFit="1" customWidth="1"/>
    <col min="551" max="551" width="17.77734375" bestFit="1" customWidth="1"/>
    <col min="552" max="552" width="18.109375" bestFit="1" customWidth="1"/>
    <col min="553" max="553" width="16.5546875" bestFit="1" customWidth="1"/>
    <col min="554" max="554" width="15.21875" bestFit="1" customWidth="1"/>
    <col min="555" max="555" width="22.88671875" bestFit="1" customWidth="1"/>
    <col min="556" max="556" width="24.109375" bestFit="1" customWidth="1"/>
    <col min="557" max="557" width="13.6640625" bestFit="1" customWidth="1"/>
    <col min="558" max="558" width="12.21875" bestFit="1" customWidth="1"/>
    <col min="559" max="559" width="19.21875" bestFit="1" customWidth="1"/>
    <col min="560" max="560" width="20" bestFit="1" customWidth="1"/>
    <col min="561" max="561" width="25.5546875" bestFit="1" customWidth="1"/>
    <col min="562" max="562" width="20.33203125" bestFit="1" customWidth="1"/>
    <col min="563" max="563" width="15.33203125" bestFit="1" customWidth="1"/>
    <col min="564" max="564" width="18.6640625" bestFit="1" customWidth="1"/>
    <col min="565" max="565" width="14.5546875" bestFit="1" customWidth="1"/>
    <col min="566" max="566" width="15.109375" bestFit="1" customWidth="1"/>
    <col min="567" max="567" width="27.77734375" bestFit="1" customWidth="1"/>
    <col min="568" max="568" width="15.77734375" bestFit="1" customWidth="1"/>
    <col min="569" max="569" width="17.77734375" bestFit="1" customWidth="1"/>
    <col min="570" max="570" width="27" bestFit="1" customWidth="1"/>
    <col min="571" max="571" width="12.88671875" bestFit="1" customWidth="1"/>
    <col min="572" max="572" width="22" bestFit="1" customWidth="1"/>
    <col min="573" max="573" width="13.33203125" bestFit="1" customWidth="1"/>
    <col min="574" max="574" width="19.6640625" bestFit="1" customWidth="1"/>
    <col min="575" max="575" width="18.21875" bestFit="1" customWidth="1"/>
    <col min="576" max="576" width="17.88671875" bestFit="1" customWidth="1"/>
    <col min="577" max="577" width="21.6640625" bestFit="1" customWidth="1"/>
    <col min="578" max="578" width="17" bestFit="1" customWidth="1"/>
    <col min="579" max="579" width="24.88671875" bestFit="1" customWidth="1"/>
    <col min="580" max="580" width="23.5546875" bestFit="1" customWidth="1"/>
    <col min="581" max="581" width="18.77734375" bestFit="1" customWidth="1"/>
    <col min="582" max="582" width="16.44140625" bestFit="1" customWidth="1"/>
    <col min="583" max="583" width="18.109375" bestFit="1" customWidth="1"/>
    <col min="584" max="584" width="26.44140625" bestFit="1" customWidth="1"/>
    <col min="585" max="585" width="27.21875" bestFit="1" customWidth="1"/>
    <col min="586" max="586" width="17.44140625" bestFit="1" customWidth="1"/>
    <col min="587" max="587" width="16.44140625" bestFit="1" customWidth="1"/>
    <col min="588" max="588" width="18.21875" bestFit="1" customWidth="1"/>
    <col min="589" max="589" width="17.88671875" bestFit="1" customWidth="1"/>
    <col min="590" max="590" width="22.21875" bestFit="1" customWidth="1"/>
    <col min="591" max="591" width="16" bestFit="1" customWidth="1"/>
    <col min="592" max="592" width="25.109375" bestFit="1" customWidth="1"/>
    <col min="593" max="593" width="18.109375" bestFit="1" customWidth="1"/>
    <col min="594" max="594" width="21.77734375" bestFit="1" customWidth="1"/>
    <col min="595" max="595" width="25.77734375" bestFit="1" customWidth="1"/>
    <col min="596" max="596" width="17.88671875" bestFit="1" customWidth="1"/>
    <col min="597" max="597" width="21.5546875" bestFit="1" customWidth="1"/>
    <col min="598" max="598" width="22.77734375" bestFit="1" customWidth="1"/>
    <col min="599" max="599" width="15.44140625" bestFit="1" customWidth="1"/>
    <col min="600" max="600" width="21.5546875" bestFit="1" customWidth="1"/>
    <col min="601" max="601" width="18.44140625" bestFit="1" customWidth="1"/>
    <col min="602" max="602" width="22.44140625" bestFit="1" customWidth="1"/>
    <col min="603" max="603" width="16" bestFit="1" customWidth="1"/>
    <col min="604" max="604" width="21.88671875" bestFit="1" customWidth="1"/>
    <col min="605" max="605" width="15.77734375" bestFit="1" customWidth="1"/>
    <col min="606" max="606" width="22.88671875" bestFit="1" customWidth="1"/>
    <col min="607" max="607" width="26.5546875" bestFit="1" customWidth="1"/>
    <col min="608" max="608" width="21" bestFit="1" customWidth="1"/>
    <col min="609" max="609" width="25.44140625" bestFit="1" customWidth="1"/>
    <col min="610" max="610" width="18.77734375" bestFit="1" customWidth="1"/>
    <col min="611" max="611" width="19.33203125" bestFit="1" customWidth="1"/>
    <col min="612" max="612" width="28.33203125" bestFit="1" customWidth="1"/>
    <col min="613" max="613" width="22.44140625" bestFit="1" customWidth="1"/>
    <col min="614" max="614" width="20.109375" bestFit="1" customWidth="1"/>
    <col min="615" max="615" width="20.6640625" bestFit="1" customWidth="1"/>
    <col min="616" max="616" width="17.21875" bestFit="1" customWidth="1"/>
    <col min="617" max="617" width="21.77734375" bestFit="1" customWidth="1"/>
    <col min="618" max="618" width="26.6640625" bestFit="1" customWidth="1"/>
    <col min="619" max="619" width="25.109375" bestFit="1" customWidth="1"/>
    <col min="620" max="620" width="16.77734375" bestFit="1" customWidth="1"/>
    <col min="621" max="621" width="23.21875" bestFit="1" customWidth="1"/>
    <col min="622" max="622" width="20.33203125" bestFit="1" customWidth="1"/>
    <col min="623" max="623" width="20" bestFit="1" customWidth="1"/>
    <col min="624" max="624" width="13.6640625" bestFit="1" customWidth="1"/>
    <col min="625" max="625" width="16.88671875" bestFit="1" customWidth="1"/>
    <col min="626" max="626" width="21.77734375" bestFit="1" customWidth="1"/>
    <col min="627" max="627" width="18.33203125" bestFit="1" customWidth="1"/>
    <col min="628" max="628" width="20.21875" bestFit="1" customWidth="1"/>
    <col min="629" max="629" width="26.88671875" bestFit="1" customWidth="1"/>
    <col min="630" max="630" width="24.88671875" bestFit="1" customWidth="1"/>
    <col min="631" max="631" width="19.88671875" bestFit="1" customWidth="1"/>
    <col min="632" max="632" width="15.77734375" bestFit="1" customWidth="1"/>
    <col min="633" max="633" width="16.88671875" bestFit="1" customWidth="1"/>
    <col min="634" max="634" width="20.44140625" bestFit="1" customWidth="1"/>
    <col min="635" max="635" width="22.88671875" bestFit="1" customWidth="1"/>
    <col min="636" max="636" width="25.109375" bestFit="1" customWidth="1"/>
    <col min="637" max="637" width="14.109375" bestFit="1" customWidth="1"/>
    <col min="638" max="638" width="13.6640625" bestFit="1" customWidth="1"/>
    <col min="639" max="639" width="21.6640625" bestFit="1" customWidth="1"/>
    <col min="640" max="640" width="17.33203125" bestFit="1" customWidth="1"/>
    <col min="641" max="641" width="15.33203125" bestFit="1" customWidth="1"/>
    <col min="642" max="642" width="19.5546875" bestFit="1" customWidth="1"/>
    <col min="643" max="643" width="27.5546875" bestFit="1" customWidth="1"/>
    <col min="644" max="644" width="25.109375" bestFit="1" customWidth="1"/>
    <col min="645" max="645" width="14.44140625" bestFit="1" customWidth="1"/>
    <col min="646" max="646" width="22.109375" bestFit="1" customWidth="1"/>
    <col min="647" max="647" width="22.44140625" bestFit="1" customWidth="1"/>
    <col min="648" max="648" width="15.44140625" bestFit="1" customWidth="1"/>
    <col min="649" max="649" width="17" bestFit="1" customWidth="1"/>
    <col min="650" max="650" width="28" bestFit="1" customWidth="1"/>
    <col min="651" max="651" width="19.44140625" bestFit="1" customWidth="1"/>
    <col min="652" max="652" width="21" bestFit="1" customWidth="1"/>
    <col min="653" max="653" width="14.44140625" bestFit="1" customWidth="1"/>
    <col min="654" max="654" width="16.6640625" bestFit="1" customWidth="1"/>
    <col min="655" max="655" width="26.21875" bestFit="1" customWidth="1"/>
    <col min="656" max="656" width="26.109375" bestFit="1" customWidth="1"/>
    <col min="657" max="657" width="15.6640625" bestFit="1" customWidth="1"/>
    <col min="658" max="658" width="15.109375" bestFit="1" customWidth="1"/>
    <col min="659" max="659" width="19.44140625" bestFit="1" customWidth="1"/>
    <col min="660" max="660" width="26.44140625" bestFit="1" customWidth="1"/>
    <col min="661" max="661" width="21" bestFit="1" customWidth="1"/>
    <col min="662" max="662" width="19.21875" bestFit="1" customWidth="1"/>
    <col min="663" max="663" width="23.6640625" bestFit="1" customWidth="1"/>
    <col min="664" max="664" width="20.44140625" bestFit="1" customWidth="1"/>
    <col min="665" max="665" width="15.88671875" bestFit="1" customWidth="1"/>
    <col min="666" max="666" width="21" bestFit="1" customWidth="1"/>
    <col min="667" max="667" width="16.6640625" bestFit="1" customWidth="1"/>
    <col min="668" max="668" width="31" bestFit="1" customWidth="1"/>
    <col min="669" max="669" width="21.33203125" bestFit="1" customWidth="1"/>
    <col min="670" max="670" width="20.6640625" bestFit="1" customWidth="1"/>
    <col min="671" max="671" width="23.21875" bestFit="1" customWidth="1"/>
    <col min="672" max="672" width="23.77734375" bestFit="1" customWidth="1"/>
    <col min="673" max="673" width="16.5546875" bestFit="1" customWidth="1"/>
    <col min="674" max="674" width="21.5546875" bestFit="1" customWidth="1"/>
    <col min="675" max="675" width="20.44140625" bestFit="1" customWidth="1"/>
    <col min="676" max="676" width="10.6640625" bestFit="1" customWidth="1"/>
    <col min="677" max="677" width="30.109375" bestFit="1" customWidth="1"/>
    <col min="678" max="678" width="14.88671875" bestFit="1" customWidth="1"/>
    <col min="679" max="679" width="14.77734375" bestFit="1" customWidth="1"/>
    <col min="680" max="680" width="12.109375" bestFit="1" customWidth="1"/>
    <col min="681" max="681" width="16.21875" bestFit="1" customWidth="1"/>
    <col min="682" max="682" width="16.44140625" bestFit="1" customWidth="1"/>
    <col min="683" max="683" width="15.44140625" bestFit="1" customWidth="1"/>
    <col min="684" max="684" width="17.33203125" bestFit="1" customWidth="1"/>
    <col min="685" max="685" width="16.44140625" bestFit="1" customWidth="1"/>
    <col min="686" max="686" width="23.109375" bestFit="1" customWidth="1"/>
    <col min="687" max="687" width="17.21875" bestFit="1" customWidth="1"/>
    <col min="688" max="688" width="20.109375" bestFit="1" customWidth="1"/>
    <col min="689" max="689" width="13.33203125" bestFit="1" customWidth="1"/>
    <col min="690" max="690" width="20.5546875" bestFit="1" customWidth="1"/>
    <col min="691" max="691" width="27.33203125" bestFit="1" customWidth="1"/>
    <col min="692" max="692" width="15.88671875" bestFit="1" customWidth="1"/>
    <col min="693" max="693" width="20" bestFit="1" customWidth="1"/>
    <col min="694" max="694" width="22.21875" bestFit="1" customWidth="1"/>
    <col min="695" max="696" width="17.44140625" bestFit="1" customWidth="1"/>
    <col min="697" max="697" width="20.77734375" bestFit="1" customWidth="1"/>
    <col min="698" max="698" width="22.33203125" bestFit="1" customWidth="1"/>
    <col min="699" max="699" width="19.77734375" bestFit="1" customWidth="1"/>
    <col min="700" max="700" width="24.88671875" bestFit="1" customWidth="1"/>
    <col min="701" max="701" width="14.44140625" bestFit="1" customWidth="1"/>
    <col min="702" max="702" width="14.77734375" bestFit="1" customWidth="1"/>
    <col min="703" max="703" width="17.77734375" bestFit="1" customWidth="1"/>
    <col min="704" max="704" width="21.6640625" bestFit="1" customWidth="1"/>
    <col min="705" max="705" width="25.77734375" bestFit="1" customWidth="1"/>
    <col min="706" max="706" width="20.88671875" bestFit="1" customWidth="1"/>
    <col min="707" max="707" width="13.77734375" bestFit="1" customWidth="1"/>
    <col min="708" max="708" width="14.109375" bestFit="1" customWidth="1"/>
    <col min="709" max="709" width="26.21875" bestFit="1" customWidth="1"/>
    <col min="710" max="710" width="20.44140625" bestFit="1" customWidth="1"/>
    <col min="711" max="711" width="18.6640625" bestFit="1" customWidth="1"/>
    <col min="712" max="712" width="17.21875" bestFit="1" customWidth="1"/>
    <col min="713" max="713" width="23.21875" bestFit="1" customWidth="1"/>
    <col min="714" max="714" width="15.109375" bestFit="1" customWidth="1"/>
    <col min="715" max="715" width="13.21875" bestFit="1" customWidth="1"/>
    <col min="716" max="717" width="18" bestFit="1" customWidth="1"/>
    <col min="718" max="718" width="17.33203125" bestFit="1" customWidth="1"/>
    <col min="719" max="719" width="19.33203125" bestFit="1" customWidth="1"/>
    <col min="720" max="720" width="15.88671875" bestFit="1" customWidth="1"/>
    <col min="721" max="721" width="17.5546875" bestFit="1" customWidth="1"/>
    <col min="722" max="722" width="28" bestFit="1" customWidth="1"/>
    <col min="723" max="723" width="18.88671875" bestFit="1" customWidth="1"/>
    <col min="724" max="724" width="19.21875" bestFit="1" customWidth="1"/>
    <col min="725" max="725" width="20.5546875" bestFit="1" customWidth="1"/>
    <col min="726" max="726" width="21.33203125" bestFit="1" customWidth="1"/>
    <col min="727" max="727" width="18.44140625" bestFit="1" customWidth="1"/>
    <col min="728" max="728" width="25.5546875" bestFit="1" customWidth="1"/>
    <col min="729" max="729" width="25.21875" bestFit="1" customWidth="1"/>
    <col min="730" max="730" width="20" bestFit="1" customWidth="1"/>
    <col min="731" max="731" width="27.33203125" bestFit="1" customWidth="1"/>
    <col min="732" max="732" width="19.77734375" bestFit="1" customWidth="1"/>
    <col min="733" max="733" width="13.5546875" bestFit="1" customWidth="1"/>
    <col min="734" max="734" width="22.33203125" bestFit="1" customWidth="1"/>
    <col min="735" max="735" width="20.109375" bestFit="1" customWidth="1"/>
    <col min="736" max="736" width="27.44140625" bestFit="1" customWidth="1"/>
    <col min="737" max="737" width="15.6640625" bestFit="1" customWidth="1"/>
    <col min="738" max="738" width="23.5546875" bestFit="1" customWidth="1"/>
    <col min="739" max="739" width="14.88671875" bestFit="1" customWidth="1"/>
    <col min="740" max="740" width="14.109375" bestFit="1" customWidth="1"/>
    <col min="741" max="741" width="17.6640625" bestFit="1" customWidth="1"/>
    <col min="742" max="742" width="15.21875" bestFit="1" customWidth="1"/>
    <col min="743" max="743" width="20.109375" bestFit="1" customWidth="1"/>
    <col min="744" max="744" width="15.88671875" bestFit="1" customWidth="1"/>
    <col min="745" max="745" width="15.5546875" bestFit="1" customWidth="1"/>
    <col min="746" max="746" width="19.109375" bestFit="1" customWidth="1"/>
    <col min="747" max="747" width="22.44140625" bestFit="1" customWidth="1"/>
    <col min="748" max="748" width="17.44140625" bestFit="1" customWidth="1"/>
    <col min="749" max="749" width="19.88671875" bestFit="1" customWidth="1"/>
    <col min="750" max="750" width="23.77734375" bestFit="1" customWidth="1"/>
    <col min="751" max="751" width="13.88671875" bestFit="1" customWidth="1"/>
    <col min="752" max="752" width="25.109375" bestFit="1" customWidth="1"/>
    <col min="753" max="753" width="18.21875" bestFit="1" customWidth="1"/>
    <col min="754" max="754" width="20.33203125" bestFit="1" customWidth="1"/>
    <col min="755" max="755" width="17.44140625" bestFit="1" customWidth="1"/>
    <col min="756" max="756" width="16.109375" bestFit="1" customWidth="1"/>
    <col min="757" max="757" width="21.5546875" bestFit="1" customWidth="1"/>
    <col min="758" max="758" width="15.88671875" bestFit="1" customWidth="1"/>
    <col min="759" max="759" width="16.5546875" bestFit="1" customWidth="1"/>
    <col min="760" max="760" width="26.44140625" bestFit="1" customWidth="1"/>
    <col min="761" max="761" width="15.6640625" bestFit="1" customWidth="1"/>
    <col min="762" max="762" width="18.21875" bestFit="1" customWidth="1"/>
    <col min="763" max="763" width="17.21875" bestFit="1" customWidth="1"/>
    <col min="764" max="764" width="21.88671875" bestFit="1" customWidth="1"/>
    <col min="765" max="765" width="20.21875" bestFit="1" customWidth="1"/>
    <col min="766" max="766" width="12.44140625" bestFit="1" customWidth="1"/>
    <col min="767" max="767" width="17" bestFit="1" customWidth="1"/>
    <col min="768" max="768" width="18" bestFit="1" customWidth="1"/>
    <col min="769" max="769" width="19.21875" bestFit="1" customWidth="1"/>
    <col min="770" max="770" width="17.21875" bestFit="1" customWidth="1"/>
    <col min="771" max="771" width="17" bestFit="1" customWidth="1"/>
    <col min="772" max="772" width="19.5546875" bestFit="1" customWidth="1"/>
    <col min="773" max="773" width="31.77734375" bestFit="1" customWidth="1"/>
    <col min="774" max="774" width="15.21875" bestFit="1" customWidth="1"/>
    <col min="775" max="775" width="11.77734375" bestFit="1" customWidth="1"/>
    <col min="776" max="776" width="23.6640625" bestFit="1" customWidth="1"/>
    <col min="777" max="777" width="20.5546875" bestFit="1" customWidth="1"/>
    <col min="778" max="778" width="12" bestFit="1" customWidth="1"/>
    <col min="779" max="779" width="22.77734375" bestFit="1" customWidth="1"/>
    <col min="780" max="780" width="20.44140625" bestFit="1" customWidth="1"/>
    <col min="781" max="782" width="20.109375" bestFit="1" customWidth="1"/>
    <col min="783" max="783" width="20.6640625" bestFit="1" customWidth="1"/>
    <col min="784" max="784" width="20.44140625" bestFit="1" customWidth="1"/>
    <col min="785" max="785" width="23.88671875" bestFit="1" customWidth="1"/>
    <col min="786" max="786" width="23.5546875" bestFit="1" customWidth="1"/>
    <col min="787" max="787" width="19" bestFit="1" customWidth="1"/>
    <col min="788" max="788" width="21.88671875" bestFit="1" customWidth="1"/>
    <col min="789" max="789" width="21.109375" bestFit="1" customWidth="1"/>
    <col min="790" max="790" width="17.88671875" bestFit="1" customWidth="1"/>
    <col min="791" max="791" width="19.33203125" bestFit="1" customWidth="1"/>
    <col min="792" max="792" width="18.44140625" bestFit="1" customWidth="1"/>
    <col min="793" max="793" width="14.109375" bestFit="1" customWidth="1"/>
    <col min="794" max="794" width="22.88671875" bestFit="1" customWidth="1"/>
    <col min="795" max="795" width="13.5546875" bestFit="1" customWidth="1"/>
    <col min="796" max="796" width="19" bestFit="1" customWidth="1"/>
    <col min="797" max="797" width="22.109375" bestFit="1" customWidth="1"/>
    <col min="798" max="798" width="13.5546875" bestFit="1" customWidth="1"/>
    <col min="799" max="799" width="17.88671875" bestFit="1" customWidth="1"/>
    <col min="800" max="800" width="20.21875" bestFit="1" customWidth="1"/>
    <col min="801" max="801" width="23" bestFit="1" customWidth="1"/>
    <col min="802" max="802" width="20" bestFit="1" customWidth="1"/>
    <col min="803" max="803" width="15.6640625" bestFit="1" customWidth="1"/>
    <col min="804" max="804" width="28.5546875" bestFit="1" customWidth="1"/>
    <col min="805" max="805" width="16.109375" bestFit="1" customWidth="1"/>
    <col min="806" max="806" width="22.33203125" bestFit="1" customWidth="1"/>
    <col min="807" max="807" width="18.88671875" bestFit="1" customWidth="1"/>
    <col min="808" max="808" width="22.21875" bestFit="1" customWidth="1"/>
    <col min="809" max="809" width="26.88671875" bestFit="1" customWidth="1"/>
    <col min="810" max="810" width="22.77734375" bestFit="1" customWidth="1"/>
    <col min="811" max="811" width="27.21875" bestFit="1" customWidth="1"/>
    <col min="812" max="812" width="12.33203125" bestFit="1" customWidth="1"/>
    <col min="813" max="813" width="20.33203125" bestFit="1" customWidth="1"/>
    <col min="814" max="814" width="19.5546875" bestFit="1" customWidth="1"/>
    <col min="815" max="815" width="17.6640625" bestFit="1" customWidth="1"/>
    <col min="816" max="816" width="19.44140625" bestFit="1" customWidth="1"/>
    <col min="817" max="817" width="24.33203125" bestFit="1" customWidth="1"/>
    <col min="818" max="818" width="22.44140625" bestFit="1" customWidth="1"/>
    <col min="819" max="819" width="16.77734375" bestFit="1" customWidth="1"/>
    <col min="820" max="820" width="19.77734375" bestFit="1" customWidth="1"/>
    <col min="821" max="821" width="14.21875" bestFit="1" customWidth="1"/>
    <col min="822" max="822" width="14.5546875" bestFit="1" customWidth="1"/>
    <col min="823" max="823" width="21.88671875" bestFit="1" customWidth="1"/>
    <col min="824" max="824" width="21.44140625" bestFit="1" customWidth="1"/>
    <col min="825" max="825" width="19.6640625" bestFit="1" customWidth="1"/>
    <col min="826" max="826" width="24.109375" bestFit="1" customWidth="1"/>
    <col min="827" max="827" width="15.5546875" bestFit="1" customWidth="1"/>
    <col min="828" max="828" width="22.21875" bestFit="1" customWidth="1"/>
    <col min="829" max="829" width="17.88671875" bestFit="1" customWidth="1"/>
    <col min="830" max="830" width="31.5546875" bestFit="1" customWidth="1"/>
    <col min="831" max="831" width="18.88671875" bestFit="1" customWidth="1"/>
    <col min="832" max="832" width="14.77734375" bestFit="1" customWidth="1"/>
    <col min="833" max="833" width="15.21875" bestFit="1" customWidth="1"/>
    <col min="834" max="834" width="21.6640625" bestFit="1" customWidth="1"/>
    <col min="835" max="835" width="20.5546875" bestFit="1" customWidth="1"/>
    <col min="836" max="836" width="18.44140625" bestFit="1" customWidth="1"/>
    <col min="837" max="837" width="20.6640625" bestFit="1" customWidth="1"/>
    <col min="838" max="838" width="23.109375" bestFit="1" customWidth="1"/>
    <col min="839" max="839" width="22" bestFit="1" customWidth="1"/>
    <col min="840" max="840" width="20.88671875" bestFit="1" customWidth="1"/>
    <col min="841" max="841" width="18" bestFit="1" customWidth="1"/>
    <col min="842" max="842" width="18.77734375" bestFit="1" customWidth="1"/>
    <col min="843" max="843" width="26.88671875" bestFit="1" customWidth="1"/>
    <col min="844" max="844" width="23.44140625" bestFit="1" customWidth="1"/>
    <col min="845" max="845" width="22.33203125" bestFit="1" customWidth="1"/>
    <col min="846" max="846" width="23.44140625" bestFit="1" customWidth="1"/>
    <col min="847" max="847" width="21.88671875" bestFit="1" customWidth="1"/>
    <col min="848" max="848" width="19" bestFit="1" customWidth="1"/>
    <col min="849" max="849" width="21.44140625" bestFit="1" customWidth="1"/>
    <col min="850" max="850" width="16.5546875" bestFit="1" customWidth="1"/>
    <col min="851" max="851" width="22.44140625" bestFit="1" customWidth="1"/>
    <col min="852" max="852" width="20" bestFit="1" customWidth="1"/>
    <col min="853" max="853" width="25.109375" bestFit="1" customWidth="1"/>
    <col min="854" max="854" width="22.33203125" bestFit="1" customWidth="1"/>
    <col min="855" max="855" width="13.5546875" bestFit="1" customWidth="1"/>
    <col min="856" max="856" width="19.5546875" bestFit="1" customWidth="1"/>
    <col min="857" max="857" width="19" bestFit="1" customWidth="1"/>
    <col min="858" max="858" width="18.5546875" bestFit="1" customWidth="1"/>
    <col min="859" max="859" width="22.33203125" bestFit="1" customWidth="1"/>
    <col min="860" max="860" width="17.88671875" bestFit="1" customWidth="1"/>
    <col min="861" max="861" width="22.44140625" bestFit="1" customWidth="1"/>
    <col min="862" max="862" width="25.6640625" bestFit="1" customWidth="1"/>
    <col min="863" max="863" width="22.33203125" bestFit="1" customWidth="1"/>
    <col min="864" max="864" width="17.77734375" bestFit="1" customWidth="1"/>
    <col min="865" max="865" width="16.77734375" bestFit="1" customWidth="1"/>
    <col min="866" max="866" width="15.33203125" bestFit="1" customWidth="1"/>
    <col min="867" max="867" width="16.44140625" bestFit="1" customWidth="1"/>
    <col min="868" max="868" width="18.88671875" bestFit="1" customWidth="1"/>
    <col min="869" max="869" width="24.88671875" bestFit="1" customWidth="1"/>
    <col min="870" max="870" width="12.6640625" bestFit="1" customWidth="1"/>
    <col min="871" max="871" width="18.88671875" bestFit="1" customWidth="1"/>
    <col min="872" max="872" width="16.21875" bestFit="1" customWidth="1"/>
    <col min="873" max="873" width="12.88671875" bestFit="1" customWidth="1"/>
    <col min="874" max="874" width="22.21875" bestFit="1" customWidth="1"/>
    <col min="875" max="875" width="23.33203125" bestFit="1" customWidth="1"/>
    <col min="876" max="876" width="21.6640625" bestFit="1" customWidth="1"/>
    <col min="877" max="877" width="18.109375" bestFit="1" customWidth="1"/>
    <col min="878" max="878" width="20" bestFit="1" customWidth="1"/>
    <col min="879" max="879" width="22.77734375" bestFit="1" customWidth="1"/>
    <col min="880" max="880" width="18.6640625" bestFit="1" customWidth="1"/>
    <col min="881" max="881" width="18.109375" bestFit="1" customWidth="1"/>
    <col min="882" max="882" width="13.5546875" bestFit="1" customWidth="1"/>
    <col min="883" max="883" width="15" bestFit="1" customWidth="1"/>
    <col min="884" max="884" width="22.77734375" bestFit="1" customWidth="1"/>
    <col min="885" max="885" width="19.44140625" bestFit="1" customWidth="1"/>
    <col min="886" max="886" width="13.44140625" bestFit="1" customWidth="1"/>
    <col min="887" max="887" width="15" bestFit="1" customWidth="1"/>
    <col min="888" max="888" width="21.44140625" bestFit="1" customWidth="1"/>
    <col min="889" max="889" width="29" bestFit="1" customWidth="1"/>
    <col min="890" max="890" width="14.33203125" bestFit="1" customWidth="1"/>
    <col min="891" max="891" width="12.77734375" bestFit="1" customWidth="1"/>
    <col min="892" max="892" width="25.21875" bestFit="1" customWidth="1"/>
    <col min="893" max="893" width="18" bestFit="1" customWidth="1"/>
    <col min="894" max="894" width="14.88671875" bestFit="1" customWidth="1"/>
    <col min="895" max="895" width="22.109375" bestFit="1" customWidth="1"/>
    <col min="896" max="896" width="24.77734375" bestFit="1" customWidth="1"/>
    <col min="897" max="898" width="13.88671875" bestFit="1" customWidth="1"/>
    <col min="899" max="899" width="16.44140625" bestFit="1" customWidth="1"/>
    <col min="900" max="900" width="21.109375" bestFit="1" customWidth="1"/>
    <col min="901" max="901" width="17.44140625" bestFit="1" customWidth="1"/>
    <col min="902" max="902" width="22" bestFit="1" customWidth="1"/>
    <col min="903" max="903" width="14.5546875" bestFit="1" customWidth="1"/>
    <col min="904" max="904" width="17" bestFit="1" customWidth="1"/>
    <col min="905" max="905" width="23.88671875" bestFit="1" customWidth="1"/>
    <col min="906" max="906" width="21.5546875" bestFit="1" customWidth="1"/>
    <col min="907" max="907" width="32.88671875" bestFit="1" customWidth="1"/>
    <col min="908" max="908" width="23.5546875" bestFit="1" customWidth="1"/>
    <col min="909" max="909" width="26.33203125" bestFit="1" customWidth="1"/>
    <col min="910" max="910" width="15.88671875" bestFit="1" customWidth="1"/>
    <col min="911" max="911" width="19.6640625" bestFit="1" customWidth="1"/>
    <col min="912" max="912" width="23.21875" bestFit="1" customWidth="1"/>
    <col min="913" max="913" width="23.77734375" bestFit="1" customWidth="1"/>
    <col min="914" max="914" width="20.33203125" bestFit="1" customWidth="1"/>
    <col min="915" max="915" width="16.21875" bestFit="1" customWidth="1"/>
    <col min="916" max="916" width="16.88671875" bestFit="1" customWidth="1"/>
    <col min="917" max="917" width="22.6640625" bestFit="1" customWidth="1"/>
    <col min="918" max="918" width="17.88671875" bestFit="1" customWidth="1"/>
    <col min="919" max="919" width="22" bestFit="1" customWidth="1"/>
    <col min="920" max="920" width="22.88671875" bestFit="1" customWidth="1"/>
    <col min="921" max="921" width="20.44140625" bestFit="1" customWidth="1"/>
    <col min="922" max="922" width="20.33203125" bestFit="1" customWidth="1"/>
    <col min="923" max="923" width="19" bestFit="1" customWidth="1"/>
    <col min="924" max="924" width="15.5546875" bestFit="1" customWidth="1"/>
    <col min="925" max="925" width="19.21875" bestFit="1" customWidth="1"/>
    <col min="926" max="926" width="15.6640625" bestFit="1" customWidth="1"/>
    <col min="927" max="927" width="14.21875" bestFit="1" customWidth="1"/>
    <col min="928" max="928" width="21.6640625" bestFit="1" customWidth="1"/>
    <col min="929" max="929" width="15" bestFit="1" customWidth="1"/>
    <col min="930" max="930" width="12.88671875" bestFit="1" customWidth="1"/>
    <col min="931" max="931" width="18.33203125" bestFit="1" customWidth="1"/>
    <col min="932" max="932" width="12.21875" bestFit="1" customWidth="1"/>
    <col min="933" max="933" width="20.44140625" bestFit="1" customWidth="1"/>
    <col min="934" max="934" width="15.33203125" bestFit="1" customWidth="1"/>
    <col min="935" max="935" width="22" bestFit="1" customWidth="1"/>
    <col min="936" max="936" width="26.33203125" bestFit="1" customWidth="1"/>
    <col min="937" max="937" width="14" bestFit="1" customWidth="1"/>
    <col min="938" max="938" width="20.109375" bestFit="1" customWidth="1"/>
    <col min="939" max="939" width="22.77734375" bestFit="1" customWidth="1"/>
    <col min="940" max="940" width="14.88671875" bestFit="1" customWidth="1"/>
    <col min="941" max="941" width="20.6640625" bestFit="1" customWidth="1"/>
    <col min="942" max="942" width="18.6640625" bestFit="1" customWidth="1"/>
    <col min="943" max="943" width="17.77734375" bestFit="1" customWidth="1"/>
    <col min="944" max="944" width="20" bestFit="1" customWidth="1"/>
    <col min="945" max="945" width="20.5546875" bestFit="1" customWidth="1"/>
    <col min="946" max="946" width="24.77734375" bestFit="1" customWidth="1"/>
    <col min="947" max="947" width="26.44140625" bestFit="1" customWidth="1"/>
    <col min="948" max="948" width="16.44140625" bestFit="1" customWidth="1"/>
    <col min="949" max="949" width="19.21875" bestFit="1" customWidth="1"/>
    <col min="950" max="950" width="15.5546875" bestFit="1" customWidth="1"/>
    <col min="951" max="951" width="21.33203125" bestFit="1" customWidth="1"/>
    <col min="952" max="952" width="22.77734375" bestFit="1" customWidth="1"/>
    <col min="953" max="953" width="23.5546875" bestFit="1" customWidth="1"/>
    <col min="954" max="954" width="18.77734375" bestFit="1" customWidth="1"/>
    <col min="955" max="955" width="22.21875" bestFit="1" customWidth="1"/>
    <col min="956" max="956" width="19.77734375" bestFit="1" customWidth="1"/>
    <col min="957" max="957" width="23.77734375" bestFit="1" customWidth="1"/>
    <col min="958" max="959" width="23.21875" bestFit="1" customWidth="1"/>
    <col min="960" max="960" width="16.21875" bestFit="1" customWidth="1"/>
    <col min="961" max="961" width="19.6640625" bestFit="1" customWidth="1"/>
    <col min="962" max="962" width="16.109375" bestFit="1" customWidth="1"/>
    <col min="963" max="963" width="14.21875" bestFit="1" customWidth="1"/>
    <col min="964" max="964" width="21.33203125" bestFit="1" customWidth="1"/>
    <col min="965" max="965" width="20.44140625" bestFit="1" customWidth="1"/>
    <col min="966" max="966" width="14.77734375" bestFit="1" customWidth="1"/>
    <col min="967" max="967" width="12.6640625" bestFit="1" customWidth="1"/>
    <col min="968" max="968" width="15.77734375" bestFit="1" customWidth="1"/>
    <col min="969" max="969" width="17.77734375" bestFit="1" customWidth="1"/>
    <col min="970" max="970" width="19.5546875" bestFit="1" customWidth="1"/>
    <col min="971" max="971" width="14.33203125" bestFit="1" customWidth="1"/>
    <col min="972" max="972" width="19.6640625" bestFit="1" customWidth="1"/>
    <col min="973" max="973" width="22.88671875" bestFit="1" customWidth="1"/>
    <col min="974" max="974" width="16.44140625" bestFit="1" customWidth="1"/>
    <col min="975" max="975" width="24.88671875" bestFit="1" customWidth="1"/>
    <col min="976" max="976" width="17.44140625" bestFit="1" customWidth="1"/>
    <col min="977" max="977" width="14.5546875" bestFit="1" customWidth="1"/>
    <col min="978" max="978" width="17.88671875" bestFit="1" customWidth="1"/>
    <col min="979" max="979" width="22.109375" bestFit="1" customWidth="1"/>
    <col min="980" max="980" width="23.44140625" bestFit="1" customWidth="1"/>
    <col min="981" max="981" width="14.88671875" bestFit="1" customWidth="1"/>
    <col min="982" max="982" width="15.21875" bestFit="1" customWidth="1"/>
    <col min="983" max="983" width="25.6640625" bestFit="1" customWidth="1"/>
    <col min="984" max="984" width="22.5546875" bestFit="1" customWidth="1"/>
    <col min="985" max="985" width="19.77734375" bestFit="1" customWidth="1"/>
    <col min="986" max="986" width="16.44140625" bestFit="1" customWidth="1"/>
    <col min="987" max="987" width="20.88671875" bestFit="1" customWidth="1"/>
    <col min="988" max="988" width="15.21875" bestFit="1" customWidth="1"/>
    <col min="989" max="989" width="17.5546875" bestFit="1" customWidth="1"/>
    <col min="990" max="990" width="17.77734375" bestFit="1" customWidth="1"/>
    <col min="991" max="991" width="21.6640625" bestFit="1" customWidth="1"/>
    <col min="992" max="992" width="29.77734375" bestFit="1" customWidth="1"/>
    <col min="993" max="993" width="19.44140625" bestFit="1" customWidth="1"/>
    <col min="994" max="994" width="27.33203125" bestFit="1" customWidth="1"/>
    <col min="995" max="995" width="15.109375" bestFit="1" customWidth="1"/>
    <col min="996" max="996" width="20.109375" bestFit="1" customWidth="1"/>
    <col min="997" max="997" width="19" bestFit="1" customWidth="1"/>
    <col min="998" max="998" width="14.33203125" bestFit="1" customWidth="1"/>
    <col min="999" max="999" width="23.5546875" bestFit="1" customWidth="1"/>
    <col min="1000" max="1000" width="22.21875" bestFit="1" customWidth="1"/>
    <col min="1001" max="1001" width="22.33203125" bestFit="1" customWidth="1"/>
    <col min="1002" max="1002" width="22.109375" bestFit="1" customWidth="1"/>
    <col min="1003" max="1003" width="19.21875" bestFit="1" customWidth="1"/>
    <col min="1004" max="1004" width="12.88671875" bestFit="1" customWidth="1"/>
    <col min="1005" max="1005" width="16.109375" bestFit="1" customWidth="1"/>
    <col min="1006" max="1006" width="15.21875" bestFit="1" customWidth="1"/>
    <col min="1007" max="1007" width="15.77734375" bestFit="1" customWidth="1"/>
    <col min="1008" max="1008" width="23.21875" bestFit="1" customWidth="1"/>
    <col min="1009" max="1009" width="22.77734375" bestFit="1" customWidth="1"/>
    <col min="1010" max="1010" width="17" bestFit="1" customWidth="1"/>
    <col min="1011" max="1011" width="14.5546875" bestFit="1" customWidth="1"/>
    <col min="1012" max="1012" width="19.5546875" bestFit="1" customWidth="1"/>
    <col min="1013" max="1013" width="19.77734375" bestFit="1" customWidth="1"/>
    <col min="1014" max="1014" width="24.5546875" bestFit="1" customWidth="1"/>
    <col min="1015" max="1015" width="24.33203125" bestFit="1" customWidth="1"/>
    <col min="1016" max="1016" width="22.88671875" bestFit="1" customWidth="1"/>
    <col min="1017" max="1017" width="29.109375" bestFit="1" customWidth="1"/>
    <col min="1018" max="1018" width="15.5546875" bestFit="1" customWidth="1"/>
    <col min="1019" max="1019" width="21" bestFit="1" customWidth="1"/>
    <col min="1020" max="1020" width="16.5546875" bestFit="1" customWidth="1"/>
    <col min="1021" max="1021" width="24.33203125" bestFit="1" customWidth="1"/>
    <col min="1022" max="1022" width="13.33203125" bestFit="1" customWidth="1"/>
    <col min="1023" max="1023" width="15.44140625" bestFit="1" customWidth="1"/>
    <col min="1024" max="1024" width="17.6640625" bestFit="1" customWidth="1"/>
    <col min="1025" max="1025" width="16.44140625" bestFit="1" customWidth="1"/>
    <col min="1026" max="1026" width="22.88671875" bestFit="1" customWidth="1"/>
    <col min="1027" max="1027" width="23" bestFit="1" customWidth="1"/>
    <col min="1028" max="1028" width="20.21875" bestFit="1" customWidth="1"/>
    <col min="1029" max="1029" width="22.44140625" bestFit="1" customWidth="1"/>
    <col min="1030" max="1030" width="24.109375" bestFit="1" customWidth="1"/>
    <col min="1031" max="1031" width="23.77734375" bestFit="1" customWidth="1"/>
    <col min="1032" max="1032" width="14.21875" bestFit="1" customWidth="1"/>
    <col min="1033" max="1033" width="17" bestFit="1" customWidth="1"/>
    <col min="1034" max="1034" width="20.44140625" bestFit="1" customWidth="1"/>
    <col min="1035" max="1035" width="15" bestFit="1" customWidth="1"/>
    <col min="1036" max="1036" width="15.5546875" bestFit="1" customWidth="1"/>
    <col min="1037" max="1037" width="15.109375" bestFit="1" customWidth="1"/>
    <col min="1038" max="1038" width="13.44140625" bestFit="1" customWidth="1"/>
    <col min="1039" max="1039" width="17.21875" bestFit="1" customWidth="1"/>
    <col min="1040" max="1040" width="15.88671875" bestFit="1" customWidth="1"/>
    <col min="1041" max="1041" width="19.109375" bestFit="1" customWidth="1"/>
    <col min="1042" max="1042" width="17.33203125" bestFit="1" customWidth="1"/>
    <col min="1043" max="1043" width="14.88671875" bestFit="1" customWidth="1"/>
    <col min="1044" max="1044" width="14.44140625" bestFit="1" customWidth="1"/>
    <col min="1045" max="1045" width="18.6640625" bestFit="1" customWidth="1"/>
    <col min="1046" max="1046" width="11.109375" bestFit="1" customWidth="1"/>
    <col min="1047" max="1047" width="22" bestFit="1" customWidth="1"/>
    <col min="1048" max="1048" width="14.21875" bestFit="1" customWidth="1"/>
    <col min="1049" max="1049" width="13.5546875" bestFit="1" customWidth="1"/>
    <col min="1050" max="1050" width="37.33203125" bestFit="1" customWidth="1"/>
    <col min="1051" max="1051" width="28.77734375" bestFit="1" customWidth="1"/>
    <col min="1052" max="1052" width="32.6640625" bestFit="1" customWidth="1"/>
    <col min="1053" max="1053" width="26.5546875" bestFit="1" customWidth="1"/>
    <col min="1054" max="1054" width="24.88671875" bestFit="1" customWidth="1"/>
    <col min="1055" max="1055" width="25.77734375" bestFit="1" customWidth="1"/>
    <col min="1056" max="1056" width="12.88671875" bestFit="1" customWidth="1"/>
    <col min="1057" max="1057" width="12.44140625" bestFit="1" customWidth="1"/>
    <col min="1058" max="1058" width="11" bestFit="1" customWidth="1"/>
    <col min="1059" max="1059" width="29" bestFit="1" customWidth="1"/>
    <col min="1060" max="1060" width="20.44140625" bestFit="1" customWidth="1"/>
    <col min="1061" max="1061" width="20.6640625" bestFit="1" customWidth="1"/>
    <col min="1062" max="1062" width="23.5546875" bestFit="1" customWidth="1"/>
    <col min="1063" max="1063" width="40" bestFit="1" customWidth="1"/>
    <col min="1064" max="1064" width="26.44140625" bestFit="1" customWidth="1"/>
    <col min="1065" max="1065" width="14.5546875" bestFit="1" customWidth="1"/>
    <col min="1066" max="1066" width="10.44140625" bestFit="1" customWidth="1"/>
    <col min="1067" max="1067" width="16" bestFit="1" customWidth="1"/>
    <col min="1068" max="1068" width="13.77734375" bestFit="1" customWidth="1"/>
    <col min="1069" max="1069" width="26.44140625" bestFit="1" customWidth="1"/>
    <col min="1070" max="1070" width="29.77734375" bestFit="1" customWidth="1"/>
    <col min="1071" max="1071" width="13.88671875" bestFit="1" customWidth="1"/>
    <col min="1072" max="1072" width="12" bestFit="1" customWidth="1"/>
    <col min="1073" max="1073" width="9.44140625" bestFit="1" customWidth="1"/>
    <col min="1074" max="1074" width="9.5546875" bestFit="1" customWidth="1"/>
    <col min="1075" max="1075" width="12.77734375" bestFit="1" customWidth="1"/>
    <col min="1076" max="1076" width="11.88671875" bestFit="1" customWidth="1"/>
    <col min="1077" max="1077" width="12.5546875" bestFit="1" customWidth="1"/>
    <col min="1078" max="1078" width="31.33203125" bestFit="1" customWidth="1"/>
    <col min="1079" max="1079" width="9.44140625" bestFit="1" customWidth="1"/>
    <col min="1080" max="1080" width="12.109375" bestFit="1" customWidth="1"/>
    <col min="1081" max="1081" width="12.21875" bestFit="1" customWidth="1"/>
    <col min="1082" max="1082" width="25.6640625" bestFit="1" customWidth="1"/>
    <col min="1083" max="1083" width="23.33203125" bestFit="1" customWidth="1"/>
    <col min="1084" max="1084" width="10.5546875" bestFit="1" customWidth="1"/>
    <col min="1085" max="1085" width="43" bestFit="1" customWidth="1"/>
    <col min="1086" max="1086" width="38.109375" bestFit="1" customWidth="1"/>
    <col min="1087" max="1087" width="47.109375" bestFit="1" customWidth="1"/>
    <col min="1088" max="1088" width="40.33203125" bestFit="1" customWidth="1"/>
    <col min="1089" max="1089" width="16.44140625" bestFit="1" customWidth="1"/>
    <col min="1090" max="1090" width="9.88671875" bestFit="1" customWidth="1"/>
    <col min="1091" max="1091" width="8.5546875" bestFit="1" customWidth="1"/>
    <col min="1093" max="1093" width="18.88671875" bestFit="1" customWidth="1"/>
    <col min="1094" max="1094" width="20.109375" bestFit="1" customWidth="1"/>
    <col min="1095" max="1095" width="37.77734375" bestFit="1" customWidth="1"/>
    <col min="1096" max="1096" width="9.109375" bestFit="1" customWidth="1"/>
    <col min="1097" max="1097" width="25.88671875" bestFit="1" customWidth="1"/>
    <col min="1098" max="1098" width="16.33203125" bestFit="1" customWidth="1"/>
    <col min="1099" max="1099" width="14.109375" bestFit="1" customWidth="1"/>
    <col min="1100" max="1100" width="10.44140625" bestFit="1" customWidth="1"/>
    <col min="1101" max="1101" width="19.109375" bestFit="1" customWidth="1"/>
    <col min="1102" max="1102" width="31.6640625" bestFit="1" customWidth="1"/>
    <col min="1103" max="1103" width="46.88671875" bestFit="1" customWidth="1"/>
    <col min="1104" max="1104" width="46" bestFit="1" customWidth="1"/>
    <col min="1105" max="1105" width="23.109375" bestFit="1" customWidth="1"/>
    <col min="1106" max="1106" width="17" bestFit="1" customWidth="1"/>
    <col min="1107" max="1107" width="27.44140625" bestFit="1" customWidth="1"/>
    <col min="1108" max="1108" width="10.44140625" bestFit="1" customWidth="1"/>
    <col min="1109" max="1109" width="12" bestFit="1" customWidth="1"/>
    <col min="1110" max="1110" width="13.5546875" bestFit="1" customWidth="1"/>
    <col min="1111" max="1111" width="22.6640625" bestFit="1" customWidth="1"/>
    <col min="1112" max="1112" width="15.5546875" bestFit="1" customWidth="1"/>
    <col min="1113" max="1113" width="15" bestFit="1" customWidth="1"/>
    <col min="1114" max="1114" width="16.88671875" bestFit="1" customWidth="1"/>
    <col min="1115" max="1115" width="15.5546875" bestFit="1" customWidth="1"/>
    <col min="1116" max="1116" width="7.77734375" bestFit="1" customWidth="1"/>
    <col min="1117" max="1117" width="13.5546875" bestFit="1" customWidth="1"/>
    <col min="1118" max="1118" width="19.21875" bestFit="1" customWidth="1"/>
    <col min="1119" max="1119" width="8.77734375" bestFit="1" customWidth="1"/>
    <col min="1120" max="1120" width="10" bestFit="1" customWidth="1"/>
    <col min="1121" max="1121" width="12.109375" bestFit="1" customWidth="1"/>
    <col min="1122" max="1122" width="11.44140625" bestFit="1" customWidth="1"/>
    <col min="1123" max="1123" width="12.109375" bestFit="1" customWidth="1"/>
    <col min="1124" max="1124" width="9.5546875" bestFit="1" customWidth="1"/>
    <col min="1125" max="1125" width="21.6640625" bestFit="1" customWidth="1"/>
    <col min="1126" max="1126" width="32.5546875" bestFit="1" customWidth="1"/>
    <col min="1127" max="1127" width="13.33203125" bestFit="1" customWidth="1"/>
    <col min="1128" max="1128" width="9.5546875" bestFit="1" customWidth="1"/>
    <col min="1129" max="1130" width="12.21875" bestFit="1" customWidth="1"/>
    <col min="1131" max="1131" width="8.77734375" bestFit="1" customWidth="1"/>
    <col min="1132" max="1132" width="10.88671875" bestFit="1" customWidth="1"/>
    <col min="1133" max="1133" width="16.44140625" bestFit="1" customWidth="1"/>
    <col min="1134" max="1134" width="19.5546875" bestFit="1" customWidth="1"/>
    <col min="1135" max="1135" width="11.5546875" bestFit="1" customWidth="1"/>
    <col min="1136" max="1136" width="12" bestFit="1" customWidth="1"/>
    <col min="1137" max="1137" width="16.44140625" bestFit="1" customWidth="1"/>
    <col min="1138" max="1138" width="15.88671875" bestFit="1" customWidth="1"/>
    <col min="1139" max="1139" width="17.5546875" bestFit="1" customWidth="1"/>
    <col min="1140" max="1140" width="17.21875" bestFit="1" customWidth="1"/>
    <col min="1141" max="1141" width="10.33203125" bestFit="1" customWidth="1"/>
    <col min="1142" max="1142" width="11.109375" bestFit="1" customWidth="1"/>
    <col min="1143" max="1143" width="15.5546875" bestFit="1" customWidth="1"/>
    <col min="1144" max="1144" width="20.44140625" bestFit="1" customWidth="1"/>
    <col min="1145" max="1145" width="9.77734375" bestFit="1" customWidth="1"/>
    <col min="1146" max="1146" width="12.5546875" bestFit="1" customWidth="1"/>
    <col min="1147" max="1147" width="24.77734375" bestFit="1" customWidth="1"/>
    <col min="1149" max="1149" width="23.33203125" bestFit="1" customWidth="1"/>
    <col min="1150" max="1150" width="13.109375" bestFit="1" customWidth="1"/>
    <col min="1151" max="1151" width="35.33203125" bestFit="1" customWidth="1"/>
    <col min="1152" max="1152" width="15.5546875" bestFit="1" customWidth="1"/>
    <col min="1153" max="1153" width="15" bestFit="1" customWidth="1"/>
    <col min="1154" max="1154" width="13.6640625" bestFit="1" customWidth="1"/>
    <col min="1155" max="1155" width="34.5546875" bestFit="1" customWidth="1"/>
    <col min="1156" max="1156" width="15.109375" bestFit="1" customWidth="1"/>
    <col min="1157" max="1157" width="14.5546875" bestFit="1" customWidth="1"/>
    <col min="1158" max="1158" width="13.109375" bestFit="1" customWidth="1"/>
    <col min="1159" max="1159" width="12.21875" bestFit="1" customWidth="1"/>
    <col min="1160" max="1160" width="14.44140625" bestFit="1" customWidth="1"/>
    <col min="1161" max="1161" width="13.6640625" bestFit="1" customWidth="1"/>
    <col min="1162" max="1162" width="20.6640625" bestFit="1" customWidth="1"/>
    <col min="1163" max="1163" width="15.33203125" bestFit="1" customWidth="1"/>
    <col min="1164" max="1165" width="15.77734375" bestFit="1" customWidth="1"/>
    <col min="1166" max="1166" width="16.6640625" bestFit="1" customWidth="1"/>
    <col min="1167" max="1167" width="15.44140625" bestFit="1" customWidth="1"/>
    <col min="1168" max="1168" width="12" bestFit="1" customWidth="1"/>
    <col min="1169" max="1169" width="17" bestFit="1" customWidth="1"/>
    <col min="1170" max="1170" width="14.77734375" bestFit="1" customWidth="1"/>
    <col min="1171" max="1171" width="9.88671875" bestFit="1" customWidth="1"/>
    <col min="1172" max="1172" width="15" bestFit="1" customWidth="1"/>
    <col min="1173" max="1173" width="11.109375" bestFit="1" customWidth="1"/>
    <col min="1174" max="1174" width="14.109375" bestFit="1" customWidth="1"/>
    <col min="1175" max="1175" width="15.77734375" bestFit="1" customWidth="1"/>
    <col min="1176" max="1176" width="34.5546875" bestFit="1" customWidth="1"/>
    <col min="1177" max="1177" width="16.21875" bestFit="1" customWidth="1"/>
    <col min="1178" max="1178" width="15.21875" bestFit="1" customWidth="1"/>
    <col min="1179" max="1179" width="11.5546875" bestFit="1" customWidth="1"/>
    <col min="1180" max="1180" width="11.88671875" bestFit="1" customWidth="1"/>
    <col min="1181" max="1181" width="10.77734375" bestFit="1" customWidth="1"/>
    <col min="1182" max="1182" width="14.21875" bestFit="1" customWidth="1"/>
    <col min="1183" max="1183" width="15.88671875" bestFit="1" customWidth="1"/>
    <col min="1184" max="1184" width="13.6640625" bestFit="1" customWidth="1"/>
    <col min="1185" max="1185" width="14.33203125" bestFit="1" customWidth="1"/>
    <col min="1186" max="1186" width="13.21875" bestFit="1" customWidth="1"/>
    <col min="1187" max="1187" width="9.33203125" bestFit="1" customWidth="1"/>
    <col min="1188" max="1188" width="10.21875" bestFit="1" customWidth="1"/>
    <col min="1189" max="1189" width="34.44140625" bestFit="1" customWidth="1"/>
    <col min="1190" max="1190" width="27.77734375" bestFit="1" customWidth="1"/>
    <col min="1191" max="1191" width="11.44140625" bestFit="1" customWidth="1"/>
    <col min="1192" max="1192" width="14.109375" bestFit="1" customWidth="1"/>
    <col min="1193" max="1193" width="10.21875" bestFit="1" customWidth="1"/>
    <col min="1194" max="1194" width="18.109375" bestFit="1" customWidth="1"/>
    <col min="1195" max="1195" width="11.44140625" bestFit="1" customWidth="1"/>
    <col min="1196" max="1196" width="10.77734375" bestFit="1" customWidth="1"/>
  </cols>
  <sheetData>
    <row r="1" spans="1:3" x14ac:dyDescent="0.3">
      <c r="A1" s="9" t="s">
        <v>2681</v>
      </c>
      <c r="B1" s="9" t="s">
        <v>2682</v>
      </c>
      <c r="C1" s="9" t="s">
        <v>2683</v>
      </c>
    </row>
    <row r="2" spans="1:3" x14ac:dyDescent="0.3">
      <c r="A2" s="8">
        <v>10</v>
      </c>
      <c r="B2" s="6">
        <v>11</v>
      </c>
      <c r="C2" s="6">
        <v>113</v>
      </c>
    </row>
    <row r="3" spans="1:3" x14ac:dyDescent="0.3">
      <c r="A3" s="8">
        <v>7</v>
      </c>
      <c r="B3" s="6">
        <v>17</v>
      </c>
      <c r="C3" s="6">
        <v>101</v>
      </c>
    </row>
    <row r="4" spans="1:3" x14ac:dyDescent="0.3">
      <c r="A4" s="8">
        <v>11</v>
      </c>
      <c r="B4" s="6">
        <v>10</v>
      </c>
      <c r="C4" s="6">
        <v>94</v>
      </c>
    </row>
    <row r="5" spans="1:3" x14ac:dyDescent="0.3">
      <c r="A5" s="8">
        <v>4</v>
      </c>
      <c r="B5" s="6">
        <v>9</v>
      </c>
      <c r="C5" s="6">
        <v>89</v>
      </c>
    </row>
    <row r="6" spans="1:3" x14ac:dyDescent="0.3">
      <c r="A6" s="8">
        <v>20</v>
      </c>
      <c r="B6" s="6">
        <v>19</v>
      </c>
      <c r="C6" s="6">
        <v>88</v>
      </c>
    </row>
    <row r="7" spans="1:3" x14ac:dyDescent="0.3">
      <c r="A7" s="8">
        <v>12</v>
      </c>
      <c r="B7" s="6">
        <v>13</v>
      </c>
      <c r="C7" s="6">
        <v>81</v>
      </c>
    </row>
    <row r="8" spans="1:3" x14ac:dyDescent="0.3">
      <c r="A8" s="8">
        <v>13</v>
      </c>
      <c r="B8" s="6">
        <v>14</v>
      </c>
      <c r="C8" s="6">
        <v>70</v>
      </c>
    </row>
    <row r="9" spans="1:3" x14ac:dyDescent="0.3">
      <c r="A9" s="8">
        <v>17</v>
      </c>
      <c r="B9" s="6">
        <v>20</v>
      </c>
      <c r="C9" s="6">
        <v>61</v>
      </c>
    </row>
    <row r="10" spans="1:3" x14ac:dyDescent="0.3">
      <c r="A10" s="8">
        <v>16</v>
      </c>
      <c r="B10" s="6">
        <v>26</v>
      </c>
      <c r="C10" s="6">
        <v>60</v>
      </c>
    </row>
    <row r="11" spans="1:3" x14ac:dyDescent="0.3">
      <c r="A11" s="8">
        <v>6</v>
      </c>
      <c r="B11" s="6">
        <v>15</v>
      </c>
      <c r="C11" s="6">
        <v>60</v>
      </c>
    </row>
    <row r="12" spans="1:3" x14ac:dyDescent="0.3">
      <c r="A12" s="8">
        <v>15</v>
      </c>
      <c r="B12" s="6">
        <v>21</v>
      </c>
      <c r="C12" s="6">
        <v>46</v>
      </c>
    </row>
    <row r="13" spans="1:3" x14ac:dyDescent="0.3">
      <c r="A13" s="8">
        <v>8</v>
      </c>
      <c r="B13" s="6">
        <v>12</v>
      </c>
      <c r="C13" s="6">
        <v>46</v>
      </c>
    </row>
    <row r="14" spans="1:3" x14ac:dyDescent="0.3">
      <c r="A14" s="8">
        <v>2</v>
      </c>
      <c r="B14" s="6">
        <v>10</v>
      </c>
      <c r="C14" s="6">
        <v>45</v>
      </c>
    </row>
    <row r="15" spans="1:3" x14ac:dyDescent="0.3">
      <c r="A15" s="8">
        <v>1</v>
      </c>
      <c r="B15" s="6">
        <v>8</v>
      </c>
      <c r="C15" s="6">
        <v>45</v>
      </c>
    </row>
    <row r="16" spans="1:3" x14ac:dyDescent="0.3">
      <c r="A16" s="8">
        <v>14</v>
      </c>
      <c r="B16" s="6">
        <v>13</v>
      </c>
      <c r="C16" s="6">
        <v>43</v>
      </c>
    </row>
    <row r="17" spans="1:3" x14ac:dyDescent="0.3">
      <c r="A17" s="8">
        <v>5</v>
      </c>
      <c r="B17" s="6">
        <v>9</v>
      </c>
      <c r="C17" s="6">
        <v>37</v>
      </c>
    </row>
    <row r="18" spans="1:3" x14ac:dyDescent="0.3">
      <c r="A18" s="8">
        <v>3</v>
      </c>
      <c r="B18" s="6">
        <v>11</v>
      </c>
      <c r="C18" s="6">
        <v>37</v>
      </c>
    </row>
    <row r="19" spans="1:3" x14ac:dyDescent="0.3">
      <c r="A19" s="8">
        <v>9</v>
      </c>
      <c r="B19" s="6">
        <v>12</v>
      </c>
      <c r="C19" s="6">
        <v>37</v>
      </c>
    </row>
    <row r="20" spans="1:3" x14ac:dyDescent="0.3">
      <c r="A20" s="8">
        <v>18</v>
      </c>
      <c r="B20" s="6">
        <v>17</v>
      </c>
      <c r="C20" s="6">
        <v>34</v>
      </c>
    </row>
    <row r="21" spans="1:3" x14ac:dyDescent="0.3">
      <c r="A21" s="8">
        <v>19</v>
      </c>
      <c r="B21" s="6">
        <v>2</v>
      </c>
      <c r="C21" s="6">
        <v>19</v>
      </c>
    </row>
    <row r="23" spans="1:3" x14ac:dyDescent="0.3">
      <c r="A23" s="9" t="s">
        <v>2681</v>
      </c>
      <c r="B23" t="s">
        <v>2680</v>
      </c>
    </row>
    <row r="24" spans="1:3" x14ac:dyDescent="0.3">
      <c r="A24" s="8">
        <v>4</v>
      </c>
      <c r="B24" s="6">
        <v>1246551</v>
      </c>
    </row>
    <row r="25" spans="1:3" x14ac:dyDescent="0.3">
      <c r="A25" s="8">
        <v>10</v>
      </c>
      <c r="B25" s="6">
        <v>942199</v>
      </c>
    </row>
    <row r="26" spans="1:3" x14ac:dyDescent="0.3">
      <c r="A26" s="8">
        <v>11</v>
      </c>
      <c r="B26" s="6">
        <v>612278</v>
      </c>
    </row>
    <row r="27" spans="1:3" x14ac:dyDescent="0.3">
      <c r="A27" s="8">
        <v>20</v>
      </c>
      <c r="B27" s="6">
        <v>528072</v>
      </c>
    </row>
    <row r="28" spans="1:3" x14ac:dyDescent="0.3">
      <c r="A28" s="8">
        <v>1</v>
      </c>
      <c r="B28" s="6">
        <v>448909</v>
      </c>
    </row>
    <row r="29" spans="1:3" x14ac:dyDescent="0.3">
      <c r="A29" s="8">
        <v>13</v>
      </c>
      <c r="B29" s="6">
        <v>410368</v>
      </c>
    </row>
    <row r="30" spans="1:3" x14ac:dyDescent="0.3">
      <c r="A30" s="8">
        <v>6</v>
      </c>
      <c r="B30" s="6">
        <v>224622</v>
      </c>
    </row>
    <row r="31" spans="1:3" x14ac:dyDescent="0.3">
      <c r="A31" s="8">
        <v>12</v>
      </c>
      <c r="B31" s="6">
        <v>187926</v>
      </c>
    </row>
    <row r="32" spans="1:3" x14ac:dyDescent="0.3">
      <c r="A32" s="8">
        <v>7</v>
      </c>
      <c r="B32" s="6">
        <v>184645</v>
      </c>
    </row>
    <row r="33" spans="1:2" x14ac:dyDescent="0.3">
      <c r="A33" s="8">
        <v>19</v>
      </c>
      <c r="B33" s="6">
        <v>160879</v>
      </c>
    </row>
    <row r="34" spans="1:2" x14ac:dyDescent="0.3">
      <c r="A34" s="8">
        <v>18</v>
      </c>
      <c r="B34" s="6">
        <v>107050</v>
      </c>
    </row>
    <row r="35" spans="1:2" x14ac:dyDescent="0.3">
      <c r="A35" s="8">
        <v>2</v>
      </c>
      <c r="B35" s="6">
        <v>94521</v>
      </c>
    </row>
    <row r="36" spans="1:2" x14ac:dyDescent="0.3">
      <c r="A36" s="8">
        <v>5</v>
      </c>
      <c r="B36" s="6">
        <v>88551</v>
      </c>
    </row>
    <row r="37" spans="1:2" x14ac:dyDescent="0.3">
      <c r="A37" s="8">
        <v>14</v>
      </c>
      <c r="B37" s="6">
        <v>88297</v>
      </c>
    </row>
    <row r="38" spans="1:2" x14ac:dyDescent="0.3">
      <c r="A38" s="8">
        <v>16</v>
      </c>
      <c r="B38" s="6">
        <v>84149</v>
      </c>
    </row>
    <row r="39" spans="1:2" x14ac:dyDescent="0.3">
      <c r="A39" s="8">
        <v>17</v>
      </c>
      <c r="B39" s="6">
        <v>81623</v>
      </c>
    </row>
    <row r="40" spans="1:2" x14ac:dyDescent="0.3">
      <c r="A40" s="8">
        <v>8</v>
      </c>
      <c r="B40" s="6">
        <v>55432</v>
      </c>
    </row>
    <row r="41" spans="1:2" x14ac:dyDescent="0.3">
      <c r="A41" s="8">
        <v>3</v>
      </c>
      <c r="B41" s="6">
        <v>50779</v>
      </c>
    </row>
    <row r="42" spans="1:2" x14ac:dyDescent="0.3">
      <c r="A42" s="8">
        <v>15</v>
      </c>
      <c r="B42" s="6">
        <v>50772</v>
      </c>
    </row>
    <row r="43" spans="1:2" x14ac:dyDescent="0.3">
      <c r="A43" s="8">
        <v>9</v>
      </c>
      <c r="B43" s="6">
        <v>35699</v>
      </c>
    </row>
    <row r="45" spans="1:2" x14ac:dyDescent="0.3">
      <c r="A45" s="7" t="s">
        <v>2681</v>
      </c>
      <c r="B45" t="s">
        <v>2697</v>
      </c>
    </row>
    <row r="46" spans="1:2" x14ac:dyDescent="0.3">
      <c r="A46" s="8" t="s">
        <v>2695</v>
      </c>
      <c r="B46" s="6"/>
    </row>
    <row r="47" spans="1:2" x14ac:dyDescent="0.3">
      <c r="A47" s="13">
        <v>1</v>
      </c>
      <c r="B47" s="6">
        <v>15</v>
      </c>
    </row>
    <row r="48" spans="1:2" x14ac:dyDescent="0.3">
      <c r="A48" s="13">
        <v>2</v>
      </c>
      <c r="B48" s="6">
        <v>42</v>
      </c>
    </row>
    <row r="49" spans="1:2" x14ac:dyDescent="0.3">
      <c r="A49" s="13">
        <v>5</v>
      </c>
      <c r="B49" s="6">
        <v>75</v>
      </c>
    </row>
    <row r="50" spans="1:2" x14ac:dyDescent="0.3">
      <c r="A50" s="13">
        <v>4</v>
      </c>
      <c r="B50" s="6">
        <v>80</v>
      </c>
    </row>
    <row r="51" spans="1:2" x14ac:dyDescent="0.3">
      <c r="A51" s="13">
        <v>3</v>
      </c>
      <c r="B51" s="6">
        <v>84</v>
      </c>
    </row>
    <row r="52" spans="1:2" x14ac:dyDescent="0.3">
      <c r="A52" s="13">
        <v>19</v>
      </c>
      <c r="B52" s="6">
        <v>133</v>
      </c>
    </row>
    <row r="53" spans="1:2" x14ac:dyDescent="0.3">
      <c r="A53" s="13">
        <v>6</v>
      </c>
      <c r="B53" s="6">
        <v>186</v>
      </c>
    </row>
    <row r="54" spans="1:2" x14ac:dyDescent="0.3">
      <c r="A54" s="13">
        <v>9</v>
      </c>
      <c r="B54" s="6">
        <v>252</v>
      </c>
    </row>
    <row r="55" spans="1:2" x14ac:dyDescent="0.3">
      <c r="A55" s="13">
        <v>8</v>
      </c>
      <c r="B55" s="6">
        <v>256</v>
      </c>
    </row>
    <row r="56" spans="1:2" x14ac:dyDescent="0.3">
      <c r="A56" s="13">
        <v>10</v>
      </c>
      <c r="B56" s="6">
        <v>360</v>
      </c>
    </row>
    <row r="57" spans="1:2" x14ac:dyDescent="0.3">
      <c r="A57" s="13">
        <v>18</v>
      </c>
      <c r="B57" s="6">
        <v>360</v>
      </c>
    </row>
    <row r="58" spans="1:2" x14ac:dyDescent="0.3">
      <c r="A58" s="13">
        <v>13</v>
      </c>
      <c r="B58" s="6">
        <v>364</v>
      </c>
    </row>
    <row r="59" spans="1:2" x14ac:dyDescent="0.3">
      <c r="A59" s="13">
        <v>11</v>
      </c>
      <c r="B59" s="6">
        <v>374</v>
      </c>
    </row>
    <row r="60" spans="1:2" x14ac:dyDescent="0.3">
      <c r="A60" s="13">
        <v>7</v>
      </c>
      <c r="B60" s="6">
        <v>392</v>
      </c>
    </row>
    <row r="61" spans="1:2" x14ac:dyDescent="0.3">
      <c r="A61" s="13">
        <v>14</v>
      </c>
      <c r="B61" s="6">
        <v>476</v>
      </c>
    </row>
    <row r="62" spans="1:2" x14ac:dyDescent="0.3">
      <c r="A62" s="13">
        <v>15</v>
      </c>
      <c r="B62" s="6">
        <v>525</v>
      </c>
    </row>
    <row r="63" spans="1:2" x14ac:dyDescent="0.3">
      <c r="A63" s="13">
        <v>12</v>
      </c>
      <c r="B63" s="6">
        <v>648</v>
      </c>
    </row>
    <row r="64" spans="1:2" x14ac:dyDescent="0.3">
      <c r="A64" s="13">
        <v>17</v>
      </c>
      <c r="B64" s="6">
        <v>663</v>
      </c>
    </row>
    <row r="65" spans="1:2" x14ac:dyDescent="0.3">
      <c r="A65" s="13">
        <v>16</v>
      </c>
      <c r="B65" s="6">
        <v>752</v>
      </c>
    </row>
    <row r="66" spans="1:2" x14ac:dyDescent="0.3">
      <c r="A66" s="13">
        <v>20</v>
      </c>
      <c r="B66" s="6">
        <v>860</v>
      </c>
    </row>
    <row r="67" spans="1:2" x14ac:dyDescent="0.3">
      <c r="A67" s="8" t="s">
        <v>2696</v>
      </c>
      <c r="B67" s="6"/>
    </row>
    <row r="68" spans="1:2" x14ac:dyDescent="0.3">
      <c r="A68" s="13">
        <v>1</v>
      </c>
      <c r="B68" s="6">
        <v>16</v>
      </c>
    </row>
    <row r="69" spans="1:2" x14ac:dyDescent="0.3">
      <c r="A69" s="13">
        <v>3</v>
      </c>
      <c r="B69" s="6">
        <v>24</v>
      </c>
    </row>
    <row r="70" spans="1:2" x14ac:dyDescent="0.3">
      <c r="A70" s="13">
        <v>2</v>
      </c>
      <c r="B70" s="6">
        <v>44</v>
      </c>
    </row>
    <row r="71" spans="1:2" x14ac:dyDescent="0.3">
      <c r="A71" s="13">
        <v>9</v>
      </c>
      <c r="B71" s="6">
        <v>63</v>
      </c>
    </row>
    <row r="72" spans="1:2" x14ac:dyDescent="0.3">
      <c r="A72" s="13">
        <v>5</v>
      </c>
      <c r="B72" s="6">
        <v>100</v>
      </c>
    </row>
    <row r="73" spans="1:2" x14ac:dyDescent="0.3">
      <c r="A73" s="13">
        <v>8</v>
      </c>
      <c r="B73" s="6">
        <v>104</v>
      </c>
    </row>
    <row r="74" spans="1:2" x14ac:dyDescent="0.3">
      <c r="A74" s="13">
        <v>14</v>
      </c>
      <c r="B74" s="6">
        <v>126</v>
      </c>
    </row>
    <row r="75" spans="1:2" x14ac:dyDescent="0.3">
      <c r="A75" s="13">
        <v>6</v>
      </c>
      <c r="B75" s="6">
        <v>132</v>
      </c>
    </row>
    <row r="76" spans="1:2" x14ac:dyDescent="0.3">
      <c r="A76" s="13">
        <v>4</v>
      </c>
      <c r="B76" s="6">
        <v>136</v>
      </c>
    </row>
    <row r="77" spans="1:2" x14ac:dyDescent="0.3">
      <c r="A77" s="13">
        <v>15</v>
      </c>
      <c r="B77" s="6">
        <v>150</v>
      </c>
    </row>
    <row r="78" spans="1:2" x14ac:dyDescent="0.3">
      <c r="A78" s="13">
        <v>19</v>
      </c>
      <c r="B78" s="6">
        <v>152</v>
      </c>
    </row>
    <row r="79" spans="1:2" x14ac:dyDescent="0.3">
      <c r="A79" s="13">
        <v>18</v>
      </c>
      <c r="B79" s="6">
        <v>180</v>
      </c>
    </row>
    <row r="80" spans="1:2" x14ac:dyDescent="0.3">
      <c r="A80" s="13">
        <v>16</v>
      </c>
      <c r="B80" s="6">
        <v>208</v>
      </c>
    </row>
    <row r="81" spans="1:2" x14ac:dyDescent="0.3">
      <c r="A81" s="13">
        <v>12</v>
      </c>
      <c r="B81" s="6">
        <v>264</v>
      </c>
    </row>
    <row r="82" spans="1:2" x14ac:dyDescent="0.3">
      <c r="A82" s="13">
        <v>7</v>
      </c>
      <c r="B82" s="6">
        <v>294</v>
      </c>
    </row>
    <row r="83" spans="1:2" x14ac:dyDescent="0.3">
      <c r="A83" s="13">
        <v>17</v>
      </c>
      <c r="B83" s="6">
        <v>340</v>
      </c>
    </row>
    <row r="84" spans="1:2" x14ac:dyDescent="0.3">
      <c r="A84" s="13">
        <v>13</v>
      </c>
      <c r="B84" s="6">
        <v>390</v>
      </c>
    </row>
    <row r="85" spans="1:2" x14ac:dyDescent="0.3">
      <c r="A85" s="13">
        <v>10</v>
      </c>
      <c r="B85" s="6">
        <v>420</v>
      </c>
    </row>
    <row r="86" spans="1:2" x14ac:dyDescent="0.3">
      <c r="A86" s="13">
        <v>11</v>
      </c>
      <c r="B86" s="6">
        <v>451</v>
      </c>
    </row>
    <row r="87" spans="1:2" x14ac:dyDescent="0.3">
      <c r="A87" s="13">
        <v>20</v>
      </c>
      <c r="B87" s="6">
        <v>580</v>
      </c>
    </row>
    <row r="88" spans="1:2" x14ac:dyDescent="0.3">
      <c r="A88" s="8" t="s">
        <v>2694</v>
      </c>
      <c r="B88" s="6"/>
    </row>
    <row r="89" spans="1:2" x14ac:dyDescent="0.3">
      <c r="A89" s="13">
        <v>2</v>
      </c>
      <c r="B89" s="6">
        <v>4</v>
      </c>
    </row>
    <row r="90" spans="1:2" x14ac:dyDescent="0.3">
      <c r="A90" s="13">
        <v>8</v>
      </c>
      <c r="B90" s="6">
        <v>8</v>
      </c>
    </row>
    <row r="91" spans="1:2" x14ac:dyDescent="0.3">
      <c r="A91" s="13">
        <v>3</v>
      </c>
      <c r="B91" s="6">
        <v>9</v>
      </c>
    </row>
    <row r="92" spans="1:2" x14ac:dyDescent="0.3">
      <c r="A92" s="13">
        <v>14</v>
      </c>
      <c r="B92" s="6">
        <v>14</v>
      </c>
    </row>
    <row r="93" spans="1:2" x14ac:dyDescent="0.3">
      <c r="A93" s="13">
        <v>1</v>
      </c>
      <c r="B93" s="6">
        <v>15</v>
      </c>
    </row>
    <row r="94" spans="1:2" x14ac:dyDescent="0.3">
      <c r="A94" s="13">
        <v>9</v>
      </c>
      <c r="B94" s="6">
        <v>18</v>
      </c>
    </row>
    <row r="95" spans="1:2" x14ac:dyDescent="0.3">
      <c r="A95" s="13">
        <v>5</v>
      </c>
      <c r="B95" s="6">
        <v>20</v>
      </c>
    </row>
    <row r="96" spans="1:2" x14ac:dyDescent="0.3">
      <c r="A96" s="13">
        <v>7</v>
      </c>
      <c r="B96" s="6">
        <v>21</v>
      </c>
    </row>
    <row r="97" spans="1:3" x14ac:dyDescent="0.3">
      <c r="A97" s="13">
        <v>15</v>
      </c>
      <c r="B97" s="6">
        <v>30</v>
      </c>
    </row>
    <row r="98" spans="1:3" x14ac:dyDescent="0.3">
      <c r="A98" s="13">
        <v>16</v>
      </c>
      <c r="B98" s="6">
        <v>32</v>
      </c>
    </row>
    <row r="99" spans="1:3" x14ac:dyDescent="0.3">
      <c r="A99" s="13">
        <v>17</v>
      </c>
      <c r="B99" s="6">
        <v>34</v>
      </c>
    </row>
    <row r="100" spans="1:3" x14ac:dyDescent="0.3">
      <c r="A100" s="13">
        <v>6</v>
      </c>
      <c r="B100" s="6">
        <v>42</v>
      </c>
    </row>
    <row r="101" spans="1:3" x14ac:dyDescent="0.3">
      <c r="A101" s="13">
        <v>12</v>
      </c>
      <c r="B101" s="6">
        <v>72</v>
      </c>
    </row>
    <row r="102" spans="1:3" x14ac:dyDescent="0.3">
      <c r="A102" s="13">
        <v>18</v>
      </c>
      <c r="B102" s="6">
        <v>72</v>
      </c>
    </row>
    <row r="103" spans="1:3" x14ac:dyDescent="0.3">
      <c r="A103" s="13">
        <v>19</v>
      </c>
      <c r="B103" s="6">
        <v>76</v>
      </c>
    </row>
    <row r="104" spans="1:3" x14ac:dyDescent="0.3">
      <c r="A104" s="13">
        <v>4</v>
      </c>
      <c r="B104" s="6">
        <v>140</v>
      </c>
    </row>
    <row r="105" spans="1:3" x14ac:dyDescent="0.3">
      <c r="A105" s="13">
        <v>13</v>
      </c>
      <c r="B105" s="6">
        <v>182</v>
      </c>
    </row>
    <row r="106" spans="1:3" x14ac:dyDescent="0.3">
      <c r="A106" s="13">
        <v>11</v>
      </c>
      <c r="B106" s="6">
        <v>242</v>
      </c>
    </row>
    <row r="107" spans="1:3" x14ac:dyDescent="0.3">
      <c r="A107" s="13">
        <v>10</v>
      </c>
      <c r="B107" s="6">
        <v>370</v>
      </c>
    </row>
    <row r="108" spans="1:3" x14ac:dyDescent="0.3">
      <c r="A108" s="13">
        <v>20</v>
      </c>
      <c r="B108" s="6">
        <v>380</v>
      </c>
    </row>
    <row r="110" spans="1:3" x14ac:dyDescent="0.3">
      <c r="A110" s="7" t="s">
        <v>2687</v>
      </c>
      <c r="B110" s="7" t="s">
        <v>2698</v>
      </c>
    </row>
    <row r="111" spans="1:3" x14ac:dyDescent="0.3">
      <c r="A111" s="9" t="s">
        <v>2681</v>
      </c>
      <c r="B111" t="s">
        <v>21</v>
      </c>
      <c r="C111" t="s">
        <v>14</v>
      </c>
    </row>
    <row r="112" spans="1:3" ht="13.8" customHeight="1" x14ac:dyDescent="0.3">
      <c r="A112" s="8">
        <v>10</v>
      </c>
      <c r="B112" s="6">
        <v>82</v>
      </c>
      <c r="C112" s="6">
        <v>33</v>
      </c>
    </row>
    <row r="113" spans="1:3" x14ac:dyDescent="0.3">
      <c r="A113" s="8">
        <v>7</v>
      </c>
      <c r="B113" s="6">
        <v>94</v>
      </c>
      <c r="C113" s="6">
        <v>7</v>
      </c>
    </row>
    <row r="114" spans="1:3" x14ac:dyDescent="0.3">
      <c r="A114" s="8">
        <v>11</v>
      </c>
      <c r="B114" s="6">
        <v>77</v>
      </c>
      <c r="C114" s="6">
        <v>20</v>
      </c>
    </row>
    <row r="115" spans="1:3" x14ac:dyDescent="0.3">
      <c r="A115" s="8">
        <v>20</v>
      </c>
      <c r="B115" s="6">
        <v>60</v>
      </c>
      <c r="C115" s="6">
        <v>31</v>
      </c>
    </row>
    <row r="116" spans="1:3" x14ac:dyDescent="0.3">
      <c r="A116" s="8">
        <v>4</v>
      </c>
      <c r="B116" s="6">
        <v>48</v>
      </c>
      <c r="C116" s="6">
        <v>41</v>
      </c>
    </row>
    <row r="117" spans="1:3" x14ac:dyDescent="0.3">
      <c r="A117" s="8">
        <v>12</v>
      </c>
      <c r="B117" s="6">
        <v>77</v>
      </c>
      <c r="C117" s="6">
        <v>5</v>
      </c>
    </row>
    <row r="118" spans="1:3" x14ac:dyDescent="0.3">
      <c r="A118" s="8">
        <v>13</v>
      </c>
      <c r="B118" s="6">
        <v>51</v>
      </c>
      <c r="C118" s="6">
        <v>21</v>
      </c>
    </row>
    <row r="119" spans="1:3" x14ac:dyDescent="0.3">
      <c r="A119" s="8">
        <v>16</v>
      </c>
      <c r="B119" s="6">
        <v>62</v>
      </c>
      <c r="C119" s="6"/>
    </row>
    <row r="120" spans="1:3" x14ac:dyDescent="0.3">
      <c r="A120" s="8">
        <v>17</v>
      </c>
      <c r="B120" s="6">
        <v>58</v>
      </c>
      <c r="C120" s="6">
        <v>3</v>
      </c>
    </row>
    <row r="121" spans="1:3" x14ac:dyDescent="0.3">
      <c r="A121" s="8">
        <v>6</v>
      </c>
      <c r="B121" s="6">
        <v>55</v>
      </c>
      <c r="C121" s="6">
        <v>5</v>
      </c>
    </row>
    <row r="122" spans="1:3" x14ac:dyDescent="0.3">
      <c r="A122" s="8">
        <v>15</v>
      </c>
      <c r="B122" s="6">
        <v>46</v>
      </c>
      <c r="C122" s="6">
        <v>1</v>
      </c>
    </row>
    <row r="123" spans="1:3" x14ac:dyDescent="0.3">
      <c r="A123" s="8">
        <v>1</v>
      </c>
      <c r="B123" s="6">
        <v>39</v>
      </c>
      <c r="C123" s="6">
        <v>7</v>
      </c>
    </row>
    <row r="124" spans="1:3" x14ac:dyDescent="0.3">
      <c r="A124" s="8">
        <v>8</v>
      </c>
      <c r="B124" s="6">
        <v>46</v>
      </c>
      <c r="C124" s="6"/>
    </row>
    <row r="125" spans="1:3" x14ac:dyDescent="0.3">
      <c r="A125" s="8">
        <v>2</v>
      </c>
      <c r="B125" s="6">
        <v>41</v>
      </c>
      <c r="C125" s="6">
        <v>4</v>
      </c>
    </row>
    <row r="126" spans="1:3" x14ac:dyDescent="0.3">
      <c r="A126" s="8">
        <v>14</v>
      </c>
      <c r="B126" s="6">
        <v>42</v>
      </c>
      <c r="C126" s="6">
        <v>2</v>
      </c>
    </row>
    <row r="127" spans="1:3" x14ac:dyDescent="0.3">
      <c r="A127" s="8">
        <v>5</v>
      </c>
      <c r="B127" s="6">
        <v>35</v>
      </c>
      <c r="C127" s="6">
        <v>4</v>
      </c>
    </row>
    <row r="128" spans="1:3" x14ac:dyDescent="0.3">
      <c r="A128" s="8">
        <v>3</v>
      </c>
      <c r="B128" s="6">
        <v>39</v>
      </c>
      <c r="C128" s="6"/>
    </row>
    <row r="129" spans="1:3" x14ac:dyDescent="0.3">
      <c r="A129" s="8">
        <v>9</v>
      </c>
      <c r="B129" s="6">
        <v>37</v>
      </c>
      <c r="C129" s="6"/>
    </row>
    <row r="130" spans="1:3" x14ac:dyDescent="0.3">
      <c r="A130" s="8">
        <v>18</v>
      </c>
      <c r="B130" s="6">
        <v>32</v>
      </c>
      <c r="C130" s="6">
        <v>2</v>
      </c>
    </row>
    <row r="131" spans="1:3" x14ac:dyDescent="0.3">
      <c r="A131" s="8">
        <v>19</v>
      </c>
      <c r="B131" s="6">
        <v>12</v>
      </c>
      <c r="C131" s="6">
        <v>7</v>
      </c>
    </row>
    <row r="133" spans="1:3" x14ac:dyDescent="0.3">
      <c r="A133" s="9" t="s">
        <v>2681</v>
      </c>
      <c r="B133" t="s">
        <v>2680</v>
      </c>
    </row>
    <row r="134" spans="1:3" x14ac:dyDescent="0.3">
      <c r="A134" s="8">
        <v>4</v>
      </c>
      <c r="B134" s="19">
        <v>0.21933492418694558</v>
      </c>
    </row>
    <row r="135" spans="1:3" x14ac:dyDescent="0.3">
      <c r="A135" s="8">
        <v>10</v>
      </c>
      <c r="B135" s="19">
        <v>0.16578314584322337</v>
      </c>
    </row>
    <row r="136" spans="1:3" x14ac:dyDescent="0.3">
      <c r="A136" s="8">
        <v>11</v>
      </c>
      <c r="B136" s="19">
        <v>0.10773241424645656</v>
      </c>
    </row>
    <row r="137" spans="1:3" x14ac:dyDescent="0.3">
      <c r="A137" s="8">
        <v>20</v>
      </c>
      <c r="B137" s="19">
        <v>9.2916079715349584E-2</v>
      </c>
    </row>
    <row r="138" spans="1:3" x14ac:dyDescent="0.3">
      <c r="A138" s="8">
        <v>1</v>
      </c>
      <c r="B138" s="19">
        <v>7.8987078332003718E-2</v>
      </c>
    </row>
    <row r="139" spans="1:3" x14ac:dyDescent="0.3">
      <c r="A139" s="8">
        <v>13</v>
      </c>
      <c r="B139" s="19">
        <v>7.2205657184301719E-2</v>
      </c>
    </row>
    <row r="140" spans="1:3" x14ac:dyDescent="0.3">
      <c r="A140" s="8">
        <v>6</v>
      </c>
      <c r="B140" s="19">
        <v>3.9523011365535862E-2</v>
      </c>
    </row>
    <row r="141" spans="1:3" x14ac:dyDescent="0.3">
      <c r="A141" s="8">
        <v>12</v>
      </c>
      <c r="B141" s="19">
        <v>3.3066224296283052E-2</v>
      </c>
    </row>
    <row r="142" spans="1:3" x14ac:dyDescent="0.3">
      <c r="A142" s="8">
        <v>7</v>
      </c>
      <c r="B142" s="19">
        <v>3.2488921092276662E-2</v>
      </c>
    </row>
    <row r="143" spans="1:3" x14ac:dyDescent="0.3">
      <c r="A143" s="8">
        <v>19</v>
      </c>
      <c r="B143" s="19">
        <v>2.8307211873618985E-2</v>
      </c>
    </row>
    <row r="144" spans="1:3" x14ac:dyDescent="0.3">
      <c r="A144" s="8">
        <v>18</v>
      </c>
      <c r="B144" s="19">
        <v>1.8835814687255096E-2</v>
      </c>
    </row>
    <row r="145" spans="1:6" x14ac:dyDescent="0.3">
      <c r="A145" s="8">
        <v>2</v>
      </c>
      <c r="B145" s="19">
        <v>1.6631294162111527E-2</v>
      </c>
    </row>
    <row r="146" spans="1:6" x14ac:dyDescent="0.3">
      <c r="A146" s="8">
        <v>5</v>
      </c>
      <c r="B146" s="19">
        <v>1.5580852184690573E-2</v>
      </c>
    </row>
    <row r="147" spans="1:6" x14ac:dyDescent="0.3">
      <c r="A147" s="8">
        <v>14</v>
      </c>
      <c r="B147" s="19">
        <v>1.5536160013456918E-2</v>
      </c>
    </row>
    <row r="148" spans="1:6" x14ac:dyDescent="0.3">
      <c r="A148" s="8">
        <v>16</v>
      </c>
      <c r="B148" s="19">
        <v>1.4806305185593919E-2</v>
      </c>
    </row>
    <row r="149" spans="1:6" x14ac:dyDescent="0.3">
      <c r="A149" s="8">
        <v>17</v>
      </c>
      <c r="B149" s="19">
        <v>1.4361846821278119E-2</v>
      </c>
    </row>
    <row r="150" spans="1:6" x14ac:dyDescent="0.3">
      <c r="A150" s="8">
        <v>8</v>
      </c>
      <c r="B150" s="19">
        <v>9.7534505347400685E-3</v>
      </c>
    </row>
    <row r="151" spans="1:6" x14ac:dyDescent="0.3">
      <c r="A151" s="8">
        <v>3</v>
      </c>
      <c r="B151" s="19">
        <v>8.9347392246999207E-3</v>
      </c>
    </row>
    <row r="152" spans="1:6" x14ac:dyDescent="0.3">
      <c r="A152" s="8">
        <v>15</v>
      </c>
      <c r="B152" s="19">
        <v>8.9335075506895446E-3</v>
      </c>
    </row>
    <row r="153" spans="1:6" x14ac:dyDescent="0.3">
      <c r="A153" s="8">
        <v>9</v>
      </c>
      <c r="B153" s="19">
        <v>6.281361499489207E-3</v>
      </c>
    </row>
    <row r="155" spans="1:6" x14ac:dyDescent="0.3">
      <c r="A155" s="9" t="s">
        <v>2681</v>
      </c>
      <c r="B155" s="11" t="s">
        <v>2680</v>
      </c>
      <c r="C155" s="11" t="s">
        <v>2678</v>
      </c>
      <c r="D155" s="11" t="s">
        <v>2679</v>
      </c>
      <c r="E155" s="27" t="s">
        <v>2708</v>
      </c>
      <c r="F155" s="28" t="s">
        <v>2709</v>
      </c>
    </row>
    <row r="156" spans="1:6" x14ac:dyDescent="0.3">
      <c r="A156" s="8">
        <v>1</v>
      </c>
      <c r="B156" s="6">
        <v>448909</v>
      </c>
      <c r="C156" s="6">
        <v>9046643</v>
      </c>
      <c r="D156" s="6">
        <v>9789255</v>
      </c>
      <c r="E156" s="4">
        <f>SUM(GETPIVOTDATA("[Measures].[Sum of Base Pay]",$A$155,"[Range].[Region]","[Range].[Region].&amp;[1]")/GETPIVOTDATA("[Measures].[Sum of Enrollment]",$A$155,"[Range].[Region]","[Range].[Region].&amp;[1]"))</f>
        <v>20.152509751419554</v>
      </c>
      <c r="F156" s="4">
        <f>SUM(GETPIVOTDATA("[Measures].[Sum of FTE Pay]",$A$155,"[Range].[Region]","[Range].[Region].&amp;[1]")/GETPIVOTDATA("[Measures].[Sum of Enrollment]",$A$155,"[Range].[Region]","[Range].[Region].&amp;[1]"))</f>
        <v>21.806769300682323</v>
      </c>
    </row>
    <row r="157" spans="1:6" x14ac:dyDescent="0.3">
      <c r="A157" s="8">
        <v>2</v>
      </c>
      <c r="B157" s="6">
        <v>94521</v>
      </c>
      <c r="C157" s="6">
        <v>6860403</v>
      </c>
      <c r="D157" s="6">
        <v>7107333</v>
      </c>
      <c r="E157" s="4">
        <f>SUM(GETPIVOTDATA("[Measures].[Sum of Base Pay]",$A$155,"[Range].[Region]","[Range].[Region].&amp;[2]")/GETPIVOTDATA("[Measures].[Sum of Enrollment]",$A$155,"[Range].[Region]","[Range].[Region].&amp;[2]"))</f>
        <v>72.580728092169991</v>
      </c>
      <c r="F157" s="4">
        <f>SUM(GETPIVOTDATA("[Measures].[Sum of FTE Pay]",$A$155,"[Range].[Region]","[Range].[Region].&amp;[2]")/GETPIVOTDATA("[Measures].[Sum of Enrollment]",$A$155,"[Range].[Region]","[Range].[Region].&amp;[2]"))</f>
        <v>75.193163424001014</v>
      </c>
    </row>
    <row r="158" spans="1:6" x14ac:dyDescent="0.3">
      <c r="A158" s="8">
        <v>3</v>
      </c>
      <c r="B158" s="6">
        <v>50779</v>
      </c>
      <c r="C158" s="6">
        <v>5422034</v>
      </c>
      <c r="D158" s="6">
        <v>6187851</v>
      </c>
      <c r="E158" s="4">
        <f>SUM(GETPIVOTDATA("[Measures].[Sum of Base Pay]",$A$155,"[Range].[Region]","[Range].[Region].&amp;[3]")/GETPIVOTDATA("[Measures].[Sum of Enrollment]",$A$155,"[Range].[Region]","[Range].[Region].&amp;[3]"))</f>
        <v>106.77709289273125</v>
      </c>
      <c r="F158" s="4">
        <f>SUM(GETPIVOTDATA("[Measures].[Sum of FTE Pay]",$A$155,"[Range].[Region]","[Range].[Region].&amp;[3]")/GETPIVOTDATA("[Measures].[Sum of Enrollment]",$A$155,"[Range].[Region]","[Range].[Region].&amp;[3]"))</f>
        <v>121.85846511353118</v>
      </c>
    </row>
    <row r="159" spans="1:6" x14ac:dyDescent="0.3">
      <c r="A159" s="8">
        <v>4</v>
      </c>
      <c r="B159" s="6">
        <v>1246551</v>
      </c>
      <c r="C159" s="6">
        <v>19222195</v>
      </c>
      <c r="D159" s="6">
        <v>20565711</v>
      </c>
      <c r="E159" s="4">
        <f>SUM(GETPIVOTDATA("[Measures].[Sum of Base Pay]",$A$155,"[Range].[Region]","[Range].[Region].&amp;[4]")/GETPIVOTDATA("[Measures].[Sum of Enrollment]",$A$155,"[Range].[Region]","[Range].[Region].&amp;[4]"))</f>
        <v>15.420303701974488</v>
      </c>
      <c r="F159" s="4">
        <f>SUM(GETPIVOTDATA("[Measures].[Sum of FTE Pay]",$A$155,"[Range].[Region]","[Range].[Region].&amp;[4]")/GETPIVOTDATA("[Measures].[Sum of Enrollment]",$A$155,"[Range].[Region]","[Range].[Region].&amp;[4]"))</f>
        <v>16.498090330840856</v>
      </c>
    </row>
    <row r="160" spans="1:6" x14ac:dyDescent="0.3">
      <c r="A160" s="8">
        <v>5</v>
      </c>
      <c r="B160" s="6">
        <v>88551</v>
      </c>
      <c r="C160" s="6">
        <v>6789492</v>
      </c>
      <c r="D160" s="6">
        <v>7080506</v>
      </c>
      <c r="E160" s="4">
        <f>SUM(GETPIVOTDATA("[Measures].[Sum of Base Pay]",$A$155,"[Range].[Region]","[Range].[Region].&amp;[5]")/GETPIVOTDATA("[Measures].[Sum of Enrollment]",$A$155,"[Range].[Region]","[Range].[Region].&amp;[5]"))</f>
        <v>76.673239150320157</v>
      </c>
      <c r="F160" s="4">
        <f>SUM(GETPIVOTDATA("[Measures].[Sum of FTE Pay]",$A$155,"[Range].[Region]","[Range].[Region].&amp;[5]")/GETPIVOTDATA("[Measures].[Sum of Enrollment]",$A$155,"[Range].[Region]","[Range].[Region].&amp;[5]"))</f>
        <v>79.959639078045427</v>
      </c>
    </row>
    <row r="161" spans="1:6" x14ac:dyDescent="0.3">
      <c r="A161" s="8">
        <v>6</v>
      </c>
      <c r="B161" s="6">
        <v>224622</v>
      </c>
      <c r="C161" s="6">
        <v>9483741</v>
      </c>
      <c r="D161" s="6">
        <v>9804217</v>
      </c>
      <c r="E161" s="4">
        <f>SUM(GETPIVOTDATA("[Measures].[Sum of Base Pay]",$A$155,"[Range].[Region]","[Range].[Region].&amp;[6]")/GETPIVOTDATA("[Measures].[Sum of Enrollment]",$A$155,"[Range].[Region]","[Range].[Region].&amp;[6]"))</f>
        <v>42.22089109704303</v>
      </c>
      <c r="F161" s="4">
        <f>SUM(GETPIVOTDATA("[Measures].[Sum of FTE Pay]",$A$155,"[Range].[Region]","[Range].[Region].&amp;[6]")/GETPIVOTDATA("[Measures].[Sum of Enrollment]",$A$155,"[Range].[Region]","[Range].[Region].&amp;[6]"))</f>
        <v>43.647625789103472</v>
      </c>
    </row>
    <row r="162" spans="1:6" x14ac:dyDescent="0.3">
      <c r="A162" s="8">
        <v>7</v>
      </c>
      <c r="B162" s="6">
        <v>184645</v>
      </c>
      <c r="C162" s="6">
        <v>15156919</v>
      </c>
      <c r="D162" s="6">
        <v>16033834</v>
      </c>
      <c r="E162" s="4">
        <f>SUM(GETPIVOTDATA("[Measures].[Sum of Base Pay]",$A$155,"[Range].[Region]","[Range].[Region].&amp;[7]")/GETPIVOTDATA("[Measures].[Sum of Enrollment]",$A$155,"[Range].[Region]","[Range].[Region].&amp;[7]"))</f>
        <v>82.086809824257358</v>
      </c>
      <c r="F162" s="4">
        <f>SUM(GETPIVOTDATA("[Measures].[Sum of FTE Pay]",$A$155,"[Range].[Region]","[Range].[Region].&amp;[7]")/GETPIVOTDATA("[Measures].[Sum of Enrollment]",$A$155,"[Range].[Region]","[Range].[Region].&amp;[7]"))</f>
        <v>86.836004224322352</v>
      </c>
    </row>
    <row r="163" spans="1:6" x14ac:dyDescent="0.3">
      <c r="A163" s="8">
        <v>8</v>
      </c>
      <c r="B163" s="6">
        <v>55432</v>
      </c>
      <c r="C163" s="6">
        <v>6241469</v>
      </c>
      <c r="D163" s="6">
        <v>6368473</v>
      </c>
      <c r="E163" s="4">
        <f>SUM(GETPIVOTDATA("[Measures].[Sum of Base Pay]",$A$155,"[Range].[Region]","[Range].[Region].&amp;[8]")/GETPIVOTDATA("[Measures].[Sum of Enrollment]",$A$155,"[Range].[Region]","[Range].[Region].&amp;[8]"))</f>
        <v>112.5968574108818</v>
      </c>
      <c r="F163" s="4">
        <f>SUM(GETPIVOTDATA("[Measures].[Sum of FTE Pay]",$A$155,"[Range].[Region]","[Range].[Region].&amp;[8]")/GETPIVOTDATA("[Measures].[Sum of Enrollment]",$A$155,"[Range].[Region]","[Range].[Region].&amp;[8]"))</f>
        <v>114.88802496752778</v>
      </c>
    </row>
    <row r="164" spans="1:6" x14ac:dyDescent="0.3">
      <c r="A164" s="8">
        <v>9</v>
      </c>
      <c r="B164" s="6">
        <v>35699</v>
      </c>
      <c r="C164" s="6">
        <v>4513646</v>
      </c>
      <c r="D164" s="6">
        <v>5054242</v>
      </c>
      <c r="E164" s="4">
        <f>SUM(GETPIVOTDATA("[Measures].[Sum of Base Pay]",$A$155,"[Range].[Region]","[Range].[Region].&amp;[9]")/GETPIVOTDATA("[Measures].[Sum of Enrollment]",$A$155,"[Range].[Region]","[Range].[Region].&amp;[9]"))</f>
        <v>126.43620269475335</v>
      </c>
      <c r="F164" s="4">
        <f>SUM(GETPIVOTDATA("[Measures].[Sum of FTE Pay]",$A$155,"[Range].[Region]","[Range].[Region].&amp;[9]")/GETPIVOTDATA("[Measures].[Sum of Enrollment]",$A$155,"[Range].[Region]","[Range].[Region].&amp;[9]"))</f>
        <v>141.57937197120367</v>
      </c>
    </row>
    <row r="165" spans="1:6" x14ac:dyDescent="0.3">
      <c r="A165" s="8">
        <v>10</v>
      </c>
      <c r="B165" s="6">
        <v>942199</v>
      </c>
      <c r="C165" s="6">
        <v>23527355</v>
      </c>
      <c r="D165" s="6">
        <v>24336547</v>
      </c>
      <c r="E165" s="4">
        <f>SUM(GETPIVOTDATA("[Measures].[Sum of Base Pay]",$A$155,"[Range].[Region]","[Range].[Region].&amp;[10]")/GETPIVOTDATA("[Measures].[Sum of Enrollment]",$A$155,"[Range].[Region]","[Range].[Region].&amp;[10]"))</f>
        <v>24.970685598265334</v>
      </c>
      <c r="F165" s="4">
        <f>SUM(GETPIVOTDATA("[Measures].[Sum of FTE Pay]",$A$155,"[Range].[Region]","[Range].[Region].&amp;[10]")/GETPIVOTDATA("[Measures].[Sum of Enrollment]",$A$155,"[Range].[Region]","[Range].[Region].&amp;[10]"))</f>
        <v>25.829519029419476</v>
      </c>
    </row>
    <row r="166" spans="1:6" x14ac:dyDescent="0.3">
      <c r="A166" s="8">
        <v>11</v>
      </c>
      <c r="B166" s="6">
        <v>612278</v>
      </c>
      <c r="C166" s="6">
        <v>17362609</v>
      </c>
      <c r="D166" s="6">
        <v>18356327</v>
      </c>
      <c r="E166" s="4">
        <f>SUM(GETPIVOTDATA("[Measures].[Sum of Base Pay]",$A$155,"[Range].[Region]","[Range].[Region].&amp;[11]")/GETPIVOTDATA("[Measures].[Sum of Enrollment]",$A$155,"[Range].[Region]","[Range].[Region].&amp;[11]"))</f>
        <v>28.357394843518794</v>
      </c>
      <c r="F166" s="4">
        <f>SUM(GETPIVOTDATA("[Measures].[Sum of FTE Pay]",$A$155,"[Range].[Region]","[Range].[Region].&amp;[11]")/GETPIVOTDATA("[Measures].[Sum of Enrollment]",$A$155,"[Range].[Region]","[Range].[Region].&amp;[11]"))</f>
        <v>29.980379827463995</v>
      </c>
    </row>
    <row r="167" spans="1:6" x14ac:dyDescent="0.3">
      <c r="A167" s="8">
        <v>12</v>
      </c>
      <c r="B167" s="6">
        <v>187926</v>
      </c>
      <c r="C167" s="6">
        <v>11960551</v>
      </c>
      <c r="D167" s="6">
        <v>12566382</v>
      </c>
      <c r="E167" s="4">
        <f>SUM(GETPIVOTDATA("[Measures].[Sum of Base Pay]",$A$155,"[Range].[Region]","[Range].[Region].&amp;[12]")/GETPIVOTDATA("[Measures].[Sum of Enrollment]",$A$155,"[Range].[Region]","[Range].[Region].&amp;[12]"))</f>
        <v>63.64500388450773</v>
      </c>
      <c r="F167" s="4">
        <f>SUM(GETPIVOTDATA("[Measures].[Sum of FTE Pay]",$A$155,"[Range].[Region]","[Range].[Region].&amp;[12]")/GETPIVOTDATA("[Measures].[Sum of Enrollment]",$A$155,"[Range].[Region]","[Range].[Region].&amp;[12]"))</f>
        <v>66.868778136074837</v>
      </c>
    </row>
    <row r="168" spans="1:6" x14ac:dyDescent="0.3">
      <c r="A168" s="8">
        <v>13</v>
      </c>
      <c r="B168" s="6">
        <v>410368</v>
      </c>
      <c r="C168" s="6">
        <v>12401519</v>
      </c>
      <c r="D168" s="6">
        <v>13291134</v>
      </c>
      <c r="E168" s="4">
        <f>SUM(GETPIVOTDATA("[Measures].[Sum of Base Pay]",$A$155,"[Range].[Region]","[Range].[Region].&amp;[13]")/GETPIVOTDATA("[Measures].[Sum of Enrollment]",$A$155,"[Range].[Region]","[Range].[Region].&amp;[13]"))</f>
        <v>30.220482591235186</v>
      </c>
      <c r="F168" s="4">
        <f>SUM(GETPIVOTDATA("[Measures].[Sum of FTE Pay]",$A$155,"[Range].[Region]","[Range].[Region].&amp;[13]")/GETPIVOTDATA("[Measures].[Sum of Enrollment]",$A$155,"[Range].[Region]","[Range].[Region].&amp;[13]"))</f>
        <v>32.388329499376169</v>
      </c>
    </row>
    <row r="169" spans="1:6" x14ac:dyDescent="0.3">
      <c r="A169" s="8">
        <v>14</v>
      </c>
      <c r="B169" s="6">
        <v>88297</v>
      </c>
      <c r="C169" s="6">
        <v>5462928</v>
      </c>
      <c r="D169" s="6">
        <v>5709784</v>
      </c>
      <c r="E169" s="4">
        <f>SUM(GETPIVOTDATA("[Measures].[Sum of Base Pay]",$A$155,"[Range].[Region]","[Range].[Region].&amp;[14]")/GETPIVOTDATA("[Measures].[Sum of Enrollment]",$A$155,"[Range].[Region]","[Range].[Region].&amp;[14]"))</f>
        <v>61.869916305197229</v>
      </c>
      <c r="F169" s="4">
        <f>SUM(GETPIVOTDATA("[Measures].[Sum of FTE Pay]",$A$155,"[Range].[Region]","[Range].[Region].&amp;[14]")/GETPIVOTDATA("[Measures].[Sum of Enrollment]",$A$155,"[Range].[Region]","[Range].[Region].&amp;[14]"))</f>
        <v>64.665662480038961</v>
      </c>
    </row>
    <row r="170" spans="1:6" x14ac:dyDescent="0.3">
      <c r="A170" s="8">
        <v>15</v>
      </c>
      <c r="B170" s="6">
        <v>50772</v>
      </c>
      <c r="C170" s="6">
        <v>5996325</v>
      </c>
      <c r="D170" s="6">
        <v>6340346</v>
      </c>
      <c r="E170" s="4">
        <f>SUM(GETPIVOTDATA("[Measures].[Sum of Base Pay]",$A$155,"[Range].[Region]","[Range].[Region].&amp;[15]")/GETPIVOTDATA("[Measures].[Sum of Enrollment]",$A$155,"[Range].[Region]","[Range].[Region].&amp;[15]"))</f>
        <v>118.10298983691798</v>
      </c>
      <c r="F170" s="4">
        <f>SUM(GETPIVOTDATA("[Measures].[Sum of FTE Pay]",$A$155,"[Range].[Region]","[Range].[Region].&amp;[15]")/GETPIVOTDATA("[Measures].[Sum of Enrollment]",$A$155,"[Range].[Region]","[Range].[Region].&amp;[15]"))</f>
        <v>124.87879145985977</v>
      </c>
    </row>
    <row r="171" spans="1:6" x14ac:dyDescent="0.3">
      <c r="A171" s="8">
        <v>16</v>
      </c>
      <c r="B171" s="6">
        <v>84149</v>
      </c>
      <c r="C171" s="6">
        <v>7610724</v>
      </c>
      <c r="D171" s="6">
        <v>7954892</v>
      </c>
      <c r="E171" s="4">
        <f>SUM(GETPIVOTDATA("[Measures].[Sum of Base Pay]",$A$155,"[Range].[Region]","[Range].[Region].&amp;[16]")/GETPIVOTDATA("[Measures].[Sum of Enrollment]",$A$155,"[Range].[Region]","[Range].[Region].&amp;[16]"))</f>
        <v>90.44342772938478</v>
      </c>
      <c r="F171" s="4">
        <f>SUM(GETPIVOTDATA("[Measures].[Sum of FTE Pay]",$A$155,"[Range].[Region]","[Range].[Region].&amp;[16]")/GETPIVOTDATA("[Measures].[Sum of Enrollment]",$A$155,"[Range].[Region]","[Range].[Region].&amp;[16]"))</f>
        <v>94.533410973392435</v>
      </c>
    </row>
    <row r="172" spans="1:6" x14ac:dyDescent="0.3">
      <c r="A172" s="8">
        <v>17</v>
      </c>
      <c r="B172" s="6">
        <v>81623</v>
      </c>
      <c r="C172" s="6">
        <v>8266599</v>
      </c>
      <c r="D172" s="6">
        <v>8640380</v>
      </c>
      <c r="E172" s="4">
        <f>SUM(GETPIVOTDATA("[Measures].[Sum of Base Pay]",$A$155,"[Range].[Region]","[Range].[Region].&amp;[17]")/GETPIVOTDATA("[Measures].[Sum of Enrollment]",$A$155,"[Range].[Region]","[Range].[Region].&amp;[17]"))</f>
        <v>101.27781385148793</v>
      </c>
      <c r="F172" s="4">
        <f>SUM(GETPIVOTDATA("[Measures].[Sum of FTE Pay]",$A$155,"[Range].[Region]","[Range].[Region].&amp;[17]")/GETPIVOTDATA("[Measures].[Sum of Enrollment]",$A$155,"[Range].[Region]","[Range].[Region].&amp;[17]"))</f>
        <v>105.85717261066121</v>
      </c>
    </row>
    <row r="173" spans="1:6" x14ac:dyDescent="0.3">
      <c r="A173" s="8">
        <v>18</v>
      </c>
      <c r="B173" s="6">
        <v>107050</v>
      </c>
      <c r="C173" s="6">
        <v>4846949</v>
      </c>
      <c r="D173" s="6">
        <v>5643742</v>
      </c>
      <c r="E173" s="4">
        <f>SUM(GETPIVOTDATA("[Measures].[Sum of Base Pay]",$A$155,"[Range].[Region]","[Range].[Region].&amp;[18]")/GETPIVOTDATA("[Measures].[Sum of Enrollment]",$A$155,"[Range].[Region]","[Range].[Region].&amp;[18]"))</f>
        <v>45.277431106959362</v>
      </c>
      <c r="F173" s="4">
        <f>SUM(GETPIVOTDATA("[Measures].[Sum of FTE Pay]",$A$155,"[Range].[Region]","[Range].[Region].&amp;[18]")/GETPIVOTDATA("[Measures].[Sum of Enrollment]",$A$155,"[Range].[Region]","[Range].[Region].&amp;[18]"))</f>
        <v>52.72061653432975</v>
      </c>
    </row>
    <row r="174" spans="1:6" x14ac:dyDescent="0.3">
      <c r="A174" s="8">
        <v>19</v>
      </c>
      <c r="B174" s="6">
        <v>160879</v>
      </c>
      <c r="C174" s="6">
        <v>3144315</v>
      </c>
      <c r="D174" s="6">
        <v>3641540</v>
      </c>
      <c r="E174" s="4">
        <f>SUM(GETPIVOTDATA("[Measures].[Sum of Base Pay]",$A$155,"[Range].[Region]","[Range].[Region].&amp;[19]")/GETPIVOTDATA("[Measures].[Sum of Enrollment]",$A$155,"[Range].[Region]","[Range].[Region].&amp;[19]"))</f>
        <v>19.54459562776994</v>
      </c>
      <c r="F174" s="4">
        <f>SUM(GETPIVOTDATA("[Measures].[Sum of FTE Pay]",$A$155,"[Range].[Region]","[Range].[Region].&amp;[19]")/GETPIVOTDATA("[Measures].[Sum of Enrollment]",$A$155,"[Range].[Region]","[Range].[Region].&amp;[19]"))</f>
        <v>22.635272471857732</v>
      </c>
    </row>
    <row r="175" spans="1:6" x14ac:dyDescent="0.3">
      <c r="A175" s="8">
        <v>20</v>
      </c>
      <c r="B175" s="6">
        <v>528072</v>
      </c>
      <c r="C175" s="6">
        <v>15689304</v>
      </c>
      <c r="D175" s="6">
        <v>16388324</v>
      </c>
      <c r="E175" s="4">
        <f>SUM(GETPIVOTDATA("[Measures].[Sum of Base Pay]",$A$155,"[Range].[Region]","[Range].[Region].&amp;[20]")/GETPIVOTDATA("[Measures].[Sum of Enrollment]",$A$155,"[Range].[Region]","[Range].[Region].&amp;[20]"))</f>
        <v>29.710539471890197</v>
      </c>
      <c r="F175" s="4">
        <f>SUM(GETPIVOTDATA("[Measures].[Sum of FTE Pay]",$A$155,"[Range].[Region]","[Range].[Region].&amp;[20]")/GETPIVOTDATA("[Measures].[Sum of Enrollment]",$A$155,"[Range].[Region]","[Range].[Region].&amp;[20]"))</f>
        <v>31.034260479631566</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AF09-E4FA-4448-B8C7-3801CE29F706}">
  <dimension ref="A1:G118"/>
  <sheetViews>
    <sheetView showGridLines="0" topLeftCell="H76" workbookViewId="0">
      <selection activeCell="G49" sqref="A1:G1048576"/>
    </sheetView>
  </sheetViews>
  <sheetFormatPr defaultRowHeight="14.4" x14ac:dyDescent="0.3"/>
  <cols>
    <col min="1" max="1" width="25.5546875" hidden="1" customWidth="1"/>
    <col min="2" max="2" width="16.21875" hidden="1" customWidth="1"/>
    <col min="3" max="3" width="16.21875" style="4" hidden="1" customWidth="1"/>
    <col min="4" max="4" width="16.21875" hidden="1" customWidth="1"/>
    <col min="5" max="5" width="27.33203125" hidden="1" customWidth="1"/>
    <col min="6" max="6" width="26.21875" hidden="1" customWidth="1"/>
    <col min="7" max="7" width="9.88671875" hidden="1" customWidth="1"/>
  </cols>
  <sheetData>
    <row r="1" spans="1:7" x14ac:dyDescent="0.3">
      <c r="A1" s="7" t="s">
        <v>2681</v>
      </c>
      <c r="B1" t="s">
        <v>2679</v>
      </c>
      <c r="C1" s="4" t="s">
        <v>2678</v>
      </c>
      <c r="D1" t="s">
        <v>2680</v>
      </c>
      <c r="E1" t="s">
        <v>2688</v>
      </c>
      <c r="F1" t="s">
        <v>2689</v>
      </c>
      <c r="G1" t="s">
        <v>2699</v>
      </c>
    </row>
    <row r="2" spans="1:7" x14ac:dyDescent="0.3">
      <c r="A2" s="8" t="s">
        <v>679</v>
      </c>
      <c r="B2" s="4">
        <v>412962</v>
      </c>
      <c r="C2" s="4">
        <v>97170</v>
      </c>
      <c r="D2" s="6">
        <v>189</v>
      </c>
      <c r="E2" s="4">
        <v>514.1269841269841</v>
      </c>
      <c r="F2" s="4">
        <v>2184.9841269841268</v>
      </c>
      <c r="G2" s="6">
        <v>0.24</v>
      </c>
    </row>
    <row r="3" spans="1:7" x14ac:dyDescent="0.3">
      <c r="A3" s="8" t="s">
        <v>681</v>
      </c>
      <c r="B3" s="4">
        <v>428581</v>
      </c>
      <c r="C3" s="4">
        <v>428581</v>
      </c>
      <c r="D3" s="6">
        <v>17011</v>
      </c>
      <c r="E3" s="4">
        <v>25.194344835694551</v>
      </c>
      <c r="F3" s="4">
        <v>25.194344835694551</v>
      </c>
      <c r="G3" s="6">
        <v>1</v>
      </c>
    </row>
    <row r="4" spans="1:7" x14ac:dyDescent="0.3">
      <c r="A4" s="8" t="s">
        <v>1558</v>
      </c>
      <c r="B4" s="4">
        <v>439037</v>
      </c>
      <c r="C4" s="4">
        <v>171400</v>
      </c>
      <c r="D4" s="6">
        <v>4108</v>
      </c>
      <c r="E4" s="4">
        <v>41.723466407010712</v>
      </c>
      <c r="F4" s="4">
        <v>106.8736611489776</v>
      </c>
      <c r="G4" s="6">
        <v>0.39</v>
      </c>
    </row>
    <row r="5" spans="1:7" x14ac:dyDescent="0.3">
      <c r="A5" s="8" t="s">
        <v>2665</v>
      </c>
      <c r="B5" s="4">
        <v>451457</v>
      </c>
      <c r="C5" s="4">
        <v>451457</v>
      </c>
      <c r="D5" s="6">
        <v>34062</v>
      </c>
      <c r="E5" s="4">
        <v>13.253978040044624</v>
      </c>
      <c r="F5" s="4">
        <v>13.253978040044624</v>
      </c>
      <c r="G5" s="6">
        <v>1</v>
      </c>
    </row>
    <row r="6" spans="1:7" x14ac:dyDescent="0.3">
      <c r="A6" s="8" t="s">
        <v>984</v>
      </c>
      <c r="B6" s="4">
        <v>457447</v>
      </c>
      <c r="C6" s="4">
        <v>457447</v>
      </c>
      <c r="D6" s="6">
        <v>51021</v>
      </c>
      <c r="E6" s="4">
        <v>8.9658571960565254</v>
      </c>
      <c r="F6" s="4">
        <v>8.9658571960565254</v>
      </c>
      <c r="G6" s="6">
        <v>1</v>
      </c>
    </row>
    <row r="7" spans="1:7" x14ac:dyDescent="0.3">
      <c r="A7" s="8" t="s">
        <v>698</v>
      </c>
      <c r="B7" s="4">
        <v>458908</v>
      </c>
      <c r="C7" s="4">
        <v>458908</v>
      </c>
      <c r="D7" s="6">
        <v>117927</v>
      </c>
      <c r="E7" s="4">
        <v>3.8914582750345552</v>
      </c>
      <c r="F7" s="4">
        <v>3.8914582750345552</v>
      </c>
      <c r="G7" s="6">
        <v>1</v>
      </c>
    </row>
    <row r="8" spans="1:7" x14ac:dyDescent="0.3">
      <c r="A8" s="8" t="s">
        <v>1429</v>
      </c>
      <c r="B8" s="4">
        <v>468296</v>
      </c>
      <c r="C8" s="4">
        <v>468296</v>
      </c>
      <c r="D8" s="6">
        <v>11008</v>
      </c>
      <c r="E8" s="4">
        <v>42.541424418604649</v>
      </c>
      <c r="F8" s="4">
        <v>42.541424418604649</v>
      </c>
      <c r="G8" s="6">
        <v>1</v>
      </c>
    </row>
    <row r="9" spans="1:7" x14ac:dyDescent="0.3">
      <c r="A9" s="8" t="s">
        <v>2433</v>
      </c>
      <c r="B9" s="4">
        <v>469638</v>
      </c>
      <c r="C9" s="4">
        <v>469638</v>
      </c>
      <c r="D9" s="6">
        <v>22913</v>
      </c>
      <c r="E9" s="4">
        <v>20.496573997294114</v>
      </c>
      <c r="F9" s="4">
        <v>20.496573997294114</v>
      </c>
      <c r="G9" s="6">
        <v>1</v>
      </c>
    </row>
    <row r="10" spans="1:7" x14ac:dyDescent="0.3">
      <c r="A10" s="8" t="s">
        <v>418</v>
      </c>
      <c r="B10" s="4">
        <v>485051</v>
      </c>
      <c r="C10" s="4">
        <v>258838</v>
      </c>
      <c r="D10" s="6">
        <v>2111</v>
      </c>
      <c r="E10" s="4">
        <v>261.31105948303878</v>
      </c>
      <c r="F10" s="4">
        <v>729.70467371197151</v>
      </c>
      <c r="G10" s="6">
        <v>1</v>
      </c>
    </row>
    <row r="11" spans="1:7" x14ac:dyDescent="0.3">
      <c r="A11" s="8" t="s">
        <v>15</v>
      </c>
      <c r="B11" s="4">
        <v>488080</v>
      </c>
      <c r="C11" s="4">
        <v>244040</v>
      </c>
      <c r="D11" s="6">
        <v>2814</v>
      </c>
      <c r="E11" s="4">
        <v>180.1294926891504</v>
      </c>
      <c r="F11" s="4">
        <v>360.25898537830079</v>
      </c>
      <c r="G11" s="6">
        <v>1</v>
      </c>
    </row>
    <row r="12" spans="1:7" x14ac:dyDescent="0.3">
      <c r="A12" s="8" t="s">
        <v>202</v>
      </c>
      <c r="B12" s="4">
        <v>489143</v>
      </c>
      <c r="C12" s="4">
        <v>489143</v>
      </c>
      <c r="D12" s="6">
        <v>7875</v>
      </c>
      <c r="E12" s="4">
        <v>62.113396825396826</v>
      </c>
      <c r="F12" s="4">
        <v>62.113396825396826</v>
      </c>
      <c r="G12" s="6">
        <v>1</v>
      </c>
    </row>
    <row r="13" spans="1:7" x14ac:dyDescent="0.3">
      <c r="A13" s="8" t="s">
        <v>2585</v>
      </c>
      <c r="B13" s="4">
        <v>498516</v>
      </c>
      <c r="C13" s="4">
        <v>84000</v>
      </c>
      <c r="D13" s="6">
        <v>85</v>
      </c>
      <c r="E13" s="4">
        <v>988.23529411764707</v>
      </c>
      <c r="F13" s="4">
        <v>5864.8941176470589</v>
      </c>
      <c r="G13" s="6">
        <v>0.17</v>
      </c>
    </row>
    <row r="14" spans="1:7" x14ac:dyDescent="0.3">
      <c r="A14" s="8" t="s">
        <v>822</v>
      </c>
      <c r="B14" s="4">
        <v>553912</v>
      </c>
      <c r="C14" s="4">
        <v>328802</v>
      </c>
      <c r="D14" s="6">
        <v>33663</v>
      </c>
      <c r="E14" s="4">
        <v>9.7674598223568907</v>
      </c>
      <c r="F14" s="4">
        <v>16.454623770905741</v>
      </c>
      <c r="G14" s="6">
        <v>0.59</v>
      </c>
    </row>
    <row r="15" spans="1:7" x14ac:dyDescent="0.3">
      <c r="A15" s="8" t="s">
        <v>2524</v>
      </c>
      <c r="B15" s="4">
        <v>565047</v>
      </c>
      <c r="C15" s="4">
        <v>565047</v>
      </c>
      <c r="D15" s="6">
        <v>12919</v>
      </c>
      <c r="E15" s="4">
        <v>43.737673194519701</v>
      </c>
      <c r="F15" s="4">
        <v>43.737673194519701</v>
      </c>
      <c r="G15" s="6">
        <v>1</v>
      </c>
    </row>
    <row r="16" spans="1:7" x14ac:dyDescent="0.3">
      <c r="A16" s="8" t="s">
        <v>2451</v>
      </c>
      <c r="B16" s="4">
        <v>735426</v>
      </c>
      <c r="C16" s="4">
        <v>183856</v>
      </c>
      <c r="D16" s="6">
        <v>1223</v>
      </c>
      <c r="E16" s="4">
        <v>600.26461826371701</v>
      </c>
      <c r="F16" s="4">
        <v>2946.8598050344694</v>
      </c>
      <c r="G16" s="6">
        <v>1</v>
      </c>
    </row>
    <row r="18" spans="1:3" x14ac:dyDescent="0.3">
      <c r="A18" s="7" t="s">
        <v>2681</v>
      </c>
      <c r="B18" t="s">
        <v>2678</v>
      </c>
      <c r="C18" t="s">
        <v>2679</v>
      </c>
    </row>
    <row r="19" spans="1:3" x14ac:dyDescent="0.3">
      <c r="A19" s="8" t="s">
        <v>679</v>
      </c>
      <c r="B19" s="6">
        <v>97170</v>
      </c>
      <c r="C19" s="6">
        <v>412962</v>
      </c>
    </row>
    <row r="20" spans="1:3" x14ac:dyDescent="0.3">
      <c r="A20" s="8" t="s">
        <v>681</v>
      </c>
      <c r="B20" s="6">
        <v>428581</v>
      </c>
      <c r="C20" s="6">
        <v>428581</v>
      </c>
    </row>
    <row r="21" spans="1:3" x14ac:dyDescent="0.3">
      <c r="A21" s="8" t="s">
        <v>1558</v>
      </c>
      <c r="B21" s="6">
        <v>171400</v>
      </c>
      <c r="C21" s="6">
        <v>439037</v>
      </c>
    </row>
    <row r="22" spans="1:3" x14ac:dyDescent="0.3">
      <c r="A22" s="8" t="s">
        <v>2665</v>
      </c>
      <c r="B22" s="6">
        <v>451457</v>
      </c>
      <c r="C22" s="6">
        <v>451457</v>
      </c>
    </row>
    <row r="23" spans="1:3" x14ac:dyDescent="0.3">
      <c r="A23" s="8" t="s">
        <v>984</v>
      </c>
      <c r="B23" s="6">
        <v>457447</v>
      </c>
      <c r="C23" s="6">
        <v>457447</v>
      </c>
    </row>
    <row r="24" spans="1:3" x14ac:dyDescent="0.3">
      <c r="A24" s="8" t="s">
        <v>698</v>
      </c>
      <c r="B24" s="6">
        <v>458908</v>
      </c>
      <c r="C24" s="6">
        <v>458908</v>
      </c>
    </row>
    <row r="25" spans="1:3" x14ac:dyDescent="0.3">
      <c r="A25" s="8" t="s">
        <v>1429</v>
      </c>
      <c r="B25" s="6">
        <v>468296</v>
      </c>
      <c r="C25" s="6">
        <v>468296</v>
      </c>
    </row>
    <row r="26" spans="1:3" x14ac:dyDescent="0.3">
      <c r="A26" s="8" t="s">
        <v>2433</v>
      </c>
      <c r="B26" s="6">
        <v>469638</v>
      </c>
      <c r="C26" s="6">
        <v>469638</v>
      </c>
    </row>
    <row r="27" spans="1:3" x14ac:dyDescent="0.3">
      <c r="A27" s="8" t="s">
        <v>418</v>
      </c>
      <c r="B27" s="6">
        <v>258838</v>
      </c>
      <c r="C27" s="6">
        <v>485051</v>
      </c>
    </row>
    <row r="28" spans="1:3" x14ac:dyDescent="0.3">
      <c r="A28" s="8" t="s">
        <v>15</v>
      </c>
      <c r="B28" s="6">
        <v>244040</v>
      </c>
      <c r="C28" s="6">
        <v>488080</v>
      </c>
    </row>
    <row r="29" spans="1:3" x14ac:dyDescent="0.3">
      <c r="A29" s="8" t="s">
        <v>202</v>
      </c>
      <c r="B29" s="6">
        <v>489143</v>
      </c>
      <c r="C29" s="6">
        <v>489143</v>
      </c>
    </row>
    <row r="30" spans="1:3" x14ac:dyDescent="0.3">
      <c r="A30" s="8" t="s">
        <v>2585</v>
      </c>
      <c r="B30" s="6">
        <v>84000</v>
      </c>
      <c r="C30" s="6">
        <v>498516</v>
      </c>
    </row>
    <row r="31" spans="1:3" x14ac:dyDescent="0.3">
      <c r="A31" s="8" t="s">
        <v>822</v>
      </c>
      <c r="B31" s="6">
        <v>328802</v>
      </c>
      <c r="C31" s="6">
        <v>553912</v>
      </c>
    </row>
    <row r="32" spans="1:3" x14ac:dyDescent="0.3">
      <c r="A32" s="8" t="s">
        <v>2524</v>
      </c>
      <c r="B32" s="6">
        <v>565047</v>
      </c>
      <c r="C32" s="6">
        <v>565047</v>
      </c>
    </row>
    <row r="33" spans="1:3" x14ac:dyDescent="0.3">
      <c r="A33" s="8" t="s">
        <v>2451</v>
      </c>
      <c r="B33" s="6">
        <v>183856</v>
      </c>
      <c r="C33" s="6">
        <v>735426</v>
      </c>
    </row>
    <row r="35" spans="1:3" x14ac:dyDescent="0.3">
      <c r="A35" s="7" t="s">
        <v>2681</v>
      </c>
      <c r="B35" t="s">
        <v>2678</v>
      </c>
      <c r="C35" t="s">
        <v>2679</v>
      </c>
    </row>
    <row r="36" spans="1:3" x14ac:dyDescent="0.3">
      <c r="A36" s="8" t="s">
        <v>634</v>
      </c>
      <c r="B36" s="6">
        <v>375039</v>
      </c>
      <c r="C36" s="6">
        <v>375039</v>
      </c>
    </row>
    <row r="37" spans="1:3" x14ac:dyDescent="0.3">
      <c r="A37" s="8" t="s">
        <v>1229</v>
      </c>
      <c r="B37" s="6">
        <v>380000</v>
      </c>
      <c r="C37" s="6">
        <v>380000</v>
      </c>
    </row>
    <row r="38" spans="1:3" x14ac:dyDescent="0.3">
      <c r="A38" s="8" t="s">
        <v>1810</v>
      </c>
      <c r="B38" s="6">
        <v>390229</v>
      </c>
      <c r="C38" s="6">
        <v>390229</v>
      </c>
    </row>
    <row r="39" spans="1:3" x14ac:dyDescent="0.3">
      <c r="A39" s="8" t="s">
        <v>1341</v>
      </c>
      <c r="B39" s="6">
        <v>396030</v>
      </c>
      <c r="C39" s="6">
        <v>396030</v>
      </c>
    </row>
    <row r="40" spans="1:3" x14ac:dyDescent="0.3">
      <c r="A40" s="8" t="s">
        <v>1378</v>
      </c>
      <c r="B40" s="6">
        <v>409773</v>
      </c>
      <c r="C40" s="6">
        <v>409773</v>
      </c>
    </row>
    <row r="41" spans="1:3" x14ac:dyDescent="0.3">
      <c r="A41" s="8" t="s">
        <v>937</v>
      </c>
      <c r="B41" s="6">
        <v>410000</v>
      </c>
      <c r="C41" s="6">
        <v>410000</v>
      </c>
    </row>
    <row r="42" spans="1:3" x14ac:dyDescent="0.3">
      <c r="A42" s="8" t="s">
        <v>1382</v>
      </c>
      <c r="B42" s="6">
        <v>412519</v>
      </c>
      <c r="C42" s="6">
        <v>412519</v>
      </c>
    </row>
    <row r="43" spans="1:3" x14ac:dyDescent="0.3">
      <c r="A43" s="8" t="s">
        <v>681</v>
      </c>
      <c r="B43" s="6">
        <v>428581</v>
      </c>
      <c r="C43" s="6">
        <v>428581</v>
      </c>
    </row>
    <row r="44" spans="1:3" x14ac:dyDescent="0.3">
      <c r="A44" s="8" t="s">
        <v>2665</v>
      </c>
      <c r="B44" s="6">
        <v>451457</v>
      </c>
      <c r="C44" s="6">
        <v>451457</v>
      </c>
    </row>
    <row r="45" spans="1:3" x14ac:dyDescent="0.3">
      <c r="A45" s="8" t="s">
        <v>984</v>
      </c>
      <c r="B45" s="6">
        <v>457447</v>
      </c>
      <c r="C45" s="6">
        <v>457447</v>
      </c>
    </row>
    <row r="46" spans="1:3" x14ac:dyDescent="0.3">
      <c r="A46" s="8" t="s">
        <v>698</v>
      </c>
      <c r="B46" s="6">
        <v>458908</v>
      </c>
      <c r="C46" s="6">
        <v>458908</v>
      </c>
    </row>
    <row r="47" spans="1:3" x14ac:dyDescent="0.3">
      <c r="A47" s="8" t="s">
        <v>1429</v>
      </c>
      <c r="B47" s="6">
        <v>468296</v>
      </c>
      <c r="C47" s="6">
        <v>468296</v>
      </c>
    </row>
    <row r="48" spans="1:3" x14ac:dyDescent="0.3">
      <c r="A48" s="8" t="s">
        <v>2433</v>
      </c>
      <c r="B48" s="6">
        <v>469638</v>
      </c>
      <c r="C48" s="6">
        <v>469638</v>
      </c>
    </row>
    <row r="49" spans="1:3" x14ac:dyDescent="0.3">
      <c r="A49" s="8" t="s">
        <v>202</v>
      </c>
      <c r="B49" s="6">
        <v>489143</v>
      </c>
      <c r="C49" s="6">
        <v>489143</v>
      </c>
    </row>
    <row r="50" spans="1:3" x14ac:dyDescent="0.3">
      <c r="A50" s="8" t="s">
        <v>2524</v>
      </c>
      <c r="B50" s="6">
        <v>565047</v>
      </c>
      <c r="C50" s="6">
        <v>565047</v>
      </c>
    </row>
    <row r="52" spans="1:3" x14ac:dyDescent="0.3">
      <c r="A52" s="7" t="s">
        <v>2681</v>
      </c>
      <c r="B52" t="s">
        <v>2680</v>
      </c>
      <c r="C52"/>
    </row>
    <row r="53" spans="1:3" x14ac:dyDescent="0.3">
      <c r="A53" s="8" t="s">
        <v>1382</v>
      </c>
      <c r="B53" s="6">
        <v>52437</v>
      </c>
      <c r="C53"/>
    </row>
    <row r="54" spans="1:3" x14ac:dyDescent="0.3">
      <c r="A54" s="8" t="s">
        <v>141</v>
      </c>
      <c r="B54" s="6">
        <v>53339</v>
      </c>
      <c r="C54"/>
    </row>
    <row r="55" spans="1:3" x14ac:dyDescent="0.3">
      <c r="A55" s="8" t="s">
        <v>59</v>
      </c>
      <c r="B55" s="6">
        <v>56419</v>
      </c>
      <c r="C55"/>
    </row>
    <row r="56" spans="1:3" x14ac:dyDescent="0.3">
      <c r="A56" s="8" t="s">
        <v>1797</v>
      </c>
      <c r="B56" s="6">
        <v>56420</v>
      </c>
      <c r="C56"/>
    </row>
    <row r="57" spans="1:3" x14ac:dyDescent="0.3">
      <c r="A57" s="8" t="s">
        <v>963</v>
      </c>
      <c r="B57" s="6">
        <v>65289</v>
      </c>
      <c r="C57"/>
    </row>
    <row r="58" spans="1:3" x14ac:dyDescent="0.3">
      <c r="A58" s="8" t="s">
        <v>946</v>
      </c>
      <c r="B58" s="6">
        <v>70405</v>
      </c>
      <c r="C58"/>
    </row>
    <row r="59" spans="1:3" x14ac:dyDescent="0.3">
      <c r="A59" s="8" t="s">
        <v>165</v>
      </c>
      <c r="B59" s="6">
        <v>72272</v>
      </c>
      <c r="C59"/>
    </row>
    <row r="60" spans="1:3" x14ac:dyDescent="0.3">
      <c r="A60" s="8" t="s">
        <v>621</v>
      </c>
      <c r="B60" s="6">
        <v>72914</v>
      </c>
      <c r="C60"/>
    </row>
    <row r="61" spans="1:3" x14ac:dyDescent="0.3">
      <c r="A61" s="8" t="s">
        <v>1261</v>
      </c>
      <c r="B61" s="6">
        <v>79430</v>
      </c>
      <c r="C61"/>
    </row>
    <row r="62" spans="1:3" x14ac:dyDescent="0.3">
      <c r="A62" s="8" t="s">
        <v>937</v>
      </c>
      <c r="B62" s="6">
        <v>79663</v>
      </c>
      <c r="C62"/>
    </row>
    <row r="63" spans="1:3" x14ac:dyDescent="0.3">
      <c r="A63" s="8" t="s">
        <v>1341</v>
      </c>
      <c r="B63" s="6">
        <v>96111</v>
      </c>
      <c r="C63"/>
    </row>
    <row r="64" spans="1:3" x14ac:dyDescent="0.3">
      <c r="A64" s="8" t="s">
        <v>1807</v>
      </c>
      <c r="B64" s="6">
        <v>100208</v>
      </c>
      <c r="C64"/>
    </row>
    <row r="65" spans="1:3" x14ac:dyDescent="0.3">
      <c r="A65" s="8" t="s">
        <v>698</v>
      </c>
      <c r="B65" s="6">
        <v>117927</v>
      </c>
      <c r="C65"/>
    </row>
    <row r="66" spans="1:3" x14ac:dyDescent="0.3">
      <c r="A66" s="8" t="s">
        <v>709</v>
      </c>
      <c r="B66" s="6">
        <v>139802</v>
      </c>
      <c r="C66"/>
    </row>
    <row r="67" spans="1:3" x14ac:dyDescent="0.3">
      <c r="A67" s="8" t="s">
        <v>1229</v>
      </c>
      <c r="B67" s="6">
        <v>176727</v>
      </c>
      <c r="C67"/>
    </row>
    <row r="69" spans="1:3" x14ac:dyDescent="0.3">
      <c r="A69" s="7" t="s">
        <v>2681</v>
      </c>
      <c r="B69" t="s">
        <v>2688</v>
      </c>
      <c r="C69" t="s">
        <v>2680</v>
      </c>
    </row>
    <row r="70" spans="1:3" x14ac:dyDescent="0.3">
      <c r="A70" s="8" t="s">
        <v>2232</v>
      </c>
      <c r="B70" s="4">
        <v>1086.5</v>
      </c>
      <c r="C70" s="6">
        <v>100</v>
      </c>
    </row>
    <row r="71" spans="1:3" x14ac:dyDescent="0.3">
      <c r="A71" s="8" t="s">
        <v>1793</v>
      </c>
      <c r="B71" s="4">
        <v>1097.9310344827586</v>
      </c>
      <c r="C71" s="6">
        <v>116</v>
      </c>
    </row>
    <row r="72" spans="1:3" x14ac:dyDescent="0.3">
      <c r="A72" s="8" t="s">
        <v>815</v>
      </c>
      <c r="B72" s="4">
        <v>1145.0381679389313</v>
      </c>
      <c r="C72" s="6">
        <v>131</v>
      </c>
    </row>
    <row r="73" spans="1:3" x14ac:dyDescent="0.3">
      <c r="A73" s="8" t="s">
        <v>243</v>
      </c>
      <c r="B73" s="4">
        <v>1212.7659574468084</v>
      </c>
      <c r="C73" s="6">
        <v>94</v>
      </c>
    </row>
    <row r="74" spans="1:3" x14ac:dyDescent="0.3">
      <c r="A74" s="8" t="s">
        <v>395</v>
      </c>
      <c r="B74" s="4">
        <v>1225.1071428571429</v>
      </c>
      <c r="C74" s="6">
        <v>112</v>
      </c>
    </row>
    <row r="75" spans="1:3" x14ac:dyDescent="0.3">
      <c r="A75" s="8" t="s">
        <v>1853</v>
      </c>
      <c r="B75" s="4">
        <v>1233.2882882882882</v>
      </c>
      <c r="C75" s="6">
        <v>111</v>
      </c>
    </row>
    <row r="76" spans="1:3" x14ac:dyDescent="0.3">
      <c r="A76" s="8" t="s">
        <v>1637</v>
      </c>
      <c r="B76" s="4">
        <v>1333.3333333333333</v>
      </c>
      <c r="C76" s="6">
        <v>45</v>
      </c>
    </row>
    <row r="77" spans="1:3" x14ac:dyDescent="0.3">
      <c r="A77" s="8" t="s">
        <v>2003</v>
      </c>
      <c r="B77" s="4">
        <v>1396.25</v>
      </c>
      <c r="C77" s="6">
        <v>36</v>
      </c>
    </row>
    <row r="78" spans="1:3" x14ac:dyDescent="0.3">
      <c r="A78" s="8" t="s">
        <v>1863</v>
      </c>
      <c r="B78" s="4">
        <v>1403.2659574468084</v>
      </c>
      <c r="C78" s="6">
        <v>94</v>
      </c>
    </row>
    <row r="79" spans="1:3" x14ac:dyDescent="0.3">
      <c r="A79" s="8" t="s">
        <v>336</v>
      </c>
      <c r="B79" s="4">
        <v>1438.4152585119798</v>
      </c>
      <c r="C79" s="6">
        <v>191</v>
      </c>
    </row>
    <row r="80" spans="1:3" x14ac:dyDescent="0.3">
      <c r="A80" s="8" t="s">
        <v>96</v>
      </c>
      <c r="B80" s="4">
        <v>1444.5686274509803</v>
      </c>
      <c r="C80" s="6">
        <v>102</v>
      </c>
    </row>
    <row r="81" spans="1:3" x14ac:dyDescent="0.3">
      <c r="A81" s="8" t="s">
        <v>2005</v>
      </c>
      <c r="B81" s="4">
        <v>1672.125</v>
      </c>
      <c r="C81" s="6">
        <v>64</v>
      </c>
    </row>
    <row r="82" spans="1:3" x14ac:dyDescent="0.3">
      <c r="A82" s="8" t="s">
        <v>2387</v>
      </c>
      <c r="B82" s="4">
        <v>1940.2881355932204</v>
      </c>
      <c r="C82" s="6">
        <v>59</v>
      </c>
    </row>
    <row r="83" spans="1:3" x14ac:dyDescent="0.3">
      <c r="A83" s="8" t="s">
        <v>781</v>
      </c>
      <c r="B83" s="4">
        <v>3086.75</v>
      </c>
      <c r="C83" s="6">
        <v>20</v>
      </c>
    </row>
    <row r="84" spans="1:3" x14ac:dyDescent="0.3">
      <c r="A84" s="8" t="s">
        <v>2487</v>
      </c>
      <c r="B84" s="4">
        <v>3972.2222222222222</v>
      </c>
      <c r="C84" s="6">
        <v>36</v>
      </c>
    </row>
    <row r="86" spans="1:3" x14ac:dyDescent="0.3">
      <c r="A86" s="7" t="s">
        <v>2681</v>
      </c>
      <c r="B86" t="s">
        <v>2689</v>
      </c>
      <c r="C86" t="s">
        <v>2680</v>
      </c>
    </row>
    <row r="87" spans="1:3" x14ac:dyDescent="0.3">
      <c r="A87" s="8" t="s">
        <v>781</v>
      </c>
      <c r="B87" s="4">
        <v>6173.5</v>
      </c>
      <c r="C87" s="6">
        <v>20</v>
      </c>
    </row>
    <row r="88" spans="1:3" x14ac:dyDescent="0.3">
      <c r="A88" s="8" t="s">
        <v>2487</v>
      </c>
      <c r="B88" s="4">
        <v>3972.2222222222222</v>
      </c>
      <c r="C88" s="6">
        <v>36</v>
      </c>
    </row>
    <row r="89" spans="1:3" x14ac:dyDescent="0.3">
      <c r="A89" s="8" t="s">
        <v>336</v>
      </c>
      <c r="B89" s="4">
        <v>2876.8305170239596</v>
      </c>
      <c r="C89" s="6">
        <v>191</v>
      </c>
    </row>
    <row r="90" spans="1:3" x14ac:dyDescent="0.3">
      <c r="A90" s="8" t="s">
        <v>2003</v>
      </c>
      <c r="B90" s="4">
        <v>2792.5</v>
      </c>
      <c r="C90" s="6">
        <v>36</v>
      </c>
    </row>
    <row r="91" spans="1:3" x14ac:dyDescent="0.3">
      <c r="A91" s="8" t="s">
        <v>1637</v>
      </c>
      <c r="B91" s="4">
        <v>2666.6666666666665</v>
      </c>
      <c r="C91" s="6">
        <v>45</v>
      </c>
    </row>
    <row r="92" spans="1:3" x14ac:dyDescent="0.3">
      <c r="A92" s="8" t="s">
        <v>2387</v>
      </c>
      <c r="B92" s="4">
        <v>1940.2881355932204</v>
      </c>
      <c r="C92" s="6">
        <v>59</v>
      </c>
    </row>
    <row r="93" spans="1:3" x14ac:dyDescent="0.3">
      <c r="A93" s="8" t="s">
        <v>2005</v>
      </c>
      <c r="B93" s="4">
        <v>1672.125</v>
      </c>
      <c r="C93" s="6">
        <v>64</v>
      </c>
    </row>
    <row r="94" spans="1:3" x14ac:dyDescent="0.3">
      <c r="A94" s="8" t="s">
        <v>96</v>
      </c>
      <c r="B94" s="4">
        <v>1444.5686274509803</v>
      </c>
      <c r="C94" s="6">
        <v>102</v>
      </c>
    </row>
    <row r="95" spans="1:3" x14ac:dyDescent="0.3">
      <c r="A95" s="8" t="s">
        <v>1863</v>
      </c>
      <c r="B95" s="4">
        <v>1403.2659574468084</v>
      </c>
      <c r="C95" s="6">
        <v>94</v>
      </c>
    </row>
    <row r="96" spans="1:3" x14ac:dyDescent="0.3">
      <c r="A96" s="8" t="s">
        <v>1853</v>
      </c>
      <c r="B96" s="4">
        <v>1233.2882882882882</v>
      </c>
      <c r="C96" s="6">
        <v>111</v>
      </c>
    </row>
    <row r="97" spans="1:3" x14ac:dyDescent="0.3">
      <c r="A97" s="8" t="s">
        <v>395</v>
      </c>
      <c r="B97" s="4">
        <v>1225.1071428571429</v>
      </c>
      <c r="C97" s="6">
        <v>112</v>
      </c>
    </row>
    <row r="98" spans="1:3" x14ac:dyDescent="0.3">
      <c r="A98" s="8" t="s">
        <v>243</v>
      </c>
      <c r="B98" s="4">
        <v>1212.7659574468084</v>
      </c>
      <c r="C98" s="6">
        <v>94</v>
      </c>
    </row>
    <row r="99" spans="1:3" x14ac:dyDescent="0.3">
      <c r="A99" s="8" t="s">
        <v>815</v>
      </c>
      <c r="B99" s="4">
        <v>1145.0381679389313</v>
      </c>
      <c r="C99" s="6">
        <v>131</v>
      </c>
    </row>
    <row r="100" spans="1:3" x14ac:dyDescent="0.3">
      <c r="A100" s="8" t="s">
        <v>1793</v>
      </c>
      <c r="B100" s="4">
        <v>1097.9310344827586</v>
      </c>
      <c r="C100" s="6">
        <v>116</v>
      </c>
    </row>
    <row r="101" spans="1:3" x14ac:dyDescent="0.3">
      <c r="A101" s="8" t="s">
        <v>2232</v>
      </c>
      <c r="B101" s="4">
        <v>1086.5</v>
      </c>
      <c r="C101" s="6">
        <v>100</v>
      </c>
    </row>
    <row r="103" spans="1:3" x14ac:dyDescent="0.3">
      <c r="A103" s="7" t="s">
        <v>2681</v>
      </c>
      <c r="C103"/>
    </row>
    <row r="104" spans="1:3" x14ac:dyDescent="0.3">
      <c r="A104" s="8" t="s">
        <v>1863</v>
      </c>
      <c r="C104"/>
    </row>
    <row r="105" spans="1:3" x14ac:dyDescent="0.3">
      <c r="A105" s="8" t="s">
        <v>336</v>
      </c>
      <c r="C105"/>
    </row>
    <row r="106" spans="1:3" x14ac:dyDescent="0.3">
      <c r="A106" s="8" t="s">
        <v>1637</v>
      </c>
      <c r="C106"/>
    </row>
    <row r="107" spans="1:3" x14ac:dyDescent="0.3">
      <c r="A107" s="8" t="s">
        <v>815</v>
      </c>
      <c r="C107"/>
    </row>
    <row r="108" spans="1:3" x14ac:dyDescent="0.3">
      <c r="A108" s="8" t="s">
        <v>781</v>
      </c>
      <c r="C108"/>
    </row>
    <row r="109" spans="1:3" x14ac:dyDescent="0.3">
      <c r="A109" s="8" t="s">
        <v>395</v>
      </c>
      <c r="C109"/>
    </row>
    <row r="110" spans="1:3" x14ac:dyDescent="0.3">
      <c r="A110" s="8" t="s">
        <v>2487</v>
      </c>
      <c r="C110"/>
    </row>
    <row r="111" spans="1:3" x14ac:dyDescent="0.3">
      <c r="A111" s="8" t="s">
        <v>2003</v>
      </c>
      <c r="C111"/>
    </row>
    <row r="112" spans="1:3" x14ac:dyDescent="0.3">
      <c r="A112" s="8" t="s">
        <v>1853</v>
      </c>
      <c r="C112"/>
    </row>
    <row r="113" spans="1:3" x14ac:dyDescent="0.3">
      <c r="A113" s="8" t="s">
        <v>2232</v>
      </c>
      <c r="C113"/>
    </row>
    <row r="114" spans="1:3" x14ac:dyDescent="0.3">
      <c r="A114" s="8" t="s">
        <v>2005</v>
      </c>
      <c r="C114"/>
    </row>
    <row r="115" spans="1:3" x14ac:dyDescent="0.3">
      <c r="A115" s="8" t="s">
        <v>96</v>
      </c>
      <c r="C115"/>
    </row>
    <row r="116" spans="1:3" x14ac:dyDescent="0.3">
      <c r="A116" s="8" t="s">
        <v>243</v>
      </c>
      <c r="C116"/>
    </row>
    <row r="117" spans="1:3" x14ac:dyDescent="0.3">
      <c r="A117" s="8" t="s">
        <v>2387</v>
      </c>
      <c r="C117"/>
    </row>
    <row r="118" spans="1:3" x14ac:dyDescent="0.3">
      <c r="A118" s="8" t="s">
        <v>1793</v>
      </c>
      <c r="C118"/>
    </row>
  </sheetData>
  <pageMargins left="0.7" right="0.7" top="0.75" bottom="0.75" header="0.3" footer="0.3"/>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8CF4-CBE2-4CB8-B244-1B011FD785A3}">
  <dimension ref="A1:P1227"/>
  <sheetViews>
    <sheetView topLeftCell="L1" workbookViewId="0">
      <selection activeCell="L1" sqref="L1:L1048576"/>
    </sheetView>
  </sheetViews>
  <sheetFormatPr defaultRowHeight="14.4" x14ac:dyDescent="0.3"/>
  <cols>
    <col min="1" max="1" width="8.88671875" style="1"/>
    <col min="2" max="2" width="8.88671875" style="3"/>
    <col min="3" max="3" width="23.44140625" style="1" bestFit="1" customWidth="1"/>
    <col min="4" max="4" width="9.5546875" style="3" bestFit="1" customWidth="1"/>
    <col min="5" max="5" width="52.21875" style="1" bestFit="1" customWidth="1"/>
    <col min="6" max="6" width="25.88671875" style="1" bestFit="1" customWidth="1"/>
    <col min="7" max="7" width="32.77734375" style="1" bestFit="1" customWidth="1"/>
    <col min="8" max="9" width="11.109375" style="4" bestFit="1" customWidth="1"/>
    <col min="10" max="10" width="12" style="3" customWidth="1"/>
    <col min="11" max="11" width="8.88671875" style="2"/>
    <col min="12" max="12" width="20.5546875" bestFit="1" customWidth="1"/>
    <col min="13" max="13" width="20.5546875" style="2" bestFit="1" customWidth="1"/>
    <col min="14" max="14" width="19.44140625" style="2" bestFit="1" customWidth="1"/>
    <col min="15" max="15" width="16.33203125" bestFit="1" customWidth="1"/>
    <col min="16" max="16" width="17" customWidth="1"/>
  </cols>
  <sheetData>
    <row r="1" spans="1:16" x14ac:dyDescent="0.3">
      <c r="A1" s="1" t="s">
        <v>0</v>
      </c>
      <c r="B1" s="3" t="s">
        <v>1</v>
      </c>
      <c r="C1" s="1" t="s">
        <v>2</v>
      </c>
      <c r="D1" s="3" t="s">
        <v>3</v>
      </c>
      <c r="E1" s="1" t="s">
        <v>4</v>
      </c>
      <c r="F1" s="1" t="s">
        <v>5</v>
      </c>
      <c r="G1" s="1" t="s">
        <v>6</v>
      </c>
      <c r="H1" s="4" t="s">
        <v>7</v>
      </c>
      <c r="I1" s="4" t="s">
        <v>8</v>
      </c>
      <c r="J1" s="3" t="s">
        <v>9</v>
      </c>
      <c r="K1" s="2" t="s">
        <v>10</v>
      </c>
      <c r="L1" s="2" t="s">
        <v>2673</v>
      </c>
      <c r="M1" s="2" t="s">
        <v>2674</v>
      </c>
      <c r="N1" t="s">
        <v>2675</v>
      </c>
      <c r="O1" t="s">
        <v>2724</v>
      </c>
      <c r="P1" t="s">
        <v>2725</v>
      </c>
    </row>
    <row r="2" spans="1:16" x14ac:dyDescent="0.3">
      <c r="A2" s="1" t="s">
        <v>11</v>
      </c>
      <c r="B2" s="3">
        <v>10</v>
      </c>
      <c r="C2" s="1" t="s">
        <v>12</v>
      </c>
      <c r="D2" s="3">
        <v>57829</v>
      </c>
      <c r="E2" s="1" t="s">
        <v>13</v>
      </c>
      <c r="F2" s="1" t="s">
        <v>14</v>
      </c>
      <c r="G2" s="1" t="s">
        <v>15</v>
      </c>
      <c r="H2" s="4">
        <v>122020</v>
      </c>
      <c r="I2" s="4">
        <v>244040</v>
      </c>
      <c r="J2" s="3">
        <v>1678</v>
      </c>
      <c r="K2" s="2">
        <v>0.5</v>
      </c>
      <c r="L2" s="2">
        <f>SUM(H2 / J2)</f>
        <v>72.717520858164477</v>
      </c>
      <c r="M2" s="2">
        <f>SUM(I2 / J2)</f>
        <v>145.43504171632895</v>
      </c>
      <c r="N2" t="str" cm="1">
        <f t="array" ref="N2:N1227">IF(I2:I1227&gt;250000,"High Pay",IF(I2:I1227&gt;150001,"Medium Pay",IF(I2:I1227&lt;=150000,"Low Pay")))</f>
        <v>Medium Pay</v>
      </c>
      <c r="O2" s="2" t="str">
        <f>IF(COUNTIFS(D$2:D$1200, D2)&gt;1, "Turnover ("&amp;COUNTIFS(D$2:D$1200, D2)&amp;" supers)", "Single")</f>
        <v>Single</v>
      </c>
      <c r="P2" t="str">
        <f>IF(K2=1,"Full Pay","Partial")</f>
        <v>Partial</v>
      </c>
    </row>
    <row r="3" spans="1:16" x14ac:dyDescent="0.3">
      <c r="A3" s="1" t="s">
        <v>11</v>
      </c>
      <c r="B3" s="3">
        <v>4</v>
      </c>
      <c r="C3" s="1" t="s">
        <v>16</v>
      </c>
      <c r="D3" s="3">
        <v>101871</v>
      </c>
      <c r="E3" s="1" t="s">
        <v>17</v>
      </c>
      <c r="F3" s="1" t="s">
        <v>14</v>
      </c>
      <c r="G3" s="1" t="s">
        <v>18</v>
      </c>
      <c r="H3" s="4">
        <v>183226</v>
      </c>
      <c r="I3" s="4">
        <v>183226</v>
      </c>
      <c r="J3" s="3">
        <v>203</v>
      </c>
      <c r="K3" s="2">
        <v>1</v>
      </c>
      <c r="L3" s="2">
        <f t="shared" ref="L3:L66" si="0">SUM(H3 / J3)</f>
        <v>902.59113300492606</v>
      </c>
      <c r="M3" s="2">
        <f t="shared" ref="M3:M66" si="1">SUM(I3 / J3)</f>
        <v>902.59113300492606</v>
      </c>
      <c r="N3" t="str">
        <v>Medium Pay</v>
      </c>
      <c r="O3" s="2" t="str">
        <f t="shared" ref="O3:O66" si="2">IF(COUNTIFS(D$2:D$1200, D3)&gt;1, "Turnover ("&amp;COUNTIFS(D$2:D$1200, D3)&amp;" supers)", "Single")</f>
        <v>Single</v>
      </c>
      <c r="P3" t="str">
        <f t="shared" ref="P3:P66" si="3">IF(K3=1,"Full Pay","Partial")</f>
        <v>Full Pay</v>
      </c>
    </row>
    <row r="4" spans="1:16" x14ac:dyDescent="0.3">
      <c r="A4" s="1" t="s">
        <v>11</v>
      </c>
      <c r="B4" s="3">
        <v>12</v>
      </c>
      <c r="C4" s="1" t="s">
        <v>19</v>
      </c>
      <c r="D4" s="3">
        <v>109901</v>
      </c>
      <c r="E4" s="1" t="s">
        <v>20</v>
      </c>
      <c r="F4" s="1" t="s">
        <v>21</v>
      </c>
      <c r="G4" s="1" t="s">
        <v>22</v>
      </c>
      <c r="H4" s="4">
        <v>120778</v>
      </c>
      <c r="I4" s="4">
        <v>120778</v>
      </c>
      <c r="J4" s="3">
        <v>284</v>
      </c>
      <c r="K4" s="2">
        <v>1</v>
      </c>
      <c r="L4" s="2">
        <f t="shared" si="0"/>
        <v>425.27464788732397</v>
      </c>
      <c r="M4" s="2">
        <f t="shared" si="1"/>
        <v>425.27464788732397</v>
      </c>
      <c r="N4" t="str">
        <v>Low Pay</v>
      </c>
      <c r="O4" s="2" t="str">
        <f t="shared" si="2"/>
        <v>Single</v>
      </c>
      <c r="P4" t="str">
        <f t="shared" si="3"/>
        <v>Full Pay</v>
      </c>
    </row>
    <row r="5" spans="1:16" x14ac:dyDescent="0.3">
      <c r="A5" s="1" t="s">
        <v>11</v>
      </c>
      <c r="B5" s="3">
        <v>17</v>
      </c>
      <c r="C5" s="1" t="s">
        <v>23</v>
      </c>
      <c r="D5" s="3">
        <v>95901</v>
      </c>
      <c r="E5" s="1" t="s">
        <v>24</v>
      </c>
      <c r="F5" s="1" t="s">
        <v>21</v>
      </c>
      <c r="G5" s="1" t="s">
        <v>25</v>
      </c>
      <c r="H5" s="4">
        <v>145190</v>
      </c>
      <c r="I5" s="4">
        <v>145190</v>
      </c>
      <c r="J5" s="3">
        <v>808</v>
      </c>
      <c r="K5" s="2">
        <v>1</v>
      </c>
      <c r="L5" s="2">
        <f t="shared" si="0"/>
        <v>179.69059405940595</v>
      </c>
      <c r="M5" s="2">
        <f t="shared" si="1"/>
        <v>179.69059405940595</v>
      </c>
      <c r="N5" t="str">
        <v>Low Pay</v>
      </c>
      <c r="O5" s="2" t="str">
        <f t="shared" si="2"/>
        <v>Single</v>
      </c>
      <c r="P5" t="str">
        <f t="shared" si="3"/>
        <v>Full Pay</v>
      </c>
    </row>
    <row r="6" spans="1:16" x14ac:dyDescent="0.3">
      <c r="A6" s="1" t="s">
        <v>11</v>
      </c>
      <c r="B6" s="3">
        <v>14</v>
      </c>
      <c r="C6" s="1" t="s">
        <v>26</v>
      </c>
      <c r="D6" s="3">
        <v>221901</v>
      </c>
      <c r="E6" s="1" t="s">
        <v>27</v>
      </c>
      <c r="F6" s="1" t="s">
        <v>21</v>
      </c>
      <c r="G6" s="1" t="s">
        <v>28</v>
      </c>
      <c r="H6" s="4">
        <v>300000</v>
      </c>
      <c r="I6" s="4">
        <v>300000</v>
      </c>
      <c r="J6" s="3">
        <v>14536</v>
      </c>
      <c r="K6" s="2">
        <v>1</v>
      </c>
      <c r="L6" s="2">
        <f t="shared" si="0"/>
        <v>20.638414969730324</v>
      </c>
      <c r="M6" s="2">
        <f t="shared" si="1"/>
        <v>20.638414969730324</v>
      </c>
      <c r="N6" t="str">
        <v>High Pay</v>
      </c>
      <c r="O6" s="2" t="str">
        <f t="shared" si="2"/>
        <v>Single</v>
      </c>
      <c r="P6" t="str">
        <f t="shared" si="3"/>
        <v>Full Pay</v>
      </c>
    </row>
    <row r="7" spans="1:16" x14ac:dyDescent="0.3">
      <c r="A7" s="1" t="s">
        <v>11</v>
      </c>
      <c r="B7" s="3">
        <v>10</v>
      </c>
      <c r="C7" s="1" t="s">
        <v>12</v>
      </c>
      <c r="D7" s="3">
        <v>57814</v>
      </c>
      <c r="E7" s="1" t="s">
        <v>29</v>
      </c>
      <c r="F7" s="1" t="s">
        <v>14</v>
      </c>
      <c r="G7" s="1" t="s">
        <v>30</v>
      </c>
      <c r="H7" s="4">
        <v>100848</v>
      </c>
      <c r="I7" s="4">
        <v>100848</v>
      </c>
      <c r="J7" s="3">
        <v>280</v>
      </c>
      <c r="K7" s="2">
        <v>1</v>
      </c>
      <c r="L7" s="2">
        <f t="shared" si="0"/>
        <v>360.17142857142858</v>
      </c>
      <c r="M7" s="2">
        <f t="shared" si="1"/>
        <v>360.17142857142858</v>
      </c>
      <c r="N7" t="str">
        <v>Low Pay</v>
      </c>
      <c r="O7" s="2" t="str">
        <f t="shared" si="2"/>
        <v>Single</v>
      </c>
      <c r="P7" t="str">
        <f t="shared" si="3"/>
        <v>Full Pay</v>
      </c>
    </row>
    <row r="8" spans="1:16" x14ac:dyDescent="0.3">
      <c r="A8" s="1" t="s">
        <v>11</v>
      </c>
      <c r="B8" s="3">
        <v>12</v>
      </c>
      <c r="C8" s="1" t="s">
        <v>31</v>
      </c>
      <c r="D8" s="3">
        <v>14901</v>
      </c>
      <c r="E8" s="1" t="s">
        <v>32</v>
      </c>
      <c r="F8" s="1" t="s">
        <v>21</v>
      </c>
      <c r="G8" s="1" t="s">
        <v>33</v>
      </c>
      <c r="H8" s="4">
        <v>145000</v>
      </c>
      <c r="I8" s="4">
        <v>145000</v>
      </c>
      <c r="J8" s="3">
        <v>1832</v>
      </c>
      <c r="K8" s="2">
        <v>1</v>
      </c>
      <c r="L8" s="2">
        <f t="shared" si="0"/>
        <v>79.148471615720524</v>
      </c>
      <c r="M8" s="2">
        <f t="shared" si="1"/>
        <v>79.148471615720524</v>
      </c>
      <c r="N8" t="str">
        <v>Low Pay</v>
      </c>
      <c r="O8" s="2" t="str">
        <f t="shared" si="2"/>
        <v>Single</v>
      </c>
      <c r="P8" t="str">
        <f t="shared" si="3"/>
        <v>Full Pay</v>
      </c>
    </row>
    <row r="9" spans="1:16" x14ac:dyDescent="0.3">
      <c r="A9" s="1" t="s">
        <v>11</v>
      </c>
      <c r="B9" s="3">
        <v>4</v>
      </c>
      <c r="C9" s="1" t="s">
        <v>16</v>
      </c>
      <c r="D9" s="3">
        <v>101810</v>
      </c>
      <c r="E9" s="1" t="s">
        <v>34</v>
      </c>
      <c r="F9" s="1" t="s">
        <v>14</v>
      </c>
      <c r="G9" s="1" t="s">
        <v>35</v>
      </c>
      <c r="H9" s="4">
        <v>195500</v>
      </c>
      <c r="I9" s="4">
        <v>195500</v>
      </c>
      <c r="J9" s="3">
        <v>738</v>
      </c>
      <c r="K9" s="2">
        <v>1</v>
      </c>
      <c r="L9" s="2">
        <f t="shared" si="0"/>
        <v>264.90514905149053</v>
      </c>
      <c r="M9" s="2">
        <f t="shared" si="1"/>
        <v>264.90514905149053</v>
      </c>
      <c r="N9" t="str">
        <v>Medium Pay</v>
      </c>
      <c r="O9" s="2" t="str">
        <f t="shared" si="2"/>
        <v>Single</v>
      </c>
      <c r="P9" t="str">
        <f t="shared" si="3"/>
        <v>Full Pay</v>
      </c>
    </row>
    <row r="10" spans="1:16" x14ac:dyDescent="0.3">
      <c r="A10" s="1" t="s">
        <v>11</v>
      </c>
      <c r="B10" s="3">
        <v>11</v>
      </c>
      <c r="C10" s="1" t="s">
        <v>36</v>
      </c>
      <c r="D10" s="3">
        <v>220821</v>
      </c>
      <c r="E10" s="1" t="s">
        <v>37</v>
      </c>
      <c r="F10" s="1" t="s">
        <v>14</v>
      </c>
      <c r="G10" s="1" t="s">
        <v>38</v>
      </c>
      <c r="H10" s="4">
        <v>68000</v>
      </c>
      <c r="I10" s="4">
        <v>136000</v>
      </c>
      <c r="J10" s="3">
        <v>146</v>
      </c>
      <c r="K10" s="2">
        <v>0.5</v>
      </c>
      <c r="L10" s="2">
        <f t="shared" si="0"/>
        <v>465.75342465753425</v>
      </c>
      <c r="M10" s="2">
        <f t="shared" si="1"/>
        <v>931.50684931506851</v>
      </c>
      <c r="N10" t="str">
        <v>Low Pay</v>
      </c>
      <c r="O10" s="2" t="str">
        <f t="shared" si="2"/>
        <v>Single</v>
      </c>
      <c r="P10" t="str">
        <f t="shared" si="3"/>
        <v>Partial</v>
      </c>
    </row>
    <row r="11" spans="1:16" x14ac:dyDescent="0.3">
      <c r="A11" s="1" t="s">
        <v>11</v>
      </c>
      <c r="B11" s="3">
        <v>4</v>
      </c>
      <c r="C11" s="1" t="s">
        <v>16</v>
      </c>
      <c r="D11" s="3">
        <v>101849</v>
      </c>
      <c r="E11" s="1" t="s">
        <v>39</v>
      </c>
      <c r="F11" s="1" t="s">
        <v>14</v>
      </c>
      <c r="G11" s="1" t="s">
        <v>40</v>
      </c>
      <c r="H11" s="4">
        <v>143779</v>
      </c>
      <c r="I11" s="4">
        <v>287558</v>
      </c>
      <c r="J11" s="3">
        <v>182</v>
      </c>
      <c r="K11" s="2">
        <v>0.5</v>
      </c>
      <c r="L11" s="2">
        <f t="shared" si="0"/>
        <v>789.99450549450546</v>
      </c>
      <c r="M11" s="2">
        <f t="shared" si="1"/>
        <v>1579.9890109890109</v>
      </c>
      <c r="N11" t="str">
        <v>High Pay</v>
      </c>
      <c r="O11" s="2" t="str">
        <f t="shared" si="2"/>
        <v>Single</v>
      </c>
      <c r="P11" t="str">
        <f t="shared" si="3"/>
        <v>Partial</v>
      </c>
    </row>
    <row r="12" spans="1:16" x14ac:dyDescent="0.3">
      <c r="A12" s="1" t="s">
        <v>11</v>
      </c>
      <c r="B12" s="3">
        <v>16</v>
      </c>
      <c r="C12" s="1" t="s">
        <v>41</v>
      </c>
      <c r="D12" s="3">
        <v>180903</v>
      </c>
      <c r="E12" s="1" t="s">
        <v>42</v>
      </c>
      <c r="F12" s="1" t="s">
        <v>21</v>
      </c>
      <c r="G12" s="1" t="s">
        <v>43</v>
      </c>
      <c r="H12" s="4">
        <v>80000</v>
      </c>
      <c r="I12" s="4">
        <v>80000</v>
      </c>
      <c r="J12" s="3">
        <v>141</v>
      </c>
      <c r="K12" s="2">
        <v>1</v>
      </c>
      <c r="L12" s="2">
        <f t="shared" si="0"/>
        <v>567.3758865248227</v>
      </c>
      <c r="M12" s="2">
        <f t="shared" si="1"/>
        <v>567.3758865248227</v>
      </c>
      <c r="N12" t="str">
        <v>Low Pay</v>
      </c>
      <c r="O12" s="2" t="str">
        <f t="shared" si="2"/>
        <v>Single</v>
      </c>
      <c r="P12" t="str">
        <f t="shared" si="3"/>
        <v>Full Pay</v>
      </c>
    </row>
    <row r="13" spans="1:16" x14ac:dyDescent="0.3">
      <c r="A13" s="1" t="s">
        <v>11</v>
      </c>
      <c r="B13" s="3">
        <v>10</v>
      </c>
      <c r="C13" s="1" t="s">
        <v>12</v>
      </c>
      <c r="D13" s="3">
        <v>57806</v>
      </c>
      <c r="E13" s="1" t="s">
        <v>44</v>
      </c>
      <c r="F13" s="1" t="s">
        <v>14</v>
      </c>
      <c r="G13" s="1" t="s">
        <v>45</v>
      </c>
      <c r="H13" s="4">
        <v>75225</v>
      </c>
      <c r="I13" s="4">
        <v>75225</v>
      </c>
      <c r="J13" s="3">
        <v>972</v>
      </c>
      <c r="K13" s="2">
        <v>1</v>
      </c>
      <c r="L13" s="2">
        <f t="shared" si="0"/>
        <v>77.391975308641975</v>
      </c>
      <c r="M13" s="2">
        <f t="shared" si="1"/>
        <v>77.391975308641975</v>
      </c>
      <c r="N13" t="str">
        <v>Low Pay</v>
      </c>
      <c r="O13" s="2" t="str">
        <f t="shared" si="2"/>
        <v>Single</v>
      </c>
      <c r="P13" t="str">
        <f t="shared" si="3"/>
        <v>Full Pay</v>
      </c>
    </row>
    <row r="14" spans="1:16" x14ac:dyDescent="0.3">
      <c r="A14" s="1" t="s">
        <v>11</v>
      </c>
      <c r="B14" s="3">
        <v>2</v>
      </c>
      <c r="C14" s="1" t="s">
        <v>46</v>
      </c>
      <c r="D14" s="3">
        <v>178901</v>
      </c>
      <c r="E14" s="1" t="s">
        <v>47</v>
      </c>
      <c r="F14" s="1" t="s">
        <v>21</v>
      </c>
      <c r="G14" s="1" t="s">
        <v>48</v>
      </c>
      <c r="H14" s="4">
        <v>85933</v>
      </c>
      <c r="I14" s="4">
        <v>85933</v>
      </c>
      <c r="J14" s="3">
        <v>421</v>
      </c>
      <c r="K14" s="2">
        <v>1</v>
      </c>
      <c r="L14" s="2">
        <f t="shared" si="0"/>
        <v>204.11638954869358</v>
      </c>
      <c r="M14" s="2">
        <f t="shared" si="1"/>
        <v>204.11638954869358</v>
      </c>
      <c r="N14" t="str">
        <v>Low Pay</v>
      </c>
      <c r="O14" s="2" t="str">
        <f t="shared" si="2"/>
        <v>Single</v>
      </c>
      <c r="P14" t="str">
        <f t="shared" si="3"/>
        <v>Full Pay</v>
      </c>
    </row>
    <row r="15" spans="1:16" x14ac:dyDescent="0.3">
      <c r="A15" s="1" t="s">
        <v>11</v>
      </c>
      <c r="B15" s="3">
        <v>20</v>
      </c>
      <c r="C15" s="1" t="s">
        <v>49</v>
      </c>
      <c r="D15" s="3">
        <v>15901</v>
      </c>
      <c r="E15" s="1" t="s">
        <v>50</v>
      </c>
      <c r="F15" s="1" t="s">
        <v>21</v>
      </c>
      <c r="G15" s="1" t="s">
        <v>51</v>
      </c>
      <c r="H15" s="4">
        <v>331000</v>
      </c>
      <c r="I15" s="4">
        <v>331000</v>
      </c>
      <c r="J15" s="3">
        <v>4749</v>
      </c>
      <c r="K15" s="2">
        <v>1</v>
      </c>
      <c r="L15" s="2">
        <f t="shared" si="0"/>
        <v>69.698883975573807</v>
      </c>
      <c r="M15" s="2">
        <f t="shared" si="1"/>
        <v>69.698883975573807</v>
      </c>
      <c r="N15" t="str">
        <v>High Pay</v>
      </c>
      <c r="O15" s="2" t="str">
        <f t="shared" si="2"/>
        <v>Single</v>
      </c>
      <c r="P15" t="str">
        <f t="shared" si="3"/>
        <v>Full Pay</v>
      </c>
    </row>
    <row r="16" spans="1:16" x14ac:dyDescent="0.3">
      <c r="A16" s="1" t="s">
        <v>11</v>
      </c>
      <c r="B16" s="3">
        <v>7</v>
      </c>
      <c r="C16" s="1" t="s">
        <v>52</v>
      </c>
      <c r="D16" s="3">
        <v>250906</v>
      </c>
      <c r="E16" s="1" t="s">
        <v>53</v>
      </c>
      <c r="F16" s="1" t="s">
        <v>21</v>
      </c>
      <c r="G16" s="1" t="s">
        <v>54</v>
      </c>
      <c r="H16" s="4">
        <v>138900</v>
      </c>
      <c r="I16" s="4">
        <v>138900</v>
      </c>
      <c r="J16" s="3">
        <v>818</v>
      </c>
      <c r="K16" s="2">
        <v>1</v>
      </c>
      <c r="L16" s="2">
        <f t="shared" si="0"/>
        <v>169.8044009779951</v>
      </c>
      <c r="M16" s="2">
        <f t="shared" si="1"/>
        <v>169.8044009779951</v>
      </c>
      <c r="N16" t="str">
        <v>Low Pay</v>
      </c>
      <c r="O16" s="2" t="str">
        <f t="shared" si="2"/>
        <v>Single</v>
      </c>
      <c r="P16" t="str">
        <f t="shared" si="3"/>
        <v>Full Pay</v>
      </c>
    </row>
    <row r="17" spans="1:16" x14ac:dyDescent="0.3">
      <c r="A17" s="1" t="s">
        <v>11</v>
      </c>
      <c r="B17" s="3">
        <v>14</v>
      </c>
      <c r="C17" s="1" t="s">
        <v>55</v>
      </c>
      <c r="D17" s="3">
        <v>209901</v>
      </c>
      <c r="E17" s="1" t="s">
        <v>56</v>
      </c>
      <c r="F17" s="1" t="s">
        <v>21</v>
      </c>
      <c r="G17" s="1" t="s">
        <v>57</v>
      </c>
      <c r="H17" s="4">
        <v>1</v>
      </c>
      <c r="I17" s="4">
        <v>3</v>
      </c>
      <c r="J17" s="3">
        <v>474</v>
      </c>
      <c r="K17" s="2">
        <v>0.35</v>
      </c>
      <c r="L17" s="2">
        <f t="shared" si="0"/>
        <v>2.1097046413502108E-3</v>
      </c>
      <c r="M17" s="2">
        <f t="shared" si="1"/>
        <v>6.3291139240506328E-3</v>
      </c>
      <c r="N17" t="str">
        <v>Low Pay</v>
      </c>
      <c r="O17" s="2" t="str">
        <f t="shared" si="2"/>
        <v>Single</v>
      </c>
      <c r="P17" t="str">
        <f t="shared" si="3"/>
        <v>Partial</v>
      </c>
    </row>
    <row r="18" spans="1:16" x14ac:dyDescent="0.3">
      <c r="A18" s="1" t="s">
        <v>11</v>
      </c>
      <c r="B18" s="3">
        <v>4</v>
      </c>
      <c r="C18" s="1" t="s">
        <v>16</v>
      </c>
      <c r="D18" s="3">
        <v>101902</v>
      </c>
      <c r="E18" s="1" t="s">
        <v>58</v>
      </c>
      <c r="F18" s="1" t="s">
        <v>21</v>
      </c>
      <c r="G18" s="1" t="s">
        <v>59</v>
      </c>
      <c r="H18" s="4">
        <v>352821</v>
      </c>
      <c r="I18" s="4">
        <v>352821</v>
      </c>
      <c r="J18" s="3">
        <v>56419</v>
      </c>
      <c r="K18" s="2">
        <v>1</v>
      </c>
      <c r="L18" s="2">
        <f t="shared" si="0"/>
        <v>6.2535847852673747</v>
      </c>
      <c r="M18" s="2">
        <f t="shared" si="1"/>
        <v>6.2535847852673747</v>
      </c>
      <c r="N18" t="str">
        <v>High Pay</v>
      </c>
      <c r="O18" s="2" t="str">
        <f t="shared" si="2"/>
        <v>Single</v>
      </c>
      <c r="P18" t="str">
        <f t="shared" si="3"/>
        <v>Full Pay</v>
      </c>
    </row>
    <row r="19" spans="1:16" x14ac:dyDescent="0.3">
      <c r="A19" s="1" t="s">
        <v>11</v>
      </c>
      <c r="B19" s="3">
        <v>11</v>
      </c>
      <c r="C19" s="1" t="s">
        <v>60</v>
      </c>
      <c r="D19" s="3">
        <v>184907</v>
      </c>
      <c r="E19" s="1" t="s">
        <v>61</v>
      </c>
      <c r="F19" s="1" t="s">
        <v>21</v>
      </c>
      <c r="G19" s="1" t="s">
        <v>62</v>
      </c>
      <c r="H19" s="4">
        <v>311291</v>
      </c>
      <c r="I19" s="4">
        <v>311291</v>
      </c>
      <c r="J19" s="3">
        <v>8430</v>
      </c>
      <c r="K19" s="2">
        <v>1</v>
      </c>
      <c r="L19" s="2">
        <f t="shared" si="0"/>
        <v>36.926571767497038</v>
      </c>
      <c r="M19" s="2">
        <f t="shared" si="1"/>
        <v>36.926571767497038</v>
      </c>
      <c r="N19" t="str">
        <v>High Pay</v>
      </c>
      <c r="O19" s="2" t="str">
        <f t="shared" si="2"/>
        <v>Single</v>
      </c>
      <c r="P19" t="str">
        <f t="shared" si="3"/>
        <v>Full Pay</v>
      </c>
    </row>
    <row r="20" spans="1:16" x14ac:dyDescent="0.3">
      <c r="A20" s="1" t="s">
        <v>11</v>
      </c>
      <c r="B20" s="3">
        <v>2</v>
      </c>
      <c r="C20" s="1" t="s">
        <v>63</v>
      </c>
      <c r="D20" s="3">
        <v>125901</v>
      </c>
      <c r="E20" s="1" t="s">
        <v>64</v>
      </c>
      <c r="F20" s="1" t="s">
        <v>21</v>
      </c>
      <c r="G20" s="1" t="s">
        <v>65</v>
      </c>
      <c r="H20" s="4">
        <v>237000</v>
      </c>
      <c r="I20" s="4">
        <v>237000</v>
      </c>
      <c r="J20" s="3">
        <v>4297</v>
      </c>
      <c r="K20" s="2">
        <v>1</v>
      </c>
      <c r="L20" s="2">
        <f t="shared" si="0"/>
        <v>55.154759134279729</v>
      </c>
      <c r="M20" s="2">
        <f t="shared" si="1"/>
        <v>55.154759134279729</v>
      </c>
      <c r="N20" t="str">
        <v>Medium Pay</v>
      </c>
      <c r="O20" s="2" t="str">
        <f t="shared" si="2"/>
        <v>Single</v>
      </c>
      <c r="P20" t="str">
        <f t="shared" si="3"/>
        <v>Full Pay</v>
      </c>
    </row>
    <row r="21" spans="1:16" x14ac:dyDescent="0.3">
      <c r="A21" s="1" t="s">
        <v>11</v>
      </c>
      <c r="B21" s="3">
        <v>4</v>
      </c>
      <c r="C21" s="1" t="s">
        <v>16</v>
      </c>
      <c r="D21" s="3">
        <v>101903</v>
      </c>
      <c r="E21" s="1" t="s">
        <v>66</v>
      </c>
      <c r="F21" s="1" t="s">
        <v>21</v>
      </c>
      <c r="G21" s="1" t="s">
        <v>67</v>
      </c>
      <c r="H21" s="4">
        <v>314150</v>
      </c>
      <c r="I21" s="4">
        <v>314150</v>
      </c>
      <c r="J21" s="3">
        <v>38610</v>
      </c>
      <c r="K21" s="2">
        <v>1</v>
      </c>
      <c r="L21" s="2">
        <f t="shared" si="0"/>
        <v>8.1364931364931365</v>
      </c>
      <c r="M21" s="2">
        <f t="shared" si="1"/>
        <v>8.1364931364931365</v>
      </c>
      <c r="N21" t="str">
        <v>High Pay</v>
      </c>
      <c r="O21" s="2" t="str">
        <f t="shared" si="2"/>
        <v>Single</v>
      </c>
      <c r="P21" t="str">
        <f t="shared" si="3"/>
        <v>Full Pay</v>
      </c>
    </row>
    <row r="22" spans="1:16" x14ac:dyDescent="0.3">
      <c r="A22" s="1" t="s">
        <v>11</v>
      </c>
      <c r="B22" s="3">
        <v>4</v>
      </c>
      <c r="C22" s="1" t="s">
        <v>16</v>
      </c>
      <c r="D22" s="3">
        <v>101815</v>
      </c>
      <c r="E22" s="1" t="s">
        <v>68</v>
      </c>
      <c r="F22" s="1" t="s">
        <v>14</v>
      </c>
      <c r="G22" s="1" t="s">
        <v>69</v>
      </c>
      <c r="H22" s="4">
        <v>66000</v>
      </c>
      <c r="I22" s="4">
        <v>132000</v>
      </c>
      <c r="J22" s="3">
        <v>367</v>
      </c>
      <c r="K22" s="2">
        <v>0.5</v>
      </c>
      <c r="L22" s="2">
        <f t="shared" si="0"/>
        <v>179.8365122615804</v>
      </c>
      <c r="M22" s="2">
        <f t="shared" si="1"/>
        <v>359.67302452316079</v>
      </c>
      <c r="N22" t="str">
        <v>Low Pay</v>
      </c>
      <c r="O22" s="2" t="str">
        <f t="shared" si="2"/>
        <v>Single</v>
      </c>
      <c r="P22" t="str">
        <f t="shared" si="3"/>
        <v>Partial</v>
      </c>
    </row>
    <row r="23" spans="1:16" x14ac:dyDescent="0.3">
      <c r="A23" s="1" t="s">
        <v>11</v>
      </c>
      <c r="B23" s="3">
        <v>10</v>
      </c>
      <c r="C23" s="1" t="s">
        <v>70</v>
      </c>
      <c r="D23" s="3">
        <v>43901</v>
      </c>
      <c r="E23" s="1" t="s">
        <v>71</v>
      </c>
      <c r="F23" s="1" t="s">
        <v>21</v>
      </c>
      <c r="G23" s="1" t="s">
        <v>72</v>
      </c>
      <c r="H23" s="4">
        <v>318341</v>
      </c>
      <c r="I23" s="4">
        <v>318341</v>
      </c>
      <c r="J23" s="3">
        <v>20838</v>
      </c>
      <c r="K23" s="2">
        <v>1</v>
      </c>
      <c r="L23" s="2">
        <f t="shared" si="0"/>
        <v>15.276945964104041</v>
      </c>
      <c r="M23" s="2">
        <f t="shared" si="1"/>
        <v>15.276945964104041</v>
      </c>
      <c r="N23" t="str">
        <v>High Pay</v>
      </c>
      <c r="O23" s="2" t="str">
        <f t="shared" si="2"/>
        <v>Single</v>
      </c>
      <c r="P23" t="str">
        <f t="shared" si="3"/>
        <v>Full Pay</v>
      </c>
    </row>
    <row r="24" spans="1:16" x14ac:dyDescent="0.3">
      <c r="A24" s="1" t="s">
        <v>11</v>
      </c>
      <c r="B24" s="3">
        <v>18</v>
      </c>
      <c r="C24" s="1" t="s">
        <v>73</v>
      </c>
      <c r="D24" s="3">
        <v>22901</v>
      </c>
      <c r="E24" s="1" t="s">
        <v>74</v>
      </c>
      <c r="F24" s="1" t="s">
        <v>21</v>
      </c>
      <c r="G24" s="1" t="s">
        <v>75</v>
      </c>
      <c r="H24" s="4">
        <v>154520</v>
      </c>
      <c r="I24" s="4">
        <v>154520</v>
      </c>
      <c r="J24" s="3">
        <v>905</v>
      </c>
      <c r="K24" s="2">
        <v>1</v>
      </c>
      <c r="L24" s="2">
        <f t="shared" si="0"/>
        <v>170.74033149171271</v>
      </c>
      <c r="M24" s="2">
        <f t="shared" si="1"/>
        <v>170.74033149171271</v>
      </c>
      <c r="N24" t="str">
        <v>Medium Pay</v>
      </c>
      <c r="O24" s="2" t="str">
        <f t="shared" si="2"/>
        <v>Single</v>
      </c>
      <c r="P24" t="str">
        <f t="shared" si="3"/>
        <v>Full Pay</v>
      </c>
    </row>
    <row r="25" spans="1:16" x14ac:dyDescent="0.3">
      <c r="A25" s="1" t="s">
        <v>11</v>
      </c>
      <c r="B25" s="3">
        <v>7</v>
      </c>
      <c r="C25" s="1" t="s">
        <v>76</v>
      </c>
      <c r="D25" s="3">
        <v>37901</v>
      </c>
      <c r="E25" s="1" t="s">
        <v>77</v>
      </c>
      <c r="F25" s="1" t="s">
        <v>21</v>
      </c>
      <c r="G25" s="1" t="s">
        <v>78</v>
      </c>
      <c r="H25" s="4">
        <v>130000</v>
      </c>
      <c r="I25" s="4">
        <v>130000</v>
      </c>
      <c r="J25" s="3">
        <v>505</v>
      </c>
      <c r="K25" s="2">
        <v>1</v>
      </c>
      <c r="L25" s="2">
        <f t="shared" si="0"/>
        <v>257.42574257425741</v>
      </c>
      <c r="M25" s="2">
        <f t="shared" si="1"/>
        <v>257.42574257425741</v>
      </c>
      <c r="N25" t="str">
        <v>Low Pay</v>
      </c>
      <c r="O25" s="2" t="str">
        <f t="shared" si="2"/>
        <v>Single</v>
      </c>
      <c r="P25" t="str">
        <f t="shared" si="3"/>
        <v>Full Pay</v>
      </c>
    </row>
    <row r="26" spans="1:16" x14ac:dyDescent="0.3">
      <c r="A26" s="1" t="s">
        <v>11</v>
      </c>
      <c r="B26" s="3">
        <v>11</v>
      </c>
      <c r="C26" s="1" t="s">
        <v>79</v>
      </c>
      <c r="D26" s="3">
        <v>126901</v>
      </c>
      <c r="E26" s="1" t="s">
        <v>80</v>
      </c>
      <c r="F26" s="1" t="s">
        <v>21</v>
      </c>
      <c r="G26" s="1" t="s">
        <v>81</v>
      </c>
      <c r="H26" s="4">
        <v>13500</v>
      </c>
      <c r="I26" s="4">
        <v>13500</v>
      </c>
      <c r="J26" s="3">
        <v>3788</v>
      </c>
      <c r="K26" s="2">
        <v>1</v>
      </c>
      <c r="L26" s="2">
        <f t="shared" si="0"/>
        <v>3.5638859556494191</v>
      </c>
      <c r="M26" s="2">
        <f t="shared" si="1"/>
        <v>3.5638859556494191</v>
      </c>
      <c r="N26" t="str">
        <v>Low Pay</v>
      </c>
      <c r="O26" s="2" t="str">
        <f t="shared" si="2"/>
        <v>Single</v>
      </c>
      <c r="P26" t="str">
        <f t="shared" si="3"/>
        <v>Full Pay</v>
      </c>
    </row>
    <row r="27" spans="1:16" x14ac:dyDescent="0.3">
      <c r="A27" s="1" t="s">
        <v>11</v>
      </c>
      <c r="B27" s="3">
        <v>4</v>
      </c>
      <c r="C27" s="1" t="s">
        <v>82</v>
      </c>
      <c r="D27" s="3">
        <v>20901</v>
      </c>
      <c r="E27" s="1" t="s">
        <v>83</v>
      </c>
      <c r="F27" s="1" t="s">
        <v>21</v>
      </c>
      <c r="G27" s="1" t="s">
        <v>84</v>
      </c>
      <c r="H27" s="4">
        <v>334750</v>
      </c>
      <c r="I27" s="4">
        <v>334750</v>
      </c>
      <c r="J27" s="3">
        <v>30038</v>
      </c>
      <c r="K27" s="2">
        <v>1</v>
      </c>
      <c r="L27" s="2">
        <f t="shared" si="0"/>
        <v>11.144217324722019</v>
      </c>
      <c r="M27" s="2">
        <f t="shared" si="1"/>
        <v>11.144217324722019</v>
      </c>
      <c r="N27" t="str">
        <v>High Pay</v>
      </c>
      <c r="O27" s="2" t="str">
        <f t="shared" si="2"/>
        <v>Single</v>
      </c>
      <c r="P27" t="str">
        <f t="shared" si="3"/>
        <v>Full Pay</v>
      </c>
    </row>
    <row r="28" spans="1:16" x14ac:dyDescent="0.3">
      <c r="A28" s="1" t="s">
        <v>11</v>
      </c>
      <c r="B28" s="3">
        <v>11</v>
      </c>
      <c r="C28" s="1" t="s">
        <v>85</v>
      </c>
      <c r="D28" s="3">
        <v>249901</v>
      </c>
      <c r="E28" s="1" t="s">
        <v>86</v>
      </c>
      <c r="F28" s="1" t="s">
        <v>21</v>
      </c>
      <c r="G28" s="1" t="s">
        <v>87</v>
      </c>
      <c r="H28" s="4">
        <v>149769</v>
      </c>
      <c r="I28" s="4">
        <v>149769</v>
      </c>
      <c r="J28" s="3">
        <v>844</v>
      </c>
      <c r="K28" s="2">
        <v>1</v>
      </c>
      <c r="L28" s="2">
        <f t="shared" si="0"/>
        <v>177.45142180094786</v>
      </c>
      <c r="M28" s="2">
        <f t="shared" si="1"/>
        <v>177.45142180094786</v>
      </c>
      <c r="N28" t="str">
        <v>Low Pay</v>
      </c>
      <c r="O28" s="2" t="str">
        <f t="shared" si="2"/>
        <v>Single</v>
      </c>
      <c r="P28" t="str">
        <f t="shared" si="3"/>
        <v>Full Pay</v>
      </c>
    </row>
    <row r="29" spans="1:16" x14ac:dyDescent="0.3">
      <c r="A29" s="1" t="s">
        <v>11</v>
      </c>
      <c r="B29" s="3">
        <v>16</v>
      </c>
      <c r="C29" s="1" t="s">
        <v>88</v>
      </c>
      <c r="D29" s="3">
        <v>188901</v>
      </c>
      <c r="E29" s="1" t="s">
        <v>89</v>
      </c>
      <c r="F29" s="1" t="s">
        <v>21</v>
      </c>
      <c r="G29" s="1" t="s">
        <v>90</v>
      </c>
      <c r="H29" s="4">
        <v>161782</v>
      </c>
      <c r="I29" s="4">
        <v>300654</v>
      </c>
      <c r="J29" s="3">
        <v>29321</v>
      </c>
      <c r="K29" s="2">
        <v>0.54</v>
      </c>
      <c r="L29" s="2">
        <f t="shared" si="0"/>
        <v>5.5176153610040588</v>
      </c>
      <c r="M29" s="2">
        <f t="shared" si="1"/>
        <v>10.253879472050748</v>
      </c>
      <c r="N29" t="str">
        <v>High Pay</v>
      </c>
      <c r="O29" s="2" t="str">
        <f t="shared" si="2"/>
        <v>Single</v>
      </c>
      <c r="P29" t="str">
        <f t="shared" si="3"/>
        <v>Partial</v>
      </c>
    </row>
    <row r="30" spans="1:16" x14ac:dyDescent="0.3">
      <c r="A30" s="1" t="s">
        <v>11</v>
      </c>
      <c r="B30" s="3">
        <v>4</v>
      </c>
      <c r="C30" s="1" t="s">
        <v>91</v>
      </c>
      <c r="D30" s="3">
        <v>84804</v>
      </c>
      <c r="E30" s="1" t="s">
        <v>92</v>
      </c>
      <c r="F30" s="1" t="s">
        <v>14</v>
      </c>
      <c r="G30" s="1" t="s">
        <v>93</v>
      </c>
      <c r="H30" s="4">
        <v>68500</v>
      </c>
      <c r="I30" s="4">
        <v>137000</v>
      </c>
      <c r="J30" s="3">
        <v>167</v>
      </c>
      <c r="K30" s="2">
        <v>0.5</v>
      </c>
      <c r="L30" s="2">
        <f t="shared" si="0"/>
        <v>410.17964071856289</v>
      </c>
      <c r="M30" s="2">
        <f t="shared" si="1"/>
        <v>820.35928143712579</v>
      </c>
      <c r="N30" t="str">
        <v>Low Pay</v>
      </c>
      <c r="O30" s="2" t="str">
        <f t="shared" si="2"/>
        <v>Single</v>
      </c>
      <c r="P30" t="str">
        <f t="shared" si="3"/>
        <v>Partial</v>
      </c>
    </row>
    <row r="31" spans="1:16" x14ac:dyDescent="0.3">
      <c r="A31" s="1" t="s">
        <v>11</v>
      </c>
      <c r="B31" s="3">
        <v>17</v>
      </c>
      <c r="C31" s="1" t="s">
        <v>94</v>
      </c>
      <c r="D31" s="3">
        <v>140901</v>
      </c>
      <c r="E31" s="1" t="s">
        <v>95</v>
      </c>
      <c r="F31" s="1" t="s">
        <v>21</v>
      </c>
      <c r="G31" s="1" t="s">
        <v>96</v>
      </c>
      <c r="H31" s="4">
        <v>147346</v>
      </c>
      <c r="I31" s="4">
        <v>147346</v>
      </c>
      <c r="J31" s="3">
        <v>102</v>
      </c>
      <c r="K31" s="2">
        <v>1</v>
      </c>
      <c r="L31" s="2">
        <f t="shared" si="0"/>
        <v>1444.5686274509803</v>
      </c>
      <c r="M31" s="2">
        <f t="shared" si="1"/>
        <v>1444.5686274509803</v>
      </c>
      <c r="N31" t="str">
        <v>Low Pay</v>
      </c>
      <c r="O31" s="2" t="str">
        <f t="shared" si="2"/>
        <v>Single</v>
      </c>
      <c r="P31" t="str">
        <f t="shared" si="3"/>
        <v>Full Pay</v>
      </c>
    </row>
    <row r="32" spans="1:16" x14ac:dyDescent="0.3">
      <c r="A32" s="1" t="s">
        <v>11</v>
      </c>
      <c r="B32" s="3">
        <v>4</v>
      </c>
      <c r="C32" s="1" t="s">
        <v>16</v>
      </c>
      <c r="D32" s="3">
        <v>101819</v>
      </c>
      <c r="E32" s="1" t="s">
        <v>97</v>
      </c>
      <c r="F32" s="1" t="s">
        <v>14</v>
      </c>
      <c r="G32" s="1" t="s">
        <v>98</v>
      </c>
      <c r="H32" s="4">
        <v>161790</v>
      </c>
      <c r="I32" s="4">
        <v>161790</v>
      </c>
      <c r="J32" s="3">
        <v>750</v>
      </c>
      <c r="K32" s="2">
        <v>1</v>
      </c>
      <c r="L32" s="2">
        <f t="shared" si="0"/>
        <v>215.72</v>
      </c>
      <c r="M32" s="2">
        <f t="shared" si="1"/>
        <v>215.72</v>
      </c>
      <c r="N32" t="str">
        <v>Medium Pay</v>
      </c>
      <c r="O32" s="2" t="str">
        <f t="shared" si="2"/>
        <v>Single</v>
      </c>
      <c r="P32" t="str">
        <f t="shared" si="3"/>
        <v>Full Pay</v>
      </c>
    </row>
    <row r="33" spans="1:16" x14ac:dyDescent="0.3">
      <c r="A33" s="1" t="s">
        <v>11</v>
      </c>
      <c r="B33" s="3">
        <v>4</v>
      </c>
      <c r="C33" s="1" t="s">
        <v>99</v>
      </c>
      <c r="D33" s="3">
        <v>36901</v>
      </c>
      <c r="E33" s="1" t="s">
        <v>100</v>
      </c>
      <c r="F33" s="1" t="s">
        <v>21</v>
      </c>
      <c r="G33" s="1" t="s">
        <v>101</v>
      </c>
      <c r="H33" s="4">
        <v>94643</v>
      </c>
      <c r="I33" s="4">
        <v>189286</v>
      </c>
      <c r="J33" s="3">
        <v>1552</v>
      </c>
      <c r="K33" s="2">
        <v>0.5</v>
      </c>
      <c r="L33" s="2">
        <f t="shared" si="0"/>
        <v>60.981314432989691</v>
      </c>
      <c r="M33" s="2">
        <f t="shared" si="1"/>
        <v>121.96262886597938</v>
      </c>
      <c r="N33" t="str">
        <v>Medium Pay</v>
      </c>
      <c r="O33" s="2" t="str">
        <f t="shared" si="2"/>
        <v>Single</v>
      </c>
      <c r="P33" t="str">
        <f t="shared" si="3"/>
        <v>Partial</v>
      </c>
    </row>
    <row r="34" spans="1:16" x14ac:dyDescent="0.3">
      <c r="A34" s="1" t="s">
        <v>11</v>
      </c>
      <c r="B34" s="3">
        <v>6</v>
      </c>
      <c r="C34" s="1" t="s">
        <v>102</v>
      </c>
      <c r="D34" s="3">
        <v>93901</v>
      </c>
      <c r="E34" s="1" t="s">
        <v>103</v>
      </c>
      <c r="F34" s="1" t="s">
        <v>21</v>
      </c>
      <c r="G34" s="1" t="s">
        <v>104</v>
      </c>
      <c r="H34" s="4">
        <v>133000</v>
      </c>
      <c r="I34" s="4">
        <v>133000</v>
      </c>
      <c r="J34" s="3">
        <v>979</v>
      </c>
      <c r="K34" s="2">
        <v>1</v>
      </c>
      <c r="L34" s="2">
        <f t="shared" si="0"/>
        <v>135.85291113381001</v>
      </c>
      <c r="M34" s="2">
        <f t="shared" si="1"/>
        <v>135.85291113381001</v>
      </c>
      <c r="N34" t="str">
        <v>Low Pay</v>
      </c>
      <c r="O34" s="2" t="str">
        <f t="shared" si="2"/>
        <v>Single</v>
      </c>
      <c r="P34" t="str">
        <f t="shared" si="3"/>
        <v>Full Pay</v>
      </c>
    </row>
    <row r="35" spans="1:16" x14ac:dyDescent="0.3">
      <c r="A35" s="1" t="s">
        <v>11</v>
      </c>
      <c r="B35" s="3">
        <v>18</v>
      </c>
      <c r="C35" s="1" t="s">
        <v>105</v>
      </c>
      <c r="D35" s="3">
        <v>2901</v>
      </c>
      <c r="E35" s="1" t="s">
        <v>106</v>
      </c>
      <c r="F35" s="1" t="s">
        <v>21</v>
      </c>
      <c r="G35" s="1" t="s">
        <v>107</v>
      </c>
      <c r="H35" s="4">
        <v>250048</v>
      </c>
      <c r="I35" s="4">
        <v>250048</v>
      </c>
      <c r="J35" s="3">
        <v>4209</v>
      </c>
      <c r="K35" s="2">
        <v>1</v>
      </c>
      <c r="L35" s="2">
        <f t="shared" si="0"/>
        <v>59.407935376574009</v>
      </c>
      <c r="M35" s="2">
        <f t="shared" si="1"/>
        <v>59.407935376574009</v>
      </c>
      <c r="N35" t="str">
        <v>High Pay</v>
      </c>
      <c r="O35" s="2" t="str">
        <f t="shared" si="2"/>
        <v>Single</v>
      </c>
      <c r="P35" t="str">
        <f t="shared" si="3"/>
        <v>Full Pay</v>
      </c>
    </row>
    <row r="36" spans="1:16" x14ac:dyDescent="0.3">
      <c r="A36" s="1" t="s">
        <v>11</v>
      </c>
      <c r="B36" s="3">
        <v>4</v>
      </c>
      <c r="C36" s="1" t="s">
        <v>82</v>
      </c>
      <c r="D36" s="3">
        <v>20902</v>
      </c>
      <c r="E36" s="1" t="s">
        <v>108</v>
      </c>
      <c r="F36" s="1" t="s">
        <v>21</v>
      </c>
      <c r="G36" s="1" t="s">
        <v>109</v>
      </c>
      <c r="H36" s="4">
        <v>305</v>
      </c>
      <c r="I36" s="4">
        <v>305</v>
      </c>
      <c r="J36" s="3">
        <v>7105</v>
      </c>
      <c r="K36" s="2">
        <v>1</v>
      </c>
      <c r="L36" s="2">
        <f t="shared" si="0"/>
        <v>4.2927515833919773E-2</v>
      </c>
      <c r="M36" s="2">
        <f t="shared" si="1"/>
        <v>4.2927515833919773E-2</v>
      </c>
      <c r="N36" t="str">
        <v>Low Pay</v>
      </c>
      <c r="O36" s="2" t="str">
        <f t="shared" si="2"/>
        <v>Single</v>
      </c>
      <c r="P36" t="str">
        <f t="shared" si="3"/>
        <v>Full Pay</v>
      </c>
    </row>
    <row r="37" spans="1:16" x14ac:dyDescent="0.3">
      <c r="A37" s="1" t="s">
        <v>11</v>
      </c>
      <c r="B37" s="3">
        <v>10</v>
      </c>
      <c r="C37" s="1" t="s">
        <v>70</v>
      </c>
      <c r="D37" s="3">
        <v>43902</v>
      </c>
      <c r="E37" s="1" t="s">
        <v>110</v>
      </c>
      <c r="F37" s="1" t="s">
        <v>21</v>
      </c>
      <c r="G37" s="1" t="s">
        <v>111</v>
      </c>
      <c r="H37" s="4">
        <v>237902</v>
      </c>
      <c r="I37" s="4">
        <v>237902</v>
      </c>
      <c r="J37" s="3">
        <v>6038</v>
      </c>
      <c r="K37" s="2">
        <v>1</v>
      </c>
      <c r="L37" s="2">
        <f t="shared" si="0"/>
        <v>39.400794965220271</v>
      </c>
      <c r="M37" s="2">
        <f t="shared" si="1"/>
        <v>39.400794965220271</v>
      </c>
      <c r="N37" t="str">
        <v>Medium Pay</v>
      </c>
      <c r="O37" s="2" t="str">
        <f t="shared" si="2"/>
        <v>Turnover (2 supers)</v>
      </c>
      <c r="P37" t="str">
        <f t="shared" si="3"/>
        <v>Full Pay</v>
      </c>
    </row>
    <row r="38" spans="1:16" x14ac:dyDescent="0.3">
      <c r="A38" s="1" t="s">
        <v>11</v>
      </c>
      <c r="B38" s="3">
        <v>10</v>
      </c>
      <c r="C38" s="1" t="s">
        <v>70</v>
      </c>
      <c r="D38" s="3">
        <v>43902</v>
      </c>
      <c r="E38" s="1" t="s">
        <v>110</v>
      </c>
      <c r="F38" s="1" t="s">
        <v>21</v>
      </c>
      <c r="G38" s="1" t="s">
        <v>112</v>
      </c>
      <c r="H38" s="4">
        <v>70200</v>
      </c>
      <c r="I38" s="4">
        <v>91157</v>
      </c>
      <c r="J38" s="3">
        <v>6038</v>
      </c>
      <c r="K38" s="2">
        <v>0.77</v>
      </c>
      <c r="L38" s="2">
        <f t="shared" si="0"/>
        <v>11.626366346472341</v>
      </c>
      <c r="M38" s="2">
        <f t="shared" si="1"/>
        <v>15.097217621729049</v>
      </c>
      <c r="N38" t="str">
        <v>Low Pay</v>
      </c>
      <c r="O38" s="2" t="str">
        <f t="shared" si="2"/>
        <v>Turnover (2 supers)</v>
      </c>
      <c r="P38" t="str">
        <f t="shared" si="3"/>
        <v>Partial</v>
      </c>
    </row>
    <row r="39" spans="1:16" x14ac:dyDescent="0.3">
      <c r="A39" s="1" t="s">
        <v>11</v>
      </c>
      <c r="B39" s="3">
        <v>14</v>
      </c>
      <c r="C39" s="1" t="s">
        <v>113</v>
      </c>
      <c r="D39" s="3">
        <v>127901</v>
      </c>
      <c r="E39" s="1" t="s">
        <v>114</v>
      </c>
      <c r="F39" s="1" t="s">
        <v>21</v>
      </c>
      <c r="G39" s="1" t="s">
        <v>115</v>
      </c>
      <c r="H39" s="4">
        <v>108268</v>
      </c>
      <c r="I39" s="4">
        <v>108268</v>
      </c>
      <c r="J39" s="3">
        <v>723</v>
      </c>
      <c r="K39" s="2">
        <v>1</v>
      </c>
      <c r="L39" s="2">
        <f t="shared" si="0"/>
        <v>149.74827109266943</v>
      </c>
      <c r="M39" s="2">
        <f t="shared" si="1"/>
        <v>149.74827109266943</v>
      </c>
      <c r="N39" t="str">
        <v>Low Pay</v>
      </c>
      <c r="O39" s="2" t="str">
        <f t="shared" si="2"/>
        <v>Single</v>
      </c>
      <c r="P39" t="str">
        <f t="shared" si="3"/>
        <v>Full Pay</v>
      </c>
    </row>
    <row r="40" spans="1:16" x14ac:dyDescent="0.3">
      <c r="A40" s="1" t="s">
        <v>11</v>
      </c>
      <c r="B40" s="3">
        <v>19</v>
      </c>
      <c r="C40" s="1" t="s">
        <v>116</v>
      </c>
      <c r="D40" s="3">
        <v>71906</v>
      </c>
      <c r="E40" s="1" t="s">
        <v>117</v>
      </c>
      <c r="F40" s="1" t="s">
        <v>21</v>
      </c>
      <c r="G40" s="1" t="s">
        <v>118</v>
      </c>
      <c r="H40" s="4">
        <v>157500</v>
      </c>
      <c r="I40" s="4">
        <v>157500</v>
      </c>
      <c r="J40" s="3">
        <v>725</v>
      </c>
      <c r="K40" s="2">
        <v>1</v>
      </c>
      <c r="L40" s="2">
        <f t="shared" si="0"/>
        <v>217.24137931034483</v>
      </c>
      <c r="M40" s="2">
        <f t="shared" si="1"/>
        <v>217.24137931034483</v>
      </c>
      <c r="N40" t="str">
        <v>Medium Pay</v>
      </c>
      <c r="O40" s="2" t="str">
        <f t="shared" si="2"/>
        <v>Single</v>
      </c>
      <c r="P40" t="str">
        <f t="shared" si="3"/>
        <v>Full Pay</v>
      </c>
    </row>
    <row r="41" spans="1:16" x14ac:dyDescent="0.3">
      <c r="A41" s="1" t="s">
        <v>11</v>
      </c>
      <c r="B41" s="3">
        <v>17</v>
      </c>
      <c r="C41" s="1" t="s">
        <v>119</v>
      </c>
      <c r="D41" s="3">
        <v>110901</v>
      </c>
      <c r="E41" s="1" t="s">
        <v>120</v>
      </c>
      <c r="F41" s="1" t="s">
        <v>21</v>
      </c>
      <c r="G41" s="1" t="s">
        <v>121</v>
      </c>
      <c r="H41" s="4">
        <v>98000</v>
      </c>
      <c r="I41" s="4">
        <v>98000</v>
      </c>
      <c r="J41" s="3">
        <v>175</v>
      </c>
      <c r="K41" s="2">
        <v>1</v>
      </c>
      <c r="L41" s="2">
        <f t="shared" si="0"/>
        <v>560</v>
      </c>
      <c r="M41" s="2">
        <f t="shared" si="1"/>
        <v>560</v>
      </c>
      <c r="N41" t="str">
        <v>Low Pay</v>
      </c>
      <c r="O41" s="2" t="str">
        <f t="shared" si="2"/>
        <v>Single</v>
      </c>
      <c r="P41" t="str">
        <f t="shared" si="3"/>
        <v>Full Pay</v>
      </c>
    </row>
    <row r="42" spans="1:16" x14ac:dyDescent="0.3">
      <c r="A42" s="1" t="s">
        <v>11</v>
      </c>
      <c r="B42" s="3">
        <v>6</v>
      </c>
      <c r="C42" s="1" t="s">
        <v>122</v>
      </c>
      <c r="D42" s="3">
        <v>228905</v>
      </c>
      <c r="E42" s="1" t="s">
        <v>123</v>
      </c>
      <c r="F42" s="1" t="s">
        <v>21</v>
      </c>
      <c r="G42" s="1" t="s">
        <v>124</v>
      </c>
      <c r="H42" s="4">
        <v>67725</v>
      </c>
      <c r="I42" s="4">
        <v>136240</v>
      </c>
      <c r="J42" s="3">
        <v>179</v>
      </c>
      <c r="K42" s="2">
        <v>0.5</v>
      </c>
      <c r="L42" s="2">
        <f t="shared" si="0"/>
        <v>378.35195530726259</v>
      </c>
      <c r="M42" s="2">
        <f t="shared" si="1"/>
        <v>761.11731843575421</v>
      </c>
      <c r="N42" t="str">
        <v>Low Pay</v>
      </c>
      <c r="O42" s="2" t="str">
        <f t="shared" si="2"/>
        <v>Single</v>
      </c>
      <c r="P42" t="str">
        <f t="shared" si="3"/>
        <v>Partial</v>
      </c>
    </row>
    <row r="43" spans="1:16" x14ac:dyDescent="0.3">
      <c r="A43" s="1" t="s">
        <v>11</v>
      </c>
      <c r="B43" s="3">
        <v>12</v>
      </c>
      <c r="C43" s="1" t="s">
        <v>19</v>
      </c>
      <c r="D43" s="3">
        <v>109912</v>
      </c>
      <c r="E43" s="1" t="s">
        <v>125</v>
      </c>
      <c r="F43" s="1" t="s">
        <v>21</v>
      </c>
      <c r="G43" s="1" t="s">
        <v>126</v>
      </c>
      <c r="H43" s="4">
        <v>127000</v>
      </c>
      <c r="I43" s="4">
        <v>127000</v>
      </c>
      <c r="J43" s="3">
        <v>332</v>
      </c>
      <c r="K43" s="2">
        <v>1</v>
      </c>
      <c r="L43" s="2">
        <f t="shared" si="0"/>
        <v>382.53012048192772</v>
      </c>
      <c r="M43" s="2">
        <f t="shared" si="1"/>
        <v>382.53012048192772</v>
      </c>
      <c r="N43" t="str">
        <v>Low Pay</v>
      </c>
      <c r="O43" s="2" t="str">
        <f t="shared" si="2"/>
        <v>Single</v>
      </c>
      <c r="P43" t="str">
        <f t="shared" si="3"/>
        <v>Full Pay</v>
      </c>
    </row>
    <row r="44" spans="1:16" x14ac:dyDescent="0.3">
      <c r="A44" s="1" t="s">
        <v>11</v>
      </c>
      <c r="B44" s="3">
        <v>2</v>
      </c>
      <c r="C44" s="1" t="s">
        <v>127</v>
      </c>
      <c r="D44" s="3">
        <v>205901</v>
      </c>
      <c r="E44" s="1" t="s">
        <v>128</v>
      </c>
      <c r="F44" s="1" t="s">
        <v>21</v>
      </c>
      <c r="G44" s="1" t="s">
        <v>129</v>
      </c>
      <c r="H44" s="4">
        <v>155000</v>
      </c>
      <c r="I44" s="4">
        <v>155000</v>
      </c>
      <c r="J44" s="3">
        <v>1624</v>
      </c>
      <c r="K44" s="2">
        <v>1</v>
      </c>
      <c r="L44" s="2">
        <f t="shared" si="0"/>
        <v>95.443349753694577</v>
      </c>
      <c r="M44" s="2">
        <f t="shared" si="1"/>
        <v>95.443349753694577</v>
      </c>
      <c r="N44" t="str">
        <v>Medium Pay</v>
      </c>
      <c r="O44" s="2" t="str">
        <f t="shared" si="2"/>
        <v>Single</v>
      </c>
      <c r="P44" t="str">
        <f t="shared" si="3"/>
        <v>Full Pay</v>
      </c>
    </row>
    <row r="45" spans="1:16" x14ac:dyDescent="0.3">
      <c r="A45" s="1" t="s">
        <v>11</v>
      </c>
      <c r="B45" s="3">
        <v>9</v>
      </c>
      <c r="C45" s="1" t="s">
        <v>130</v>
      </c>
      <c r="D45" s="3">
        <v>5901</v>
      </c>
      <c r="E45" s="1" t="s">
        <v>131</v>
      </c>
      <c r="F45" s="1" t="s">
        <v>21</v>
      </c>
      <c r="G45" s="1" t="s">
        <v>132</v>
      </c>
      <c r="H45" s="4">
        <v>120171</v>
      </c>
      <c r="I45" s="4">
        <v>120171</v>
      </c>
      <c r="J45" s="3">
        <v>484</v>
      </c>
      <c r="K45" s="2">
        <v>1</v>
      </c>
      <c r="L45" s="2">
        <f t="shared" si="0"/>
        <v>248.28719008264463</v>
      </c>
      <c r="M45" s="2">
        <f t="shared" si="1"/>
        <v>248.28719008264463</v>
      </c>
      <c r="N45" t="str">
        <v>Low Pay</v>
      </c>
      <c r="O45" s="2" t="str">
        <f t="shared" si="2"/>
        <v>Single</v>
      </c>
      <c r="P45" t="str">
        <f t="shared" si="3"/>
        <v>Full Pay</v>
      </c>
    </row>
    <row r="46" spans="1:16" x14ac:dyDescent="0.3">
      <c r="A46" s="1" t="s">
        <v>11</v>
      </c>
      <c r="B46" s="3">
        <v>11</v>
      </c>
      <c r="C46" s="1" t="s">
        <v>133</v>
      </c>
      <c r="D46" s="3">
        <v>61910</v>
      </c>
      <c r="E46" s="1" t="s">
        <v>134</v>
      </c>
      <c r="F46" s="1" t="s">
        <v>21</v>
      </c>
      <c r="G46" s="1" t="s">
        <v>135</v>
      </c>
      <c r="H46" s="4">
        <v>295500</v>
      </c>
      <c r="I46" s="4">
        <v>295500</v>
      </c>
      <c r="J46" s="3">
        <v>6166</v>
      </c>
      <c r="K46" s="2">
        <v>1</v>
      </c>
      <c r="L46" s="2">
        <f t="shared" si="0"/>
        <v>47.924099902692184</v>
      </c>
      <c r="M46" s="2">
        <f t="shared" si="1"/>
        <v>47.924099902692184</v>
      </c>
      <c r="N46" t="str">
        <v>High Pay</v>
      </c>
      <c r="O46" s="2" t="str">
        <f t="shared" si="2"/>
        <v>Single</v>
      </c>
      <c r="P46" t="str">
        <f t="shared" si="3"/>
        <v>Full Pay</v>
      </c>
    </row>
    <row r="47" spans="1:16" x14ac:dyDescent="0.3">
      <c r="A47" s="1" t="s">
        <v>11</v>
      </c>
      <c r="B47" s="3">
        <v>4</v>
      </c>
      <c r="C47" s="1" t="s">
        <v>16</v>
      </c>
      <c r="D47" s="3">
        <v>101803</v>
      </c>
      <c r="E47" s="1" t="s">
        <v>136</v>
      </c>
      <c r="F47" s="1" t="s">
        <v>14</v>
      </c>
      <c r="G47" s="1" t="s">
        <v>137</v>
      </c>
      <c r="H47" s="4">
        <v>85000</v>
      </c>
      <c r="I47" s="4">
        <v>240861</v>
      </c>
      <c r="J47" s="3">
        <v>1606</v>
      </c>
      <c r="K47" s="2">
        <v>0.35</v>
      </c>
      <c r="L47" s="2">
        <f t="shared" si="0"/>
        <v>52.926525529265255</v>
      </c>
      <c r="M47" s="2">
        <f t="shared" si="1"/>
        <v>149.97571606475717</v>
      </c>
      <c r="N47" t="str">
        <v>Medium Pay</v>
      </c>
      <c r="O47" s="2" t="str">
        <f t="shared" si="2"/>
        <v>Single</v>
      </c>
      <c r="P47" t="str">
        <f t="shared" si="3"/>
        <v>Partial</v>
      </c>
    </row>
    <row r="48" spans="1:16" x14ac:dyDescent="0.3">
      <c r="A48" s="1" t="s">
        <v>11</v>
      </c>
      <c r="B48" s="3">
        <v>11</v>
      </c>
      <c r="C48" s="1" t="s">
        <v>36</v>
      </c>
      <c r="D48" s="3">
        <v>220802</v>
      </c>
      <c r="E48" s="1" t="s">
        <v>138</v>
      </c>
      <c r="F48" s="1" t="s">
        <v>14</v>
      </c>
      <c r="G48" s="1" t="s">
        <v>139</v>
      </c>
      <c r="H48" s="4">
        <v>182000</v>
      </c>
      <c r="I48" s="4">
        <v>182000</v>
      </c>
      <c r="J48" s="3">
        <v>1506</v>
      </c>
      <c r="K48" s="2">
        <v>1</v>
      </c>
      <c r="L48" s="2">
        <f t="shared" si="0"/>
        <v>120.84993359893758</v>
      </c>
      <c r="M48" s="2">
        <f t="shared" si="1"/>
        <v>120.84993359893758</v>
      </c>
      <c r="N48" t="str">
        <v>Medium Pay</v>
      </c>
      <c r="O48" s="2" t="str">
        <f t="shared" si="2"/>
        <v>Single</v>
      </c>
      <c r="P48" t="str">
        <f t="shared" si="3"/>
        <v>Full Pay</v>
      </c>
    </row>
    <row r="49" spans="1:16" x14ac:dyDescent="0.3">
      <c r="A49" s="1" t="s">
        <v>11</v>
      </c>
      <c r="B49" s="3">
        <v>11</v>
      </c>
      <c r="C49" s="1" t="s">
        <v>36</v>
      </c>
      <c r="D49" s="3">
        <v>220901</v>
      </c>
      <c r="E49" s="1" t="s">
        <v>140</v>
      </c>
      <c r="F49" s="1" t="s">
        <v>21</v>
      </c>
      <c r="G49" s="1" t="s">
        <v>141</v>
      </c>
      <c r="H49" s="4">
        <v>335002</v>
      </c>
      <c r="I49" s="4">
        <v>335002</v>
      </c>
      <c r="J49" s="3">
        <v>53339</v>
      </c>
      <c r="K49" s="2">
        <v>1</v>
      </c>
      <c r="L49" s="2">
        <f t="shared" si="0"/>
        <v>6.2806201841054392</v>
      </c>
      <c r="M49" s="2">
        <f t="shared" si="1"/>
        <v>6.2806201841054392</v>
      </c>
      <c r="N49" t="str">
        <v>High Pay</v>
      </c>
      <c r="O49" s="2" t="str">
        <f t="shared" si="2"/>
        <v>Single</v>
      </c>
      <c r="P49" t="str">
        <f t="shared" si="3"/>
        <v>Full Pay</v>
      </c>
    </row>
    <row r="50" spans="1:16" x14ac:dyDescent="0.3">
      <c r="A50" s="1" t="s">
        <v>11</v>
      </c>
      <c r="B50" s="3">
        <v>7</v>
      </c>
      <c r="C50" s="1" t="s">
        <v>142</v>
      </c>
      <c r="D50" s="3">
        <v>212901</v>
      </c>
      <c r="E50" s="1" t="s">
        <v>143</v>
      </c>
      <c r="F50" s="1" t="s">
        <v>21</v>
      </c>
      <c r="G50" s="1" t="s">
        <v>144</v>
      </c>
      <c r="H50" s="4">
        <v>131159</v>
      </c>
      <c r="I50" s="4">
        <v>131159</v>
      </c>
      <c r="J50" s="3">
        <v>1008</v>
      </c>
      <c r="K50" s="2">
        <v>1</v>
      </c>
      <c r="L50" s="2">
        <f t="shared" si="0"/>
        <v>130.11805555555554</v>
      </c>
      <c r="M50" s="2">
        <f t="shared" si="1"/>
        <v>130.11805555555554</v>
      </c>
      <c r="N50" t="str">
        <v>Low Pay</v>
      </c>
      <c r="O50" s="2" t="str">
        <f t="shared" si="2"/>
        <v>Single</v>
      </c>
      <c r="P50" t="str">
        <f t="shared" si="3"/>
        <v>Full Pay</v>
      </c>
    </row>
    <row r="51" spans="1:16" x14ac:dyDescent="0.3">
      <c r="A51" s="1" t="s">
        <v>11</v>
      </c>
      <c r="B51" s="3">
        <v>6</v>
      </c>
      <c r="C51" s="1" t="s">
        <v>145</v>
      </c>
      <c r="D51" s="3">
        <v>21805</v>
      </c>
      <c r="E51" s="1" t="s">
        <v>146</v>
      </c>
      <c r="F51" s="1" t="s">
        <v>14</v>
      </c>
      <c r="G51" s="1" t="s">
        <v>147</v>
      </c>
      <c r="H51" s="4">
        <v>157701</v>
      </c>
      <c r="I51" s="4">
        <v>157701</v>
      </c>
      <c r="J51" s="3">
        <v>454</v>
      </c>
      <c r="K51" s="2">
        <v>1</v>
      </c>
      <c r="L51" s="2">
        <f t="shared" si="0"/>
        <v>347.35903083700441</v>
      </c>
      <c r="M51" s="2">
        <f t="shared" si="1"/>
        <v>347.35903083700441</v>
      </c>
      <c r="N51" t="str">
        <v>Medium Pay</v>
      </c>
      <c r="O51" s="2" t="str">
        <f t="shared" si="2"/>
        <v>Single</v>
      </c>
      <c r="P51" t="str">
        <f t="shared" si="3"/>
        <v>Full Pay</v>
      </c>
    </row>
    <row r="52" spans="1:16" x14ac:dyDescent="0.3">
      <c r="A52" s="1" t="s">
        <v>11</v>
      </c>
      <c r="B52" s="3">
        <v>14</v>
      </c>
      <c r="C52" s="1" t="s">
        <v>148</v>
      </c>
      <c r="D52" s="3">
        <v>217901</v>
      </c>
      <c r="E52" s="1" t="s">
        <v>149</v>
      </c>
      <c r="F52" s="1" t="s">
        <v>21</v>
      </c>
      <c r="G52" s="1" t="s">
        <v>150</v>
      </c>
      <c r="H52" s="4">
        <v>102152</v>
      </c>
      <c r="I52" s="4">
        <v>102152</v>
      </c>
      <c r="J52" s="3">
        <v>181</v>
      </c>
      <c r="K52" s="2">
        <v>1</v>
      </c>
      <c r="L52" s="2">
        <f t="shared" si="0"/>
        <v>564.37569060773478</v>
      </c>
      <c r="M52" s="2">
        <f t="shared" si="1"/>
        <v>564.37569060773478</v>
      </c>
      <c r="N52" t="str">
        <v>Low Pay</v>
      </c>
      <c r="O52" s="2" t="str">
        <f t="shared" si="2"/>
        <v>Single</v>
      </c>
      <c r="P52" t="str">
        <f t="shared" si="3"/>
        <v>Full Pay</v>
      </c>
    </row>
    <row r="53" spans="1:16" x14ac:dyDescent="0.3">
      <c r="A53" s="1" t="s">
        <v>11</v>
      </c>
      <c r="B53" s="3">
        <v>10</v>
      </c>
      <c r="C53" s="1" t="s">
        <v>151</v>
      </c>
      <c r="D53" s="3">
        <v>107901</v>
      </c>
      <c r="E53" s="1" t="s">
        <v>152</v>
      </c>
      <c r="F53" s="1" t="s">
        <v>21</v>
      </c>
      <c r="G53" s="1" t="s">
        <v>153</v>
      </c>
      <c r="H53" s="4">
        <v>230000</v>
      </c>
      <c r="I53" s="4">
        <v>396552</v>
      </c>
      <c r="J53" s="3">
        <v>3029</v>
      </c>
      <c r="K53" s="2">
        <v>0.57999999999999996</v>
      </c>
      <c r="L53" s="2">
        <f t="shared" si="0"/>
        <v>75.932651039947174</v>
      </c>
      <c r="M53" s="2">
        <f t="shared" si="1"/>
        <v>130.91845493562232</v>
      </c>
      <c r="N53" t="str">
        <v>High Pay</v>
      </c>
      <c r="O53" s="2" t="str">
        <f t="shared" si="2"/>
        <v>Single</v>
      </c>
      <c r="P53" t="str">
        <f t="shared" si="3"/>
        <v>Partial</v>
      </c>
    </row>
    <row r="54" spans="1:16" x14ac:dyDescent="0.3">
      <c r="A54" s="1" t="s">
        <v>11</v>
      </c>
      <c r="B54" s="3">
        <v>8</v>
      </c>
      <c r="C54" s="1" t="s">
        <v>154</v>
      </c>
      <c r="D54" s="3">
        <v>34901</v>
      </c>
      <c r="E54" s="1" t="s">
        <v>155</v>
      </c>
      <c r="F54" s="1" t="s">
        <v>21</v>
      </c>
      <c r="G54" s="1" t="s">
        <v>156</v>
      </c>
      <c r="H54" s="4">
        <v>190000</v>
      </c>
      <c r="I54" s="4">
        <v>190000</v>
      </c>
      <c r="J54" s="3">
        <v>1929</v>
      </c>
      <c r="K54" s="2">
        <v>1</v>
      </c>
      <c r="L54" s="2">
        <f t="shared" si="0"/>
        <v>98.496630378434418</v>
      </c>
      <c r="M54" s="2">
        <f t="shared" si="1"/>
        <v>98.496630378434418</v>
      </c>
      <c r="N54" t="str">
        <v>Medium Pay</v>
      </c>
      <c r="O54" s="2" t="str">
        <f t="shared" si="2"/>
        <v>Single</v>
      </c>
      <c r="P54" t="str">
        <f t="shared" si="3"/>
        <v>Full Pay</v>
      </c>
    </row>
    <row r="55" spans="1:16" x14ac:dyDescent="0.3">
      <c r="A55" s="1" t="s">
        <v>11</v>
      </c>
      <c r="B55" s="3">
        <v>11</v>
      </c>
      <c r="C55" s="1" t="s">
        <v>133</v>
      </c>
      <c r="D55" s="3">
        <v>61907</v>
      </c>
      <c r="E55" s="1" t="s">
        <v>157</v>
      </c>
      <c r="F55" s="1" t="s">
        <v>21</v>
      </c>
      <c r="G55" s="1" t="s">
        <v>158</v>
      </c>
      <c r="H55" s="4">
        <v>185000</v>
      </c>
      <c r="I55" s="4">
        <v>185000</v>
      </c>
      <c r="J55" s="3">
        <v>4480</v>
      </c>
      <c r="K55" s="2">
        <v>1</v>
      </c>
      <c r="L55" s="2">
        <f t="shared" si="0"/>
        <v>41.294642857142854</v>
      </c>
      <c r="M55" s="2">
        <f t="shared" si="1"/>
        <v>41.294642857142854</v>
      </c>
      <c r="N55" t="str">
        <v>Medium Pay</v>
      </c>
      <c r="O55" s="2" t="str">
        <f t="shared" si="2"/>
        <v>Single</v>
      </c>
      <c r="P55" t="str">
        <f t="shared" si="3"/>
        <v>Full Pay</v>
      </c>
    </row>
    <row r="56" spans="1:16" x14ac:dyDescent="0.3">
      <c r="A56" s="1" t="s">
        <v>11</v>
      </c>
      <c r="B56" s="3">
        <v>13</v>
      </c>
      <c r="C56" s="1" t="s">
        <v>159</v>
      </c>
      <c r="D56" s="3">
        <v>227825</v>
      </c>
      <c r="E56" s="1" t="s">
        <v>160</v>
      </c>
      <c r="F56" s="1" t="s">
        <v>14</v>
      </c>
      <c r="G56" s="1" t="s">
        <v>161</v>
      </c>
      <c r="H56" s="4">
        <v>213557</v>
      </c>
      <c r="I56" s="4">
        <v>213557</v>
      </c>
      <c r="J56" s="3">
        <v>2713</v>
      </c>
      <c r="K56" s="2">
        <v>1</v>
      </c>
      <c r="L56" s="2">
        <f t="shared" si="0"/>
        <v>78.716181349060079</v>
      </c>
      <c r="M56" s="2">
        <f t="shared" si="1"/>
        <v>78.716181349060079</v>
      </c>
      <c r="N56" t="str">
        <v>Medium Pay</v>
      </c>
      <c r="O56" s="2" t="str">
        <f t="shared" si="2"/>
        <v>Single</v>
      </c>
      <c r="P56" t="str">
        <f t="shared" si="3"/>
        <v>Full Pay</v>
      </c>
    </row>
    <row r="57" spans="1:16" x14ac:dyDescent="0.3">
      <c r="A57" s="1" t="s">
        <v>11</v>
      </c>
      <c r="B57" s="3">
        <v>13</v>
      </c>
      <c r="C57" s="1" t="s">
        <v>159</v>
      </c>
      <c r="D57" s="3">
        <v>227821</v>
      </c>
      <c r="E57" s="1" t="s">
        <v>162</v>
      </c>
      <c r="F57" s="1" t="s">
        <v>14</v>
      </c>
      <c r="G57" s="1" t="s">
        <v>163</v>
      </c>
      <c r="H57" s="4">
        <v>33875</v>
      </c>
      <c r="I57" s="4">
        <v>67750</v>
      </c>
      <c r="J57" s="3">
        <v>202</v>
      </c>
      <c r="K57" s="2">
        <v>0.5</v>
      </c>
      <c r="L57" s="2">
        <f t="shared" si="0"/>
        <v>167.69801980198019</v>
      </c>
      <c r="M57" s="2">
        <f t="shared" si="1"/>
        <v>335.39603960396039</v>
      </c>
      <c r="N57" t="str">
        <v>Low Pay</v>
      </c>
      <c r="O57" s="2" t="str">
        <f t="shared" si="2"/>
        <v>Single</v>
      </c>
      <c r="P57" t="str">
        <f t="shared" si="3"/>
        <v>Partial</v>
      </c>
    </row>
    <row r="58" spans="1:16" x14ac:dyDescent="0.3">
      <c r="A58" s="1" t="s">
        <v>11</v>
      </c>
      <c r="B58" s="3">
        <v>13</v>
      </c>
      <c r="C58" s="1" t="s">
        <v>159</v>
      </c>
      <c r="D58" s="3">
        <v>227901</v>
      </c>
      <c r="E58" s="1" t="s">
        <v>164</v>
      </c>
      <c r="F58" s="1" t="s">
        <v>21</v>
      </c>
      <c r="G58" s="1" t="s">
        <v>165</v>
      </c>
      <c r="H58" s="4">
        <v>362250</v>
      </c>
      <c r="I58" s="4">
        <v>362250</v>
      </c>
      <c r="J58" s="3">
        <v>72272</v>
      </c>
      <c r="K58" s="2">
        <v>1</v>
      </c>
      <c r="L58" s="2">
        <f t="shared" si="0"/>
        <v>5.0123145893292005</v>
      </c>
      <c r="M58" s="2">
        <f t="shared" si="1"/>
        <v>5.0123145893292005</v>
      </c>
      <c r="N58" t="str">
        <v>High Pay</v>
      </c>
      <c r="O58" s="2" t="str">
        <f t="shared" si="2"/>
        <v>Single</v>
      </c>
      <c r="P58" t="str">
        <f t="shared" si="3"/>
        <v>Full Pay</v>
      </c>
    </row>
    <row r="59" spans="1:16" x14ac:dyDescent="0.3">
      <c r="A59" s="1" t="s">
        <v>11</v>
      </c>
      <c r="B59" s="3">
        <v>3</v>
      </c>
      <c r="C59" s="1" t="s">
        <v>166</v>
      </c>
      <c r="D59" s="3">
        <v>196901</v>
      </c>
      <c r="E59" s="1" t="s">
        <v>167</v>
      </c>
      <c r="F59" s="1" t="s">
        <v>21</v>
      </c>
      <c r="G59" s="1" t="s">
        <v>168</v>
      </c>
      <c r="H59" s="4">
        <v>87826</v>
      </c>
      <c r="I59" s="4">
        <v>87826</v>
      </c>
      <c r="J59" s="3">
        <v>141</v>
      </c>
      <c r="K59" s="2">
        <v>1</v>
      </c>
      <c r="L59" s="2">
        <f t="shared" si="0"/>
        <v>622.87943262411352</v>
      </c>
      <c r="M59" s="2">
        <f t="shared" si="1"/>
        <v>622.87943262411352</v>
      </c>
      <c r="N59" t="str">
        <v>Low Pay</v>
      </c>
      <c r="O59" s="2" t="str">
        <f t="shared" si="2"/>
        <v>Single</v>
      </c>
      <c r="P59" t="str">
        <f t="shared" si="3"/>
        <v>Full Pay</v>
      </c>
    </row>
    <row r="60" spans="1:16" x14ac:dyDescent="0.3">
      <c r="A60" s="1" t="s">
        <v>11</v>
      </c>
      <c r="B60" s="3">
        <v>10</v>
      </c>
      <c r="C60" s="1" t="s">
        <v>169</v>
      </c>
      <c r="D60" s="3">
        <v>70901</v>
      </c>
      <c r="E60" s="1" t="s">
        <v>170</v>
      </c>
      <c r="F60" s="1" t="s">
        <v>21</v>
      </c>
      <c r="G60" s="1" t="s">
        <v>171</v>
      </c>
      <c r="H60" s="4">
        <v>134845</v>
      </c>
      <c r="I60" s="4">
        <v>134845</v>
      </c>
      <c r="J60" s="3">
        <v>347</v>
      </c>
      <c r="K60" s="2">
        <v>1</v>
      </c>
      <c r="L60" s="2">
        <f t="shared" si="0"/>
        <v>388.60230547550429</v>
      </c>
      <c r="M60" s="2">
        <f t="shared" si="1"/>
        <v>388.60230547550429</v>
      </c>
      <c r="N60" t="str">
        <v>Low Pay</v>
      </c>
      <c r="O60" s="2" t="str">
        <f t="shared" si="2"/>
        <v>Single</v>
      </c>
      <c r="P60" t="str">
        <f t="shared" si="3"/>
        <v>Full Pay</v>
      </c>
    </row>
    <row r="61" spans="1:16" x14ac:dyDescent="0.3">
      <c r="A61" s="1" t="s">
        <v>11</v>
      </c>
      <c r="B61" s="3">
        <v>8</v>
      </c>
      <c r="C61" s="1" t="s">
        <v>172</v>
      </c>
      <c r="D61" s="3">
        <v>194902</v>
      </c>
      <c r="E61" s="1" t="s">
        <v>173</v>
      </c>
      <c r="F61" s="1" t="s">
        <v>21</v>
      </c>
      <c r="G61" s="1" t="s">
        <v>174</v>
      </c>
      <c r="H61" s="4">
        <v>108000</v>
      </c>
      <c r="I61" s="4">
        <v>108000</v>
      </c>
      <c r="J61" s="3">
        <v>304</v>
      </c>
      <c r="K61" s="2">
        <v>1</v>
      </c>
      <c r="L61" s="2">
        <f t="shared" si="0"/>
        <v>355.26315789473682</v>
      </c>
      <c r="M61" s="2">
        <f t="shared" si="1"/>
        <v>355.26315789473682</v>
      </c>
      <c r="N61" t="str">
        <v>Low Pay</v>
      </c>
      <c r="O61" s="2" t="str">
        <f t="shared" si="2"/>
        <v>Single</v>
      </c>
      <c r="P61" t="str">
        <f t="shared" si="3"/>
        <v>Full Pay</v>
      </c>
    </row>
    <row r="62" spans="1:16" x14ac:dyDescent="0.3">
      <c r="A62" s="1" t="s">
        <v>11</v>
      </c>
      <c r="B62" s="3">
        <v>8</v>
      </c>
      <c r="C62" s="1" t="s">
        <v>154</v>
      </c>
      <c r="D62" s="3">
        <v>34902</v>
      </c>
      <c r="E62" s="1" t="s">
        <v>175</v>
      </c>
      <c r="F62" s="1" t="s">
        <v>21</v>
      </c>
      <c r="G62" s="1" t="s">
        <v>176</v>
      </c>
      <c r="H62" s="4">
        <v>89600</v>
      </c>
      <c r="I62" s="4">
        <v>89600</v>
      </c>
      <c r="J62" s="3">
        <v>112</v>
      </c>
      <c r="K62" s="2">
        <v>1</v>
      </c>
      <c r="L62" s="2">
        <f t="shared" si="0"/>
        <v>800</v>
      </c>
      <c r="M62" s="2">
        <f t="shared" si="1"/>
        <v>800</v>
      </c>
      <c r="N62" t="str">
        <v>Low Pay</v>
      </c>
      <c r="O62" s="2" t="str">
        <f t="shared" si="2"/>
        <v>Single</v>
      </c>
      <c r="P62" t="str">
        <f t="shared" si="3"/>
        <v>Full Pay</v>
      </c>
    </row>
    <row r="63" spans="1:16" x14ac:dyDescent="0.3">
      <c r="A63" s="1" t="s">
        <v>11</v>
      </c>
      <c r="B63" s="3">
        <v>12</v>
      </c>
      <c r="C63" s="1" t="s">
        <v>177</v>
      </c>
      <c r="D63" s="3">
        <v>161918</v>
      </c>
      <c r="E63" s="1" t="s">
        <v>178</v>
      </c>
      <c r="F63" s="1" t="s">
        <v>21</v>
      </c>
      <c r="G63" s="1" t="s">
        <v>179</v>
      </c>
      <c r="H63" s="4">
        <v>161262</v>
      </c>
      <c r="I63" s="4">
        <v>161262</v>
      </c>
      <c r="J63" s="3">
        <v>834</v>
      </c>
      <c r="K63" s="2">
        <v>1</v>
      </c>
      <c r="L63" s="2">
        <f t="shared" si="0"/>
        <v>193.35971223021582</v>
      </c>
      <c r="M63" s="2">
        <f t="shared" si="1"/>
        <v>193.35971223021582</v>
      </c>
      <c r="N63" t="str">
        <v>Medium Pay</v>
      </c>
      <c r="O63" s="2" t="str">
        <f t="shared" si="2"/>
        <v>Single</v>
      </c>
      <c r="P63" t="str">
        <f t="shared" si="3"/>
        <v>Full Pay</v>
      </c>
    </row>
    <row r="64" spans="1:16" x14ac:dyDescent="0.3">
      <c r="A64" s="1" t="s">
        <v>11</v>
      </c>
      <c r="B64" s="3">
        <v>11</v>
      </c>
      <c r="C64" s="1" t="s">
        <v>36</v>
      </c>
      <c r="D64" s="3">
        <v>220915</v>
      </c>
      <c r="E64" s="1" t="s">
        <v>180</v>
      </c>
      <c r="F64" s="1" t="s">
        <v>21</v>
      </c>
      <c r="G64" s="1" t="s">
        <v>181</v>
      </c>
      <c r="H64" s="4">
        <v>283250</v>
      </c>
      <c r="I64" s="4">
        <v>283250</v>
      </c>
      <c r="J64" s="3">
        <v>7304</v>
      </c>
      <c r="K64" s="2">
        <v>1</v>
      </c>
      <c r="L64" s="2">
        <f t="shared" si="0"/>
        <v>38.78012048192771</v>
      </c>
      <c r="M64" s="2">
        <f t="shared" si="1"/>
        <v>38.78012048192771</v>
      </c>
      <c r="N64" t="str">
        <v>High Pay</v>
      </c>
      <c r="O64" s="2" t="str">
        <f t="shared" si="2"/>
        <v>Single</v>
      </c>
      <c r="P64" t="str">
        <f t="shared" si="3"/>
        <v>Full Pay</v>
      </c>
    </row>
    <row r="65" spans="1:16" x14ac:dyDescent="0.3">
      <c r="A65" s="1" t="s">
        <v>11</v>
      </c>
      <c r="B65" s="3">
        <v>14</v>
      </c>
      <c r="C65" s="1" t="s">
        <v>182</v>
      </c>
      <c r="D65" s="3">
        <v>30903</v>
      </c>
      <c r="E65" s="1" t="s">
        <v>183</v>
      </c>
      <c r="F65" s="1" t="s">
        <v>21</v>
      </c>
      <c r="G65" s="1" t="s">
        <v>184</v>
      </c>
      <c r="H65" s="4">
        <v>121540</v>
      </c>
      <c r="I65" s="4">
        <v>121540</v>
      </c>
      <c r="J65" s="3">
        <v>348</v>
      </c>
      <c r="K65" s="2">
        <v>1</v>
      </c>
      <c r="L65" s="2">
        <f t="shared" si="0"/>
        <v>349.25287356321837</v>
      </c>
      <c r="M65" s="2">
        <f t="shared" si="1"/>
        <v>349.25287356321837</v>
      </c>
      <c r="N65" t="str">
        <v>Low Pay</v>
      </c>
      <c r="O65" s="2" t="str">
        <f t="shared" si="2"/>
        <v>Single</v>
      </c>
      <c r="P65" t="str">
        <f t="shared" si="3"/>
        <v>Full Pay</v>
      </c>
    </row>
    <row r="66" spans="1:16" x14ac:dyDescent="0.3">
      <c r="A66" s="1" t="s">
        <v>11</v>
      </c>
      <c r="B66" s="3">
        <v>4</v>
      </c>
      <c r="C66" s="1" t="s">
        <v>16</v>
      </c>
      <c r="D66" s="3">
        <v>101853</v>
      </c>
      <c r="E66" s="1" t="s">
        <v>185</v>
      </c>
      <c r="F66" s="1" t="s">
        <v>14</v>
      </c>
      <c r="G66" s="1" t="s">
        <v>186</v>
      </c>
      <c r="H66" s="4">
        <v>160000</v>
      </c>
      <c r="I66" s="4">
        <v>171951</v>
      </c>
      <c r="J66" s="3">
        <v>1808</v>
      </c>
      <c r="K66" s="2">
        <v>0.93</v>
      </c>
      <c r="L66" s="2">
        <f t="shared" si="0"/>
        <v>88.495575221238937</v>
      </c>
      <c r="M66" s="2">
        <f t="shared" si="1"/>
        <v>95.10564159292035</v>
      </c>
      <c r="N66" t="str">
        <v>Medium Pay</v>
      </c>
      <c r="O66" s="2" t="str">
        <f t="shared" si="2"/>
        <v>Single</v>
      </c>
      <c r="P66" t="str">
        <f t="shared" si="3"/>
        <v>Partial</v>
      </c>
    </row>
    <row r="67" spans="1:16" x14ac:dyDescent="0.3">
      <c r="A67" s="1" t="s">
        <v>11</v>
      </c>
      <c r="B67" s="3">
        <v>15</v>
      </c>
      <c r="C67" s="1" t="s">
        <v>187</v>
      </c>
      <c r="D67" s="3">
        <v>200901</v>
      </c>
      <c r="E67" s="1" t="s">
        <v>188</v>
      </c>
      <c r="F67" s="1" t="s">
        <v>21</v>
      </c>
      <c r="G67" s="1" t="s">
        <v>189</v>
      </c>
      <c r="H67" s="4">
        <v>118500</v>
      </c>
      <c r="I67" s="4">
        <v>118500</v>
      </c>
      <c r="J67" s="3">
        <v>775</v>
      </c>
      <c r="K67" s="2">
        <v>1</v>
      </c>
      <c r="L67" s="2">
        <f t="shared" ref="L67:L130" si="4">SUM(H67 / J67)</f>
        <v>152.90322580645162</v>
      </c>
      <c r="M67" s="2">
        <f t="shared" ref="M67:M130" si="5">SUM(I67 / J67)</f>
        <v>152.90322580645162</v>
      </c>
      <c r="N67" t="str">
        <v>Low Pay</v>
      </c>
      <c r="O67" s="2" t="str">
        <f t="shared" ref="O67:O130" si="6">IF(COUNTIFS(D$2:D$1200, D67)&gt;1, "Turnover ("&amp;COUNTIFS(D$2:D$1200, D67)&amp;" supers)", "Single")</f>
        <v>Single</v>
      </c>
      <c r="P67" t="str">
        <f t="shared" ref="P67:P130" si="7">IF(K67=1,"Full Pay","Partial")</f>
        <v>Full Pay</v>
      </c>
    </row>
    <row r="68" spans="1:16" x14ac:dyDescent="0.3">
      <c r="A68" s="1" t="s">
        <v>11</v>
      </c>
      <c r="B68" s="3">
        <v>18</v>
      </c>
      <c r="C68" s="1" t="s">
        <v>190</v>
      </c>
      <c r="D68" s="3">
        <v>195902</v>
      </c>
      <c r="E68" s="1" t="s">
        <v>191</v>
      </c>
      <c r="F68" s="1" t="s">
        <v>21</v>
      </c>
      <c r="G68" s="1" t="s">
        <v>192</v>
      </c>
      <c r="H68" s="4">
        <v>139244</v>
      </c>
      <c r="I68" s="4">
        <v>139244</v>
      </c>
      <c r="J68" s="3">
        <v>146</v>
      </c>
      <c r="K68" s="2">
        <v>1</v>
      </c>
      <c r="L68" s="2">
        <f t="shared" si="4"/>
        <v>953.72602739726028</v>
      </c>
      <c r="M68" s="2">
        <f t="shared" si="5"/>
        <v>953.72602739726028</v>
      </c>
      <c r="N68" t="str">
        <v>Low Pay</v>
      </c>
      <c r="O68" s="2" t="str">
        <f t="shared" si="6"/>
        <v>Single</v>
      </c>
      <c r="P68" t="str">
        <f t="shared" si="7"/>
        <v>Full Pay</v>
      </c>
    </row>
    <row r="69" spans="1:16" x14ac:dyDescent="0.3">
      <c r="A69" s="1" t="s">
        <v>11</v>
      </c>
      <c r="B69" s="3">
        <v>20</v>
      </c>
      <c r="C69" s="1" t="s">
        <v>193</v>
      </c>
      <c r="D69" s="3">
        <v>10902</v>
      </c>
      <c r="E69" s="1" t="s">
        <v>194</v>
      </c>
      <c r="F69" s="1" t="s">
        <v>21</v>
      </c>
      <c r="G69" s="1" t="s">
        <v>195</v>
      </c>
      <c r="H69" s="4">
        <v>159650</v>
      </c>
      <c r="I69" s="4">
        <v>159650</v>
      </c>
      <c r="J69" s="3">
        <v>2218</v>
      </c>
      <c r="K69" s="2">
        <v>1</v>
      </c>
      <c r="L69" s="2">
        <f t="shared" si="4"/>
        <v>71.979260595130754</v>
      </c>
      <c r="M69" s="2">
        <f t="shared" si="5"/>
        <v>71.979260595130754</v>
      </c>
      <c r="N69" t="str">
        <v>Medium Pay</v>
      </c>
      <c r="O69" s="2" t="str">
        <f t="shared" si="6"/>
        <v>Single</v>
      </c>
      <c r="P69" t="str">
        <f t="shared" si="7"/>
        <v>Full Pay</v>
      </c>
    </row>
    <row r="70" spans="1:16" x14ac:dyDescent="0.3">
      <c r="A70" s="1" t="s">
        <v>11</v>
      </c>
      <c r="B70" s="3">
        <v>15</v>
      </c>
      <c r="C70" s="1" t="s">
        <v>196</v>
      </c>
      <c r="D70" s="3">
        <v>25901</v>
      </c>
      <c r="E70" s="1" t="s">
        <v>197</v>
      </c>
      <c r="F70" s="1" t="s">
        <v>21</v>
      </c>
      <c r="G70" s="1" t="s">
        <v>198</v>
      </c>
      <c r="H70" s="4">
        <v>143384</v>
      </c>
      <c r="I70" s="4">
        <v>143384</v>
      </c>
      <c r="J70" s="3">
        <v>793</v>
      </c>
      <c r="K70" s="2">
        <v>1</v>
      </c>
      <c r="L70" s="2">
        <f t="shared" si="4"/>
        <v>180.81210592686003</v>
      </c>
      <c r="M70" s="2">
        <f t="shared" si="5"/>
        <v>180.81210592686003</v>
      </c>
      <c r="N70" t="str">
        <v>Low Pay</v>
      </c>
      <c r="O70" s="2" t="str">
        <f t="shared" si="6"/>
        <v>Single</v>
      </c>
      <c r="P70" t="str">
        <f t="shared" si="7"/>
        <v>Full Pay</v>
      </c>
    </row>
    <row r="71" spans="1:16" x14ac:dyDescent="0.3">
      <c r="A71" s="1" t="s">
        <v>11</v>
      </c>
      <c r="B71" s="3">
        <v>2</v>
      </c>
      <c r="C71" s="1" t="s">
        <v>46</v>
      </c>
      <c r="D71" s="3">
        <v>178913</v>
      </c>
      <c r="E71" s="1" t="s">
        <v>199</v>
      </c>
      <c r="F71" s="1" t="s">
        <v>21</v>
      </c>
      <c r="G71" s="1" t="s">
        <v>200</v>
      </c>
      <c r="H71" s="4">
        <v>171252</v>
      </c>
      <c r="I71" s="4">
        <v>171252</v>
      </c>
      <c r="J71" s="3">
        <v>744</v>
      </c>
      <c r="K71" s="2">
        <v>1</v>
      </c>
      <c r="L71" s="2">
        <f t="shared" si="4"/>
        <v>230.17741935483872</v>
      </c>
      <c r="M71" s="2">
        <f t="shared" si="5"/>
        <v>230.17741935483872</v>
      </c>
      <c r="N71" t="str">
        <v>Medium Pay</v>
      </c>
      <c r="O71" s="2" t="str">
        <f t="shared" si="6"/>
        <v>Single</v>
      </c>
      <c r="P71" t="str">
        <f t="shared" si="7"/>
        <v>Full Pay</v>
      </c>
    </row>
    <row r="72" spans="1:16" x14ac:dyDescent="0.3">
      <c r="A72" s="1" t="s">
        <v>11</v>
      </c>
      <c r="B72" s="3">
        <v>4</v>
      </c>
      <c r="C72" s="1" t="s">
        <v>99</v>
      </c>
      <c r="D72" s="3">
        <v>36902</v>
      </c>
      <c r="E72" s="1" t="s">
        <v>201</v>
      </c>
      <c r="F72" s="1" t="s">
        <v>21</v>
      </c>
      <c r="G72" s="1" t="s">
        <v>202</v>
      </c>
      <c r="H72" s="4">
        <v>489143</v>
      </c>
      <c r="I72" s="4">
        <v>489143</v>
      </c>
      <c r="J72" s="3">
        <v>7875</v>
      </c>
      <c r="K72" s="2">
        <v>1</v>
      </c>
      <c r="L72" s="2">
        <f t="shared" si="4"/>
        <v>62.113396825396826</v>
      </c>
      <c r="M72" s="2">
        <f t="shared" si="5"/>
        <v>62.113396825396826</v>
      </c>
      <c r="N72" t="str">
        <v>High Pay</v>
      </c>
      <c r="O72" s="2" t="str">
        <f t="shared" si="6"/>
        <v>Single</v>
      </c>
      <c r="P72" t="str">
        <f t="shared" si="7"/>
        <v>Full Pay</v>
      </c>
    </row>
    <row r="73" spans="1:16" x14ac:dyDescent="0.3">
      <c r="A73" s="1" t="s">
        <v>11</v>
      </c>
      <c r="B73" s="3">
        <v>13</v>
      </c>
      <c r="C73" s="1" t="s">
        <v>31</v>
      </c>
      <c r="D73" s="3">
        <v>14902</v>
      </c>
      <c r="E73" s="1" t="s">
        <v>203</v>
      </c>
      <c r="F73" s="1" t="s">
        <v>21</v>
      </c>
      <c r="G73" s="1" t="s">
        <v>204</v>
      </c>
      <c r="H73" s="4">
        <v>164654</v>
      </c>
      <c r="I73" s="4">
        <v>164654</v>
      </c>
      <c r="J73" s="3">
        <v>393</v>
      </c>
      <c r="K73" s="2">
        <v>1</v>
      </c>
      <c r="L73" s="2">
        <f t="shared" si="4"/>
        <v>418.96692111959288</v>
      </c>
      <c r="M73" s="2">
        <f t="shared" si="5"/>
        <v>418.96692111959288</v>
      </c>
      <c r="N73" t="str">
        <v>Medium Pay</v>
      </c>
      <c r="O73" s="2" t="str">
        <f t="shared" si="6"/>
        <v>Single</v>
      </c>
      <c r="P73" t="str">
        <f t="shared" si="7"/>
        <v>Full Pay</v>
      </c>
    </row>
    <row r="74" spans="1:16" x14ac:dyDescent="0.3">
      <c r="A74" s="1" t="s">
        <v>11</v>
      </c>
      <c r="B74" s="3">
        <v>20</v>
      </c>
      <c r="C74" s="1" t="s">
        <v>49</v>
      </c>
      <c r="D74" s="3">
        <v>15834</v>
      </c>
      <c r="E74" s="1" t="s">
        <v>205</v>
      </c>
      <c r="F74" s="1" t="s">
        <v>14</v>
      </c>
      <c r="G74" s="1" t="s">
        <v>206</v>
      </c>
      <c r="H74" s="4">
        <v>105000</v>
      </c>
      <c r="I74" s="4">
        <v>105559</v>
      </c>
      <c r="J74" s="3">
        <v>7092</v>
      </c>
      <c r="K74" s="2">
        <v>0.99</v>
      </c>
      <c r="L74" s="2">
        <f t="shared" si="4"/>
        <v>14.805414551607445</v>
      </c>
      <c r="M74" s="2">
        <f t="shared" si="5"/>
        <v>14.884235758601241</v>
      </c>
      <c r="N74" t="str">
        <v>Low Pay</v>
      </c>
      <c r="O74" s="2" t="str">
        <f t="shared" si="6"/>
        <v>Turnover (2 supers)</v>
      </c>
      <c r="P74" t="str">
        <f t="shared" si="7"/>
        <v>Partial</v>
      </c>
    </row>
    <row r="75" spans="1:16" x14ac:dyDescent="0.3">
      <c r="A75" s="1" t="s">
        <v>11</v>
      </c>
      <c r="B75" s="3">
        <v>20</v>
      </c>
      <c r="C75" s="1" t="s">
        <v>49</v>
      </c>
      <c r="D75" s="3">
        <v>15834</v>
      </c>
      <c r="E75" s="1" t="s">
        <v>205</v>
      </c>
      <c r="F75" s="1" t="s">
        <v>14</v>
      </c>
      <c r="G75" s="1" t="s">
        <v>207</v>
      </c>
      <c r="H75" s="4">
        <v>140000</v>
      </c>
      <c r="I75" s="4">
        <v>140746</v>
      </c>
      <c r="J75" s="3">
        <v>7092</v>
      </c>
      <c r="K75" s="2">
        <v>0.99</v>
      </c>
      <c r="L75" s="2">
        <f t="shared" si="4"/>
        <v>19.740552735476594</v>
      </c>
      <c r="M75" s="2">
        <f t="shared" si="5"/>
        <v>19.845741680767063</v>
      </c>
      <c r="N75" t="str">
        <v>Low Pay</v>
      </c>
      <c r="O75" s="2" t="str">
        <f t="shared" si="6"/>
        <v>Turnover (2 supers)</v>
      </c>
      <c r="P75" t="str">
        <f t="shared" si="7"/>
        <v>Partial</v>
      </c>
    </row>
    <row r="76" spans="1:16" x14ac:dyDescent="0.3">
      <c r="A76" s="1" t="s">
        <v>11</v>
      </c>
      <c r="B76" s="3">
        <v>13</v>
      </c>
      <c r="C76" s="1" t="s">
        <v>208</v>
      </c>
      <c r="D76" s="3">
        <v>11901</v>
      </c>
      <c r="E76" s="1" t="s">
        <v>209</v>
      </c>
      <c r="F76" s="1" t="s">
        <v>21</v>
      </c>
      <c r="G76" s="1" t="s">
        <v>210</v>
      </c>
      <c r="H76" s="4">
        <v>300506</v>
      </c>
      <c r="I76" s="4">
        <v>300506</v>
      </c>
      <c r="J76" s="3">
        <v>13370</v>
      </c>
      <c r="K76" s="2">
        <v>1</v>
      </c>
      <c r="L76" s="2">
        <f t="shared" si="4"/>
        <v>22.476140613313387</v>
      </c>
      <c r="M76" s="2">
        <f t="shared" si="5"/>
        <v>22.476140613313387</v>
      </c>
      <c r="N76" t="str">
        <v>High Pay</v>
      </c>
      <c r="O76" s="2" t="str">
        <f t="shared" si="6"/>
        <v>Single</v>
      </c>
      <c r="P76" t="str">
        <f t="shared" si="7"/>
        <v>Full Pay</v>
      </c>
    </row>
    <row r="77" spans="1:16" x14ac:dyDescent="0.3">
      <c r="A77" s="1" t="s">
        <v>11</v>
      </c>
      <c r="B77" s="3">
        <v>3</v>
      </c>
      <c r="C77" s="1" t="s">
        <v>211</v>
      </c>
      <c r="D77" s="3">
        <v>158901</v>
      </c>
      <c r="E77" s="1" t="s">
        <v>212</v>
      </c>
      <c r="F77" s="1" t="s">
        <v>21</v>
      </c>
      <c r="G77" s="1" t="s">
        <v>213</v>
      </c>
      <c r="H77" s="4">
        <v>367497</v>
      </c>
      <c r="I77" s="4">
        <v>367497</v>
      </c>
      <c r="J77" s="3">
        <v>3473</v>
      </c>
      <c r="K77" s="2">
        <v>1</v>
      </c>
      <c r="L77" s="2">
        <f t="shared" si="4"/>
        <v>105.81543334293119</v>
      </c>
      <c r="M77" s="2">
        <f t="shared" si="5"/>
        <v>105.81543334293119</v>
      </c>
      <c r="N77" t="str">
        <v>High Pay</v>
      </c>
      <c r="O77" s="2" t="str">
        <f t="shared" si="6"/>
        <v>Single</v>
      </c>
      <c r="P77" t="str">
        <f t="shared" si="7"/>
        <v>Full Pay</v>
      </c>
    </row>
    <row r="78" spans="1:16" x14ac:dyDescent="0.3">
      <c r="A78" s="1" t="s">
        <v>11</v>
      </c>
      <c r="B78" s="3">
        <v>4</v>
      </c>
      <c r="C78" s="1" t="s">
        <v>16</v>
      </c>
      <c r="D78" s="3">
        <v>101847</v>
      </c>
      <c r="E78" s="1" t="s">
        <v>214</v>
      </c>
      <c r="F78" s="1" t="s">
        <v>14</v>
      </c>
      <c r="G78" s="1" t="s">
        <v>215</v>
      </c>
      <c r="H78" s="4">
        <v>165000</v>
      </c>
      <c r="I78" s="4">
        <v>165000</v>
      </c>
      <c r="J78" s="3">
        <v>558</v>
      </c>
      <c r="K78" s="2">
        <v>1</v>
      </c>
      <c r="L78" s="2">
        <f t="shared" si="4"/>
        <v>295.69892473118279</v>
      </c>
      <c r="M78" s="2">
        <f t="shared" si="5"/>
        <v>295.69892473118279</v>
      </c>
      <c r="N78" t="str">
        <v>Medium Pay</v>
      </c>
      <c r="O78" s="2" t="str">
        <f t="shared" si="6"/>
        <v>Single</v>
      </c>
      <c r="P78" t="str">
        <f t="shared" si="7"/>
        <v>Full Pay</v>
      </c>
    </row>
    <row r="79" spans="1:16" x14ac:dyDescent="0.3">
      <c r="A79" s="1" t="s">
        <v>11</v>
      </c>
      <c r="B79" s="3">
        <v>5</v>
      </c>
      <c r="C79" s="1" t="s">
        <v>216</v>
      </c>
      <c r="D79" s="3">
        <v>123910</v>
      </c>
      <c r="E79" s="1" t="s">
        <v>217</v>
      </c>
      <c r="F79" s="1" t="s">
        <v>21</v>
      </c>
      <c r="G79" s="1" t="s">
        <v>218</v>
      </c>
      <c r="H79" s="4">
        <v>266702</v>
      </c>
      <c r="I79" s="4">
        <v>266702</v>
      </c>
      <c r="J79" s="3">
        <v>16336</v>
      </c>
      <c r="K79" s="2">
        <v>1</v>
      </c>
      <c r="L79" s="2">
        <f t="shared" si="4"/>
        <v>16.326028403525957</v>
      </c>
      <c r="M79" s="2">
        <f t="shared" si="5"/>
        <v>16.326028403525957</v>
      </c>
      <c r="N79" t="str">
        <v>High Pay</v>
      </c>
      <c r="O79" s="2" t="str">
        <f t="shared" si="6"/>
        <v>Single</v>
      </c>
      <c r="P79" t="str">
        <f t="shared" si="7"/>
        <v>Full Pay</v>
      </c>
    </row>
    <row r="80" spans="1:16" x14ac:dyDescent="0.3">
      <c r="A80" s="1" t="s">
        <v>11</v>
      </c>
      <c r="B80" s="3">
        <v>7</v>
      </c>
      <c r="C80" s="1" t="s">
        <v>219</v>
      </c>
      <c r="D80" s="3">
        <v>183901</v>
      </c>
      <c r="E80" s="1" t="s">
        <v>220</v>
      </c>
      <c r="F80" s="1" t="s">
        <v>21</v>
      </c>
      <c r="G80" s="1" t="s">
        <v>221</v>
      </c>
      <c r="H80" s="4">
        <v>144392</v>
      </c>
      <c r="I80" s="4">
        <v>144392</v>
      </c>
      <c r="J80" s="3">
        <v>684</v>
      </c>
      <c r="K80" s="2">
        <v>1</v>
      </c>
      <c r="L80" s="2">
        <f t="shared" si="4"/>
        <v>211.09941520467837</v>
      </c>
      <c r="M80" s="2">
        <f t="shared" si="5"/>
        <v>211.09941520467837</v>
      </c>
      <c r="N80" t="str">
        <v>Low Pay</v>
      </c>
      <c r="O80" s="2" t="str">
        <f t="shared" si="6"/>
        <v>Single</v>
      </c>
      <c r="P80" t="str">
        <f t="shared" si="7"/>
        <v>Full Pay</v>
      </c>
    </row>
    <row r="81" spans="1:16" x14ac:dyDescent="0.3">
      <c r="A81" s="1" t="s">
        <v>11</v>
      </c>
      <c r="B81" s="3">
        <v>2</v>
      </c>
      <c r="C81" s="1" t="s">
        <v>222</v>
      </c>
      <c r="D81" s="3">
        <v>13901</v>
      </c>
      <c r="E81" s="1" t="s">
        <v>223</v>
      </c>
      <c r="F81" s="1" t="s">
        <v>21</v>
      </c>
      <c r="G81" s="1" t="s">
        <v>224</v>
      </c>
      <c r="H81" s="4">
        <v>216360</v>
      </c>
      <c r="I81" s="4">
        <v>216360</v>
      </c>
      <c r="J81" s="3">
        <v>3033</v>
      </c>
      <c r="K81" s="2">
        <v>1</v>
      </c>
      <c r="L81" s="2">
        <f t="shared" si="4"/>
        <v>71.335311572700292</v>
      </c>
      <c r="M81" s="2">
        <f t="shared" si="5"/>
        <v>71.335311572700292</v>
      </c>
      <c r="N81" t="str">
        <v>Medium Pay</v>
      </c>
      <c r="O81" s="2" t="str">
        <f t="shared" si="6"/>
        <v>Single</v>
      </c>
      <c r="P81" t="str">
        <f t="shared" si="7"/>
        <v>Full Pay</v>
      </c>
    </row>
    <row r="82" spans="1:16" x14ac:dyDescent="0.3">
      <c r="A82" s="1" t="s">
        <v>11</v>
      </c>
      <c r="B82" s="3">
        <v>9</v>
      </c>
      <c r="C82" s="1" t="s">
        <v>225</v>
      </c>
      <c r="D82" s="3">
        <v>39904</v>
      </c>
      <c r="E82" s="1" t="s">
        <v>226</v>
      </c>
      <c r="F82" s="1" t="s">
        <v>21</v>
      </c>
      <c r="G82" s="1" t="s">
        <v>227</v>
      </c>
      <c r="H82" s="4">
        <v>90825</v>
      </c>
      <c r="I82" s="4">
        <v>90825</v>
      </c>
      <c r="J82" s="3">
        <v>234</v>
      </c>
      <c r="K82" s="2">
        <v>1</v>
      </c>
      <c r="L82" s="2">
        <f t="shared" si="4"/>
        <v>388.14102564102564</v>
      </c>
      <c r="M82" s="2">
        <f t="shared" si="5"/>
        <v>388.14102564102564</v>
      </c>
      <c r="N82" t="str">
        <v>Low Pay</v>
      </c>
      <c r="O82" s="2" t="str">
        <f t="shared" si="6"/>
        <v>Single</v>
      </c>
      <c r="P82" t="str">
        <f t="shared" si="7"/>
        <v>Full Pay</v>
      </c>
    </row>
    <row r="83" spans="1:16" x14ac:dyDescent="0.3">
      <c r="A83" s="1" t="s">
        <v>11</v>
      </c>
      <c r="B83" s="3">
        <v>10</v>
      </c>
      <c r="C83" s="1" t="s">
        <v>228</v>
      </c>
      <c r="D83" s="3">
        <v>91901</v>
      </c>
      <c r="E83" s="1" t="s">
        <v>229</v>
      </c>
      <c r="F83" s="1" t="s">
        <v>21</v>
      </c>
      <c r="G83" s="1" t="s">
        <v>230</v>
      </c>
      <c r="H83" s="4">
        <v>153000</v>
      </c>
      <c r="I83" s="4">
        <v>153000</v>
      </c>
      <c r="J83" s="3">
        <v>1007</v>
      </c>
      <c r="K83" s="2">
        <v>1</v>
      </c>
      <c r="L83" s="2">
        <f t="shared" si="4"/>
        <v>151.9364448857994</v>
      </c>
      <c r="M83" s="2">
        <f t="shared" si="5"/>
        <v>151.9364448857994</v>
      </c>
      <c r="N83" t="str">
        <v>Medium Pay</v>
      </c>
      <c r="O83" s="2" t="str">
        <f t="shared" si="6"/>
        <v>Single</v>
      </c>
      <c r="P83" t="str">
        <f t="shared" si="7"/>
        <v>Full Pay</v>
      </c>
    </row>
    <row r="84" spans="1:16" x14ac:dyDescent="0.3">
      <c r="A84" s="1" t="s">
        <v>11</v>
      </c>
      <c r="B84" s="3">
        <v>6</v>
      </c>
      <c r="C84" s="1" t="s">
        <v>231</v>
      </c>
      <c r="D84" s="3">
        <v>8901</v>
      </c>
      <c r="E84" s="1" t="s">
        <v>232</v>
      </c>
      <c r="F84" s="1" t="s">
        <v>21</v>
      </c>
      <c r="G84" s="1" t="s">
        <v>233</v>
      </c>
      <c r="H84" s="4">
        <v>170000</v>
      </c>
      <c r="I84" s="4">
        <v>170000</v>
      </c>
      <c r="J84" s="3">
        <v>2315</v>
      </c>
      <c r="K84" s="2">
        <v>1</v>
      </c>
      <c r="L84" s="2">
        <f t="shared" si="4"/>
        <v>73.434125269978395</v>
      </c>
      <c r="M84" s="2">
        <f t="shared" si="5"/>
        <v>73.434125269978395</v>
      </c>
      <c r="N84" t="str">
        <v>Medium Pay</v>
      </c>
      <c r="O84" s="2" t="str">
        <f t="shared" si="6"/>
        <v>Single</v>
      </c>
      <c r="P84" t="str">
        <f t="shared" si="7"/>
        <v>Full Pay</v>
      </c>
    </row>
    <row r="85" spans="1:16" x14ac:dyDescent="0.3">
      <c r="A85" s="1" t="s">
        <v>11</v>
      </c>
      <c r="B85" s="3">
        <v>12</v>
      </c>
      <c r="C85" s="1" t="s">
        <v>31</v>
      </c>
      <c r="D85" s="3">
        <v>14903</v>
      </c>
      <c r="E85" s="1" t="s">
        <v>234</v>
      </c>
      <c r="F85" s="1" t="s">
        <v>21</v>
      </c>
      <c r="G85" s="1" t="s">
        <v>235</v>
      </c>
      <c r="H85" s="4">
        <v>262640</v>
      </c>
      <c r="I85" s="4">
        <v>262640</v>
      </c>
      <c r="J85" s="3">
        <v>13697</v>
      </c>
      <c r="K85" s="2">
        <v>1</v>
      </c>
      <c r="L85" s="2">
        <f t="shared" si="4"/>
        <v>19.175001825217201</v>
      </c>
      <c r="M85" s="2">
        <f t="shared" si="5"/>
        <v>19.175001825217201</v>
      </c>
      <c r="N85" t="str">
        <v>High Pay</v>
      </c>
      <c r="O85" s="2" t="str">
        <f t="shared" si="6"/>
        <v>Single</v>
      </c>
      <c r="P85" t="str">
        <f t="shared" si="7"/>
        <v>Full Pay</v>
      </c>
    </row>
    <row r="86" spans="1:16" x14ac:dyDescent="0.3">
      <c r="A86" s="1" t="s">
        <v>11</v>
      </c>
      <c r="B86" s="3">
        <v>2</v>
      </c>
      <c r="C86" s="1" t="s">
        <v>63</v>
      </c>
      <c r="D86" s="3">
        <v>125902</v>
      </c>
      <c r="E86" s="1" t="s">
        <v>236</v>
      </c>
      <c r="F86" s="1" t="s">
        <v>21</v>
      </c>
      <c r="G86" s="1" t="s">
        <v>237</v>
      </c>
      <c r="H86" s="4">
        <v>135000</v>
      </c>
      <c r="I86" s="4">
        <v>135000</v>
      </c>
      <c r="J86" s="3">
        <v>444</v>
      </c>
      <c r="K86" s="2">
        <v>1</v>
      </c>
      <c r="L86" s="2">
        <f t="shared" si="4"/>
        <v>304.05405405405406</v>
      </c>
      <c r="M86" s="2">
        <f t="shared" si="5"/>
        <v>304.05405405405406</v>
      </c>
      <c r="N86" t="str">
        <v>Low Pay</v>
      </c>
      <c r="O86" s="2" t="str">
        <f t="shared" si="6"/>
        <v>Single</v>
      </c>
      <c r="P86" t="str">
        <f t="shared" si="7"/>
        <v>Full Pay</v>
      </c>
    </row>
    <row r="87" spans="1:16" x14ac:dyDescent="0.3">
      <c r="A87" s="1" t="s">
        <v>11</v>
      </c>
      <c r="B87" s="3">
        <v>2</v>
      </c>
      <c r="C87" s="1" t="s">
        <v>238</v>
      </c>
      <c r="D87" s="3">
        <v>66901</v>
      </c>
      <c r="E87" s="1" t="s">
        <v>239</v>
      </c>
      <c r="F87" s="1" t="s">
        <v>21</v>
      </c>
      <c r="G87" s="1" t="s">
        <v>240</v>
      </c>
      <c r="H87" s="4">
        <v>142900</v>
      </c>
      <c r="I87" s="4">
        <v>142900</v>
      </c>
      <c r="J87" s="3">
        <v>148</v>
      </c>
      <c r="K87" s="2">
        <v>1</v>
      </c>
      <c r="L87" s="2">
        <f t="shared" si="4"/>
        <v>965.54054054054052</v>
      </c>
      <c r="M87" s="2">
        <f t="shared" si="5"/>
        <v>965.54054054054052</v>
      </c>
      <c r="N87" t="str">
        <v>Low Pay</v>
      </c>
      <c r="O87" s="2" t="str">
        <f t="shared" si="6"/>
        <v>Single</v>
      </c>
      <c r="P87" t="str">
        <f t="shared" si="7"/>
        <v>Full Pay</v>
      </c>
    </row>
    <row r="88" spans="1:16" x14ac:dyDescent="0.3">
      <c r="A88" s="1" t="s">
        <v>11</v>
      </c>
      <c r="B88" s="3">
        <v>9</v>
      </c>
      <c r="C88" s="1" t="s">
        <v>241</v>
      </c>
      <c r="D88" s="3">
        <v>138904</v>
      </c>
      <c r="E88" s="1" t="s">
        <v>242</v>
      </c>
      <c r="F88" s="1" t="s">
        <v>21</v>
      </c>
      <c r="G88" s="1" t="s">
        <v>243</v>
      </c>
      <c r="H88" s="4">
        <v>114000</v>
      </c>
      <c r="I88" s="4">
        <v>114000</v>
      </c>
      <c r="J88" s="3">
        <v>94</v>
      </c>
      <c r="K88" s="2">
        <v>1</v>
      </c>
      <c r="L88" s="2">
        <f t="shared" si="4"/>
        <v>1212.7659574468084</v>
      </c>
      <c r="M88" s="2">
        <f t="shared" si="5"/>
        <v>1212.7659574468084</v>
      </c>
      <c r="N88" t="str">
        <v>Low Pay</v>
      </c>
      <c r="O88" s="2" t="str">
        <f t="shared" si="6"/>
        <v>Single</v>
      </c>
      <c r="P88" t="str">
        <f t="shared" si="7"/>
        <v>Full Pay</v>
      </c>
    </row>
    <row r="89" spans="1:16" x14ac:dyDescent="0.3">
      <c r="A89" s="1" t="s">
        <v>11</v>
      </c>
      <c r="B89" s="3">
        <v>4</v>
      </c>
      <c r="C89" s="1" t="s">
        <v>16</v>
      </c>
      <c r="D89" s="3">
        <v>101870</v>
      </c>
      <c r="E89" s="1" t="s">
        <v>244</v>
      </c>
      <c r="F89" s="1" t="s">
        <v>14</v>
      </c>
      <c r="G89" s="1" t="s">
        <v>245</v>
      </c>
      <c r="H89" s="4">
        <v>187000</v>
      </c>
      <c r="I89" s="4">
        <v>187000</v>
      </c>
      <c r="J89" s="3">
        <v>1569</v>
      </c>
      <c r="K89" s="2">
        <v>1</v>
      </c>
      <c r="L89" s="2">
        <f t="shared" si="4"/>
        <v>119.18419375398342</v>
      </c>
      <c r="M89" s="2">
        <f t="shared" si="5"/>
        <v>119.18419375398342</v>
      </c>
      <c r="N89" t="str">
        <v>Medium Pay</v>
      </c>
      <c r="O89" s="2" t="str">
        <f t="shared" si="6"/>
        <v>Single</v>
      </c>
      <c r="P89" t="str">
        <f t="shared" si="7"/>
        <v>Full Pay</v>
      </c>
    </row>
    <row r="90" spans="1:16" x14ac:dyDescent="0.3">
      <c r="A90" s="1" t="s">
        <v>11</v>
      </c>
      <c r="B90" s="3">
        <v>17</v>
      </c>
      <c r="C90" s="1" t="s">
        <v>246</v>
      </c>
      <c r="D90" s="3">
        <v>152806</v>
      </c>
      <c r="E90" s="1" t="s">
        <v>247</v>
      </c>
      <c r="F90" s="1" t="s">
        <v>14</v>
      </c>
      <c r="G90" s="1" t="s">
        <v>248</v>
      </c>
      <c r="H90" s="4">
        <v>59623</v>
      </c>
      <c r="I90" s="4">
        <v>119246</v>
      </c>
      <c r="J90" s="3">
        <v>187</v>
      </c>
      <c r="K90" s="2">
        <v>0.5</v>
      </c>
      <c r="L90" s="2">
        <f t="shared" si="4"/>
        <v>318.83957219251334</v>
      </c>
      <c r="M90" s="2">
        <f t="shared" si="5"/>
        <v>637.67914438502669</v>
      </c>
      <c r="N90" t="str">
        <v>Low Pay</v>
      </c>
      <c r="O90" s="2" t="str">
        <f t="shared" si="6"/>
        <v>Single</v>
      </c>
      <c r="P90" t="str">
        <f t="shared" si="7"/>
        <v>Partial</v>
      </c>
    </row>
    <row r="91" spans="1:16" x14ac:dyDescent="0.3">
      <c r="A91" s="1" t="s">
        <v>11</v>
      </c>
      <c r="B91" s="3">
        <v>6</v>
      </c>
      <c r="C91" s="1" t="s">
        <v>249</v>
      </c>
      <c r="D91" s="3">
        <v>187901</v>
      </c>
      <c r="E91" s="1" t="s">
        <v>250</v>
      </c>
      <c r="F91" s="1" t="s">
        <v>21</v>
      </c>
      <c r="G91" s="1" t="s">
        <v>251</v>
      </c>
      <c r="H91" s="4">
        <v>178465</v>
      </c>
      <c r="I91" s="4">
        <v>178465</v>
      </c>
      <c r="J91" s="3">
        <v>506</v>
      </c>
      <c r="K91" s="2">
        <v>1</v>
      </c>
      <c r="L91" s="2">
        <f t="shared" si="4"/>
        <v>352.697628458498</v>
      </c>
      <c r="M91" s="2">
        <f t="shared" si="5"/>
        <v>352.697628458498</v>
      </c>
      <c r="N91" t="str">
        <v>Medium Pay</v>
      </c>
      <c r="O91" s="2" t="str">
        <f t="shared" si="6"/>
        <v>Single</v>
      </c>
      <c r="P91" t="str">
        <f t="shared" si="7"/>
        <v>Full Pay</v>
      </c>
    </row>
    <row r="92" spans="1:16" x14ac:dyDescent="0.3">
      <c r="A92" s="1" t="s">
        <v>11</v>
      </c>
      <c r="B92" s="3">
        <v>7</v>
      </c>
      <c r="C92" s="1" t="s">
        <v>252</v>
      </c>
      <c r="D92" s="3">
        <v>230901</v>
      </c>
      <c r="E92" s="1" t="s">
        <v>250</v>
      </c>
      <c r="F92" s="1" t="s">
        <v>21</v>
      </c>
      <c r="G92" s="1" t="s">
        <v>253</v>
      </c>
      <c r="H92" s="4">
        <v>130000</v>
      </c>
      <c r="I92" s="4">
        <v>130000</v>
      </c>
      <c r="J92" s="3">
        <v>649</v>
      </c>
      <c r="K92" s="2">
        <v>1</v>
      </c>
      <c r="L92" s="2">
        <f t="shared" si="4"/>
        <v>200.30816640986131</v>
      </c>
      <c r="M92" s="2">
        <f t="shared" si="5"/>
        <v>200.30816640986131</v>
      </c>
      <c r="N92" t="str">
        <v>Low Pay</v>
      </c>
      <c r="O92" s="2" t="str">
        <f t="shared" si="6"/>
        <v>Single</v>
      </c>
      <c r="P92" t="str">
        <f t="shared" si="7"/>
        <v>Full Pay</v>
      </c>
    </row>
    <row r="93" spans="1:16" x14ac:dyDescent="0.3">
      <c r="A93" s="1" t="s">
        <v>11</v>
      </c>
      <c r="B93" s="3">
        <v>18</v>
      </c>
      <c r="C93" s="1" t="s">
        <v>254</v>
      </c>
      <c r="D93" s="3">
        <v>114901</v>
      </c>
      <c r="E93" s="1" t="s">
        <v>255</v>
      </c>
      <c r="F93" s="1" t="s">
        <v>21</v>
      </c>
      <c r="G93" s="1" t="s">
        <v>256</v>
      </c>
      <c r="H93" s="4">
        <v>208000</v>
      </c>
      <c r="I93" s="4">
        <v>208000</v>
      </c>
      <c r="J93" s="3">
        <v>3376</v>
      </c>
      <c r="K93" s="2">
        <v>1</v>
      </c>
      <c r="L93" s="2">
        <f t="shared" si="4"/>
        <v>61.611374407582936</v>
      </c>
      <c r="M93" s="2">
        <f t="shared" si="5"/>
        <v>61.611374407582936</v>
      </c>
      <c r="N93" t="str">
        <v>Medium Pay</v>
      </c>
      <c r="O93" s="2" t="str">
        <f t="shared" si="6"/>
        <v>Single</v>
      </c>
      <c r="P93" t="str">
        <f t="shared" si="7"/>
        <v>Full Pay</v>
      </c>
    </row>
    <row r="94" spans="1:16" x14ac:dyDescent="0.3">
      <c r="A94" s="1" t="s">
        <v>11</v>
      </c>
      <c r="B94" s="3">
        <v>20</v>
      </c>
      <c r="C94" s="1" t="s">
        <v>257</v>
      </c>
      <c r="D94" s="3">
        <v>193801</v>
      </c>
      <c r="E94" s="1" t="s">
        <v>258</v>
      </c>
      <c r="F94" s="1" t="s">
        <v>14</v>
      </c>
      <c r="G94" s="1" t="s">
        <v>259</v>
      </c>
      <c r="H94" s="4">
        <v>124066</v>
      </c>
      <c r="I94" s="4">
        <v>124066</v>
      </c>
      <c r="J94" s="3">
        <v>175</v>
      </c>
      <c r="K94" s="2">
        <v>1</v>
      </c>
      <c r="L94" s="2">
        <f t="shared" si="4"/>
        <v>708.94857142857143</v>
      </c>
      <c r="M94" s="2">
        <f t="shared" si="5"/>
        <v>708.94857142857143</v>
      </c>
      <c r="N94" t="str">
        <v>Low Pay</v>
      </c>
      <c r="O94" s="2" t="str">
        <f t="shared" si="6"/>
        <v>Single</v>
      </c>
      <c r="P94" t="str">
        <f t="shared" si="7"/>
        <v>Full Pay</v>
      </c>
    </row>
    <row r="95" spans="1:16" x14ac:dyDescent="0.3">
      <c r="A95" s="1" t="s">
        <v>11</v>
      </c>
      <c r="B95" s="3">
        <v>11</v>
      </c>
      <c r="C95" s="1" t="s">
        <v>36</v>
      </c>
      <c r="D95" s="3">
        <v>220902</v>
      </c>
      <c r="E95" s="1" t="s">
        <v>260</v>
      </c>
      <c r="F95" s="1" t="s">
        <v>21</v>
      </c>
      <c r="G95" s="1" t="s">
        <v>261</v>
      </c>
      <c r="H95" s="4">
        <v>357322</v>
      </c>
      <c r="I95" s="4">
        <v>357322</v>
      </c>
      <c r="J95" s="3">
        <v>22267</v>
      </c>
      <c r="K95" s="2">
        <v>1</v>
      </c>
      <c r="L95" s="2">
        <f t="shared" si="4"/>
        <v>16.047154982709841</v>
      </c>
      <c r="M95" s="2">
        <f t="shared" si="5"/>
        <v>16.047154982709841</v>
      </c>
      <c r="N95" t="str">
        <v>High Pay</v>
      </c>
      <c r="O95" s="2" t="str">
        <f t="shared" si="6"/>
        <v>Single</v>
      </c>
      <c r="P95" t="str">
        <f t="shared" si="7"/>
        <v>Full Pay</v>
      </c>
    </row>
    <row r="96" spans="1:16" x14ac:dyDescent="0.3">
      <c r="A96" s="1" t="s">
        <v>11</v>
      </c>
      <c r="B96" s="3">
        <v>2</v>
      </c>
      <c r="C96" s="1" t="s">
        <v>46</v>
      </c>
      <c r="D96" s="3">
        <v>178902</v>
      </c>
      <c r="E96" s="1" t="s">
        <v>262</v>
      </c>
      <c r="F96" s="1" t="s">
        <v>21</v>
      </c>
      <c r="G96" s="1" t="s">
        <v>263</v>
      </c>
      <c r="H96" s="4">
        <v>193475</v>
      </c>
      <c r="I96" s="4">
        <v>193475</v>
      </c>
      <c r="J96" s="3">
        <v>1463</v>
      </c>
      <c r="K96" s="2">
        <v>1</v>
      </c>
      <c r="L96" s="2">
        <f t="shared" si="4"/>
        <v>132.24538619275461</v>
      </c>
      <c r="M96" s="2">
        <f t="shared" si="5"/>
        <v>132.24538619275461</v>
      </c>
      <c r="N96" t="str">
        <v>Medium Pay</v>
      </c>
      <c r="O96" s="2" t="str">
        <f t="shared" si="6"/>
        <v>Single</v>
      </c>
      <c r="P96" t="str">
        <f t="shared" si="7"/>
        <v>Full Pay</v>
      </c>
    </row>
    <row r="97" spans="1:16" x14ac:dyDescent="0.3">
      <c r="A97" s="1" t="s">
        <v>11</v>
      </c>
      <c r="B97" s="3">
        <v>14</v>
      </c>
      <c r="C97" s="1" t="s">
        <v>264</v>
      </c>
      <c r="D97" s="3">
        <v>177903</v>
      </c>
      <c r="E97" s="1" t="s">
        <v>265</v>
      </c>
      <c r="F97" s="1" t="s">
        <v>21</v>
      </c>
      <c r="G97" s="1" t="s">
        <v>266</v>
      </c>
      <c r="H97" s="4">
        <v>120000</v>
      </c>
      <c r="I97" s="4">
        <v>120000</v>
      </c>
      <c r="J97" s="3">
        <v>186</v>
      </c>
      <c r="K97" s="2">
        <v>1</v>
      </c>
      <c r="L97" s="2">
        <f t="shared" si="4"/>
        <v>645.16129032258061</v>
      </c>
      <c r="M97" s="2">
        <f t="shared" si="5"/>
        <v>645.16129032258061</v>
      </c>
      <c r="N97" t="str">
        <v>Low Pay</v>
      </c>
      <c r="O97" s="2" t="str">
        <f t="shared" si="6"/>
        <v>Single</v>
      </c>
      <c r="P97" t="str">
        <f t="shared" si="7"/>
        <v>Full Pay</v>
      </c>
    </row>
    <row r="98" spans="1:16" x14ac:dyDescent="0.3">
      <c r="A98" s="1" t="s">
        <v>11</v>
      </c>
      <c r="B98" s="3">
        <v>13</v>
      </c>
      <c r="C98" s="1" t="s">
        <v>267</v>
      </c>
      <c r="D98" s="3">
        <v>16902</v>
      </c>
      <c r="E98" s="1" t="s">
        <v>268</v>
      </c>
      <c r="F98" s="1" t="s">
        <v>21</v>
      </c>
      <c r="G98" s="1" t="s">
        <v>269</v>
      </c>
      <c r="H98" s="4">
        <v>166367</v>
      </c>
      <c r="I98" s="4">
        <v>166367</v>
      </c>
      <c r="J98" s="3">
        <v>1102</v>
      </c>
      <c r="K98" s="2">
        <v>1</v>
      </c>
      <c r="L98" s="2">
        <f t="shared" si="4"/>
        <v>150.9682395644283</v>
      </c>
      <c r="M98" s="2">
        <f t="shared" si="5"/>
        <v>150.9682395644283</v>
      </c>
      <c r="N98" t="str">
        <v>Medium Pay</v>
      </c>
      <c r="O98" s="2" t="str">
        <f t="shared" si="6"/>
        <v>Single</v>
      </c>
      <c r="P98" t="str">
        <f t="shared" si="7"/>
        <v>Full Pay</v>
      </c>
    </row>
    <row r="99" spans="1:16" x14ac:dyDescent="0.3">
      <c r="A99" s="1" t="s">
        <v>11</v>
      </c>
      <c r="B99" s="3">
        <v>10</v>
      </c>
      <c r="C99" s="1" t="s">
        <v>270</v>
      </c>
      <c r="D99" s="3">
        <v>116915</v>
      </c>
      <c r="E99" s="1" t="s">
        <v>271</v>
      </c>
      <c r="F99" s="1" t="s">
        <v>21</v>
      </c>
      <c r="G99" s="1" t="s">
        <v>272</v>
      </c>
      <c r="H99" s="4">
        <v>137920</v>
      </c>
      <c r="I99" s="4">
        <v>137920</v>
      </c>
      <c r="J99" s="3">
        <v>777</v>
      </c>
      <c r="K99" s="2">
        <v>1</v>
      </c>
      <c r="L99" s="2">
        <f t="shared" si="4"/>
        <v>177.50321750321751</v>
      </c>
      <c r="M99" s="2">
        <f t="shared" si="5"/>
        <v>177.50321750321751</v>
      </c>
      <c r="N99" t="str">
        <v>Low Pay</v>
      </c>
      <c r="O99" s="2" t="str">
        <f t="shared" si="6"/>
        <v>Single</v>
      </c>
      <c r="P99" t="str">
        <f t="shared" si="7"/>
        <v>Full Pay</v>
      </c>
    </row>
    <row r="100" spans="1:16" x14ac:dyDescent="0.3">
      <c r="A100" s="1" t="s">
        <v>11</v>
      </c>
      <c r="B100" s="3">
        <v>15</v>
      </c>
      <c r="C100" s="1" t="s">
        <v>196</v>
      </c>
      <c r="D100" s="3">
        <v>25904</v>
      </c>
      <c r="E100" s="1" t="s">
        <v>273</v>
      </c>
      <c r="F100" s="1" t="s">
        <v>21</v>
      </c>
      <c r="G100" s="1" t="s">
        <v>274</v>
      </c>
      <c r="H100" s="4">
        <v>80325</v>
      </c>
      <c r="I100" s="4">
        <v>80325</v>
      </c>
      <c r="J100" s="3">
        <v>166</v>
      </c>
      <c r="K100" s="2">
        <v>1</v>
      </c>
      <c r="L100" s="2">
        <f t="shared" si="4"/>
        <v>483.8855421686747</v>
      </c>
      <c r="M100" s="2">
        <f t="shared" si="5"/>
        <v>483.8855421686747</v>
      </c>
      <c r="N100" t="str">
        <v>Low Pay</v>
      </c>
      <c r="O100" s="2" t="str">
        <f t="shared" si="6"/>
        <v>Single</v>
      </c>
      <c r="P100" t="str">
        <f t="shared" si="7"/>
        <v>Full Pay</v>
      </c>
    </row>
    <row r="101" spans="1:16" x14ac:dyDescent="0.3">
      <c r="A101" s="1" t="s">
        <v>11</v>
      </c>
      <c r="B101" s="3">
        <v>4</v>
      </c>
      <c r="C101" s="1" t="s">
        <v>16</v>
      </c>
      <c r="D101" s="3">
        <v>101875</v>
      </c>
      <c r="E101" s="1" t="s">
        <v>275</v>
      </c>
      <c r="F101" s="1" t="s">
        <v>14</v>
      </c>
      <c r="G101" s="1" t="s">
        <v>276</v>
      </c>
      <c r="H101" s="4">
        <v>163000</v>
      </c>
      <c r="I101" s="4">
        <v>267388</v>
      </c>
      <c r="J101" s="3">
        <v>302</v>
      </c>
      <c r="K101" s="2">
        <v>0.61</v>
      </c>
      <c r="L101" s="2">
        <f t="shared" si="4"/>
        <v>539.73509933774835</v>
      </c>
      <c r="M101" s="2">
        <f t="shared" si="5"/>
        <v>885.39072847682121</v>
      </c>
      <c r="N101" t="str">
        <v>High Pay</v>
      </c>
      <c r="O101" s="2" t="str">
        <f t="shared" si="6"/>
        <v>Single</v>
      </c>
      <c r="P101" t="str">
        <f t="shared" si="7"/>
        <v>Partial</v>
      </c>
    </row>
    <row r="102" spans="1:16" x14ac:dyDescent="0.3">
      <c r="A102" s="1" t="s">
        <v>11</v>
      </c>
      <c r="B102" s="3">
        <v>8</v>
      </c>
      <c r="C102" s="1" t="s">
        <v>154</v>
      </c>
      <c r="D102" s="3">
        <v>34909</v>
      </c>
      <c r="E102" s="1" t="s">
        <v>277</v>
      </c>
      <c r="F102" s="1" t="s">
        <v>21</v>
      </c>
      <c r="G102" s="1" t="s">
        <v>278</v>
      </c>
      <c r="H102" s="4">
        <v>131624</v>
      </c>
      <c r="I102" s="4">
        <v>131624</v>
      </c>
      <c r="J102" s="3">
        <v>229</v>
      </c>
      <c r="K102" s="2">
        <v>1</v>
      </c>
      <c r="L102" s="2">
        <f t="shared" si="4"/>
        <v>574.7772925764192</v>
      </c>
      <c r="M102" s="2">
        <f t="shared" si="5"/>
        <v>574.7772925764192</v>
      </c>
      <c r="N102" t="str">
        <v>Low Pay</v>
      </c>
      <c r="O102" s="2" t="str">
        <f t="shared" si="6"/>
        <v>Single</v>
      </c>
      <c r="P102" t="str">
        <f t="shared" si="7"/>
        <v>Full Pay</v>
      </c>
    </row>
    <row r="103" spans="1:16" x14ac:dyDescent="0.3">
      <c r="A103" s="1" t="s">
        <v>11</v>
      </c>
      <c r="B103" s="3">
        <v>12</v>
      </c>
      <c r="C103" s="1" t="s">
        <v>279</v>
      </c>
      <c r="D103" s="3">
        <v>175902</v>
      </c>
      <c r="E103" s="1" t="s">
        <v>280</v>
      </c>
      <c r="F103" s="1" t="s">
        <v>21</v>
      </c>
      <c r="G103" s="1" t="s">
        <v>281</v>
      </c>
      <c r="H103" s="4">
        <v>135000</v>
      </c>
      <c r="I103" s="4">
        <v>135000</v>
      </c>
      <c r="J103" s="3">
        <v>935</v>
      </c>
      <c r="K103" s="2">
        <v>1</v>
      </c>
      <c r="L103" s="2">
        <f t="shared" si="4"/>
        <v>144.38502673796791</v>
      </c>
      <c r="M103" s="2">
        <f t="shared" si="5"/>
        <v>144.38502673796791</v>
      </c>
      <c r="N103" t="str">
        <v>Low Pay</v>
      </c>
      <c r="O103" s="2" t="str">
        <f t="shared" si="6"/>
        <v>Single</v>
      </c>
      <c r="P103" t="str">
        <f t="shared" si="7"/>
        <v>Full Pay</v>
      </c>
    </row>
    <row r="104" spans="1:16" x14ac:dyDescent="0.3">
      <c r="A104" s="1" t="s">
        <v>11</v>
      </c>
      <c r="B104" s="3">
        <v>3</v>
      </c>
      <c r="C104" s="1" t="s">
        <v>282</v>
      </c>
      <c r="D104" s="3">
        <v>235901</v>
      </c>
      <c r="E104" s="1" t="s">
        <v>283</v>
      </c>
      <c r="F104" s="1" t="s">
        <v>21</v>
      </c>
      <c r="G104" s="1" t="s">
        <v>284</v>
      </c>
      <c r="H104" s="4">
        <v>128000</v>
      </c>
      <c r="I104" s="4">
        <v>128000</v>
      </c>
      <c r="J104" s="3">
        <v>795</v>
      </c>
      <c r="K104" s="2">
        <v>1</v>
      </c>
      <c r="L104" s="2">
        <f t="shared" si="4"/>
        <v>161.00628930817609</v>
      </c>
      <c r="M104" s="2">
        <f t="shared" si="5"/>
        <v>161.00628930817609</v>
      </c>
      <c r="N104" t="str">
        <v>Low Pay</v>
      </c>
      <c r="O104" s="2" t="str">
        <f t="shared" si="6"/>
        <v>Single</v>
      </c>
      <c r="P104" t="str">
        <f t="shared" si="7"/>
        <v>Full Pay</v>
      </c>
    </row>
    <row r="105" spans="1:16" x14ac:dyDescent="0.3">
      <c r="A105" s="1" t="s">
        <v>11</v>
      </c>
      <c r="B105" s="3">
        <v>10</v>
      </c>
      <c r="C105" s="1" t="s">
        <v>70</v>
      </c>
      <c r="D105" s="3">
        <v>43917</v>
      </c>
      <c r="E105" s="1" t="s">
        <v>285</v>
      </c>
      <c r="F105" s="1" t="s">
        <v>21</v>
      </c>
      <c r="G105" s="1" t="s">
        <v>286</v>
      </c>
      <c r="H105" s="4">
        <v>151800</v>
      </c>
      <c r="I105" s="4">
        <v>151800</v>
      </c>
      <c r="J105" s="3">
        <v>1048</v>
      </c>
      <c r="K105" s="2">
        <v>1</v>
      </c>
      <c r="L105" s="2">
        <f t="shared" si="4"/>
        <v>144.84732824427482</v>
      </c>
      <c r="M105" s="2">
        <f t="shared" si="5"/>
        <v>144.84732824427482</v>
      </c>
      <c r="N105" t="str">
        <v>Medium Pay</v>
      </c>
      <c r="O105" s="2" t="str">
        <f t="shared" si="6"/>
        <v>Single</v>
      </c>
      <c r="P105" t="str">
        <f t="shared" si="7"/>
        <v>Full Pay</v>
      </c>
    </row>
    <row r="106" spans="1:16" x14ac:dyDescent="0.3">
      <c r="A106" s="1" t="s">
        <v>11</v>
      </c>
      <c r="B106" s="3">
        <v>11</v>
      </c>
      <c r="C106" s="1" t="s">
        <v>287</v>
      </c>
      <c r="D106" s="3">
        <v>72904</v>
      </c>
      <c r="E106" s="1" t="s">
        <v>288</v>
      </c>
      <c r="F106" s="1" t="s">
        <v>21</v>
      </c>
      <c r="G106" s="1" t="s">
        <v>289</v>
      </c>
      <c r="H106" s="4">
        <v>124800</v>
      </c>
      <c r="I106" s="4">
        <v>124800</v>
      </c>
      <c r="J106" s="3">
        <v>219</v>
      </c>
      <c r="K106" s="2">
        <v>1</v>
      </c>
      <c r="L106" s="2">
        <f t="shared" si="4"/>
        <v>569.86301369863008</v>
      </c>
      <c r="M106" s="2">
        <f t="shared" si="5"/>
        <v>569.86301369863008</v>
      </c>
      <c r="N106" t="str">
        <v>Low Pay</v>
      </c>
      <c r="O106" s="2" t="str">
        <f t="shared" si="6"/>
        <v>Single</v>
      </c>
      <c r="P106" t="str">
        <f t="shared" si="7"/>
        <v>Full Pay</v>
      </c>
    </row>
    <row r="107" spans="1:16" x14ac:dyDescent="0.3">
      <c r="A107" s="1" t="s">
        <v>11</v>
      </c>
      <c r="B107" s="3">
        <v>12</v>
      </c>
      <c r="C107" s="1" t="s">
        <v>19</v>
      </c>
      <c r="D107" s="3">
        <v>109913</v>
      </c>
      <c r="E107" s="1" t="s">
        <v>290</v>
      </c>
      <c r="F107" s="1" t="s">
        <v>21</v>
      </c>
      <c r="G107" s="1" t="s">
        <v>291</v>
      </c>
      <c r="H107" s="4">
        <v>158021</v>
      </c>
      <c r="I107" s="4">
        <v>158021</v>
      </c>
      <c r="J107" s="3">
        <v>334</v>
      </c>
      <c r="K107" s="2">
        <v>1</v>
      </c>
      <c r="L107" s="2">
        <f t="shared" si="4"/>
        <v>473.11676646706587</v>
      </c>
      <c r="M107" s="2">
        <f t="shared" si="5"/>
        <v>473.11676646706587</v>
      </c>
      <c r="N107" t="str">
        <v>Medium Pay</v>
      </c>
      <c r="O107" s="2" t="str">
        <f t="shared" si="6"/>
        <v>Single</v>
      </c>
      <c r="P107" t="str">
        <f t="shared" si="7"/>
        <v>Full Pay</v>
      </c>
    </row>
    <row r="108" spans="1:16" x14ac:dyDescent="0.3">
      <c r="A108" s="1" t="s">
        <v>11</v>
      </c>
      <c r="B108" s="3">
        <v>5</v>
      </c>
      <c r="C108" s="1" t="s">
        <v>216</v>
      </c>
      <c r="D108" s="3">
        <v>123807</v>
      </c>
      <c r="E108" s="1" t="s">
        <v>292</v>
      </c>
      <c r="F108" s="1" t="s">
        <v>14</v>
      </c>
      <c r="G108" s="1" t="s">
        <v>293</v>
      </c>
      <c r="H108" s="4">
        <v>318488</v>
      </c>
      <c r="I108" s="4">
        <v>318488</v>
      </c>
      <c r="J108" s="3">
        <v>2584</v>
      </c>
      <c r="K108" s="2">
        <v>1</v>
      </c>
      <c r="L108" s="2">
        <f t="shared" si="4"/>
        <v>123.25386996904025</v>
      </c>
      <c r="M108" s="2">
        <f t="shared" si="5"/>
        <v>123.25386996904025</v>
      </c>
      <c r="N108" t="str">
        <v>High Pay</v>
      </c>
      <c r="O108" s="2" t="str">
        <f t="shared" si="6"/>
        <v>Single</v>
      </c>
      <c r="P108" t="str">
        <f t="shared" si="7"/>
        <v>Full Pay</v>
      </c>
    </row>
    <row r="109" spans="1:16" x14ac:dyDescent="0.3">
      <c r="A109" s="1" t="s">
        <v>11</v>
      </c>
      <c r="B109" s="3">
        <v>20</v>
      </c>
      <c r="C109" s="1" t="s">
        <v>294</v>
      </c>
      <c r="D109" s="3">
        <v>130901</v>
      </c>
      <c r="E109" s="1" t="s">
        <v>295</v>
      </c>
      <c r="F109" s="1" t="s">
        <v>21</v>
      </c>
      <c r="G109" s="1" t="s">
        <v>296</v>
      </c>
      <c r="H109" s="4">
        <v>230735</v>
      </c>
      <c r="I109" s="4">
        <v>230735</v>
      </c>
      <c r="J109" s="3">
        <v>11101</v>
      </c>
      <c r="K109" s="2">
        <v>1</v>
      </c>
      <c r="L109" s="2">
        <f t="shared" si="4"/>
        <v>20.785064408611838</v>
      </c>
      <c r="M109" s="2">
        <f t="shared" si="5"/>
        <v>20.785064408611838</v>
      </c>
      <c r="N109" t="str">
        <v>Medium Pay</v>
      </c>
      <c r="O109" s="2" t="str">
        <f t="shared" si="6"/>
        <v>Single</v>
      </c>
      <c r="P109" t="str">
        <f t="shared" si="7"/>
        <v>Full Pay</v>
      </c>
    </row>
    <row r="110" spans="1:16" x14ac:dyDescent="0.3">
      <c r="A110" s="1" t="s">
        <v>11</v>
      </c>
      <c r="B110" s="3">
        <v>10</v>
      </c>
      <c r="C110" s="1" t="s">
        <v>270</v>
      </c>
      <c r="D110" s="3">
        <v>116916</v>
      </c>
      <c r="E110" s="1" t="s">
        <v>297</v>
      </c>
      <c r="F110" s="1" t="s">
        <v>21</v>
      </c>
      <c r="G110" s="1" t="s">
        <v>298</v>
      </c>
      <c r="H110" s="4">
        <v>135827</v>
      </c>
      <c r="I110" s="4">
        <v>135827</v>
      </c>
      <c r="J110" s="3">
        <v>543</v>
      </c>
      <c r="K110" s="2">
        <v>1</v>
      </c>
      <c r="L110" s="2">
        <f t="shared" si="4"/>
        <v>250.14180478821362</v>
      </c>
      <c r="M110" s="2">
        <f t="shared" si="5"/>
        <v>250.14180478821362</v>
      </c>
      <c r="N110" t="str">
        <v>Low Pay</v>
      </c>
      <c r="O110" s="2" t="str">
        <f t="shared" si="6"/>
        <v>Single</v>
      </c>
      <c r="P110" t="str">
        <f t="shared" si="7"/>
        <v>Full Pay</v>
      </c>
    </row>
    <row r="111" spans="1:16" x14ac:dyDescent="0.3">
      <c r="A111" s="1" t="s">
        <v>11</v>
      </c>
      <c r="B111" s="3">
        <v>3</v>
      </c>
      <c r="C111" s="1" t="s">
        <v>299</v>
      </c>
      <c r="D111" s="3">
        <v>241901</v>
      </c>
      <c r="E111" s="1" t="s">
        <v>300</v>
      </c>
      <c r="F111" s="1" t="s">
        <v>21</v>
      </c>
      <c r="G111" s="1" t="s">
        <v>301</v>
      </c>
      <c r="H111" s="4">
        <v>72500</v>
      </c>
      <c r="I111" s="4">
        <v>145000</v>
      </c>
      <c r="J111" s="3">
        <v>1151</v>
      </c>
      <c r="K111" s="2">
        <v>0.5</v>
      </c>
      <c r="L111" s="2">
        <f t="shared" si="4"/>
        <v>62.988705473501305</v>
      </c>
      <c r="M111" s="2">
        <f t="shared" si="5"/>
        <v>125.97741094700261</v>
      </c>
      <c r="N111" t="str">
        <v>Low Pay</v>
      </c>
      <c r="O111" s="2" t="str">
        <f t="shared" si="6"/>
        <v>Single</v>
      </c>
      <c r="P111" t="str">
        <f t="shared" si="7"/>
        <v>Partial</v>
      </c>
    </row>
    <row r="112" spans="1:16" x14ac:dyDescent="0.3">
      <c r="A112" s="1" t="s">
        <v>11</v>
      </c>
      <c r="B112" s="3">
        <v>10</v>
      </c>
      <c r="C112" s="1" t="s">
        <v>302</v>
      </c>
      <c r="D112" s="3">
        <v>74903</v>
      </c>
      <c r="E112" s="1" t="s">
        <v>303</v>
      </c>
      <c r="F112" s="1" t="s">
        <v>21</v>
      </c>
      <c r="G112" s="1" t="s">
        <v>304</v>
      </c>
      <c r="H112" s="4">
        <v>140000</v>
      </c>
      <c r="I112" s="4">
        <v>140000</v>
      </c>
      <c r="J112" s="3">
        <v>2029</v>
      </c>
      <c r="K112" s="2">
        <v>1</v>
      </c>
      <c r="L112" s="2">
        <f t="shared" si="4"/>
        <v>68.999507146377525</v>
      </c>
      <c r="M112" s="2">
        <f t="shared" si="5"/>
        <v>68.999507146377525</v>
      </c>
      <c r="N112" t="str">
        <v>Low Pay</v>
      </c>
      <c r="O112" s="2" t="str">
        <f t="shared" si="6"/>
        <v>Single</v>
      </c>
      <c r="P112" t="str">
        <f t="shared" si="7"/>
        <v>Full Pay</v>
      </c>
    </row>
    <row r="113" spans="1:16" x14ac:dyDescent="0.3">
      <c r="A113" s="1" t="s">
        <v>11</v>
      </c>
      <c r="B113" s="3">
        <v>16</v>
      </c>
      <c r="C113" s="1" t="s">
        <v>305</v>
      </c>
      <c r="D113" s="3">
        <v>148901</v>
      </c>
      <c r="E113" s="1" t="s">
        <v>306</v>
      </c>
      <c r="F113" s="1" t="s">
        <v>21</v>
      </c>
      <c r="G113" s="1" t="s">
        <v>307</v>
      </c>
      <c r="H113" s="4">
        <v>130000</v>
      </c>
      <c r="I113" s="4">
        <v>130000</v>
      </c>
      <c r="J113" s="3">
        <v>343</v>
      </c>
      <c r="K113" s="2">
        <v>1</v>
      </c>
      <c r="L113" s="2">
        <f t="shared" si="4"/>
        <v>379.0087463556851</v>
      </c>
      <c r="M113" s="2">
        <f t="shared" si="5"/>
        <v>379.0087463556851</v>
      </c>
      <c r="N113" t="str">
        <v>Low Pay</v>
      </c>
      <c r="O113" s="2" t="str">
        <f t="shared" si="6"/>
        <v>Single</v>
      </c>
      <c r="P113" t="str">
        <f t="shared" si="7"/>
        <v>Full Pay</v>
      </c>
    </row>
    <row r="114" spans="1:16" x14ac:dyDescent="0.3">
      <c r="A114" s="1" t="s">
        <v>11</v>
      </c>
      <c r="B114" s="3">
        <v>17</v>
      </c>
      <c r="C114" s="1" t="s">
        <v>308</v>
      </c>
      <c r="D114" s="3">
        <v>17901</v>
      </c>
      <c r="E114" s="1" t="s">
        <v>309</v>
      </c>
      <c r="F114" s="1" t="s">
        <v>21</v>
      </c>
      <c r="G114" s="1" t="s">
        <v>310</v>
      </c>
      <c r="H114" s="4">
        <v>147996</v>
      </c>
      <c r="I114" s="4">
        <v>147996</v>
      </c>
      <c r="J114" s="3">
        <v>249</v>
      </c>
      <c r="K114" s="2">
        <v>1</v>
      </c>
      <c r="L114" s="2">
        <f t="shared" si="4"/>
        <v>594.36144578313258</v>
      </c>
      <c r="M114" s="2">
        <f t="shared" si="5"/>
        <v>594.36144578313258</v>
      </c>
      <c r="N114" t="str">
        <v>Low Pay</v>
      </c>
      <c r="O114" s="2" t="str">
        <f t="shared" si="6"/>
        <v>Single</v>
      </c>
      <c r="P114" t="str">
        <f t="shared" si="7"/>
        <v>Full Pay</v>
      </c>
    </row>
    <row r="115" spans="1:16" x14ac:dyDescent="0.3">
      <c r="A115" s="1" t="s">
        <v>11</v>
      </c>
      <c r="B115" s="3">
        <v>16</v>
      </c>
      <c r="C115" s="1" t="s">
        <v>311</v>
      </c>
      <c r="D115" s="3">
        <v>117901</v>
      </c>
      <c r="E115" s="1" t="s">
        <v>312</v>
      </c>
      <c r="F115" s="1" t="s">
        <v>21</v>
      </c>
      <c r="G115" s="1" t="s">
        <v>313</v>
      </c>
      <c r="H115" s="4">
        <v>186136</v>
      </c>
      <c r="I115" s="4">
        <v>186136</v>
      </c>
      <c r="J115" s="3">
        <v>2325</v>
      </c>
      <c r="K115" s="2">
        <v>1</v>
      </c>
      <c r="L115" s="2">
        <f t="shared" si="4"/>
        <v>80.058494623655918</v>
      </c>
      <c r="M115" s="2">
        <f t="shared" si="5"/>
        <v>80.058494623655918</v>
      </c>
      <c r="N115" t="str">
        <v>Medium Pay</v>
      </c>
      <c r="O115" s="2" t="str">
        <f t="shared" si="6"/>
        <v>Single</v>
      </c>
      <c r="P115" t="str">
        <f t="shared" si="7"/>
        <v>Full Pay</v>
      </c>
    </row>
    <row r="116" spans="1:16" x14ac:dyDescent="0.3">
      <c r="A116" s="1" t="s">
        <v>11</v>
      </c>
      <c r="B116" s="3">
        <v>12</v>
      </c>
      <c r="C116" s="1" t="s">
        <v>177</v>
      </c>
      <c r="D116" s="3">
        <v>161923</v>
      </c>
      <c r="E116" s="1" t="s">
        <v>314</v>
      </c>
      <c r="F116" s="1" t="s">
        <v>21</v>
      </c>
      <c r="G116" s="1" t="s">
        <v>315</v>
      </c>
      <c r="H116" s="4">
        <v>135960</v>
      </c>
      <c r="I116" s="4">
        <v>135960</v>
      </c>
      <c r="J116" s="3">
        <v>729</v>
      </c>
      <c r="K116" s="2">
        <v>1</v>
      </c>
      <c r="L116" s="2">
        <f t="shared" si="4"/>
        <v>186.50205761316872</v>
      </c>
      <c r="M116" s="2">
        <f t="shared" si="5"/>
        <v>186.50205761316872</v>
      </c>
      <c r="N116" t="str">
        <v>Low Pay</v>
      </c>
      <c r="O116" s="2" t="str">
        <f t="shared" si="6"/>
        <v>Single</v>
      </c>
      <c r="P116" t="str">
        <f t="shared" si="7"/>
        <v>Full Pay</v>
      </c>
    </row>
    <row r="117" spans="1:16" x14ac:dyDescent="0.3">
      <c r="A117" s="1" t="s">
        <v>11</v>
      </c>
      <c r="B117" s="3">
        <v>16</v>
      </c>
      <c r="C117" s="1" t="s">
        <v>316</v>
      </c>
      <c r="D117" s="3">
        <v>185901</v>
      </c>
      <c r="E117" s="1" t="s">
        <v>317</v>
      </c>
      <c r="F117" s="1" t="s">
        <v>21</v>
      </c>
      <c r="G117" s="1" t="s">
        <v>318</v>
      </c>
      <c r="H117" s="4">
        <v>105472</v>
      </c>
      <c r="I117" s="4">
        <v>105472</v>
      </c>
      <c r="J117" s="3">
        <v>422</v>
      </c>
      <c r="K117" s="2">
        <v>1</v>
      </c>
      <c r="L117" s="2">
        <f t="shared" si="4"/>
        <v>249.93364928909952</v>
      </c>
      <c r="M117" s="2">
        <f t="shared" si="5"/>
        <v>249.93364928909952</v>
      </c>
      <c r="N117" t="str">
        <v>Low Pay</v>
      </c>
      <c r="O117" s="2" t="str">
        <f t="shared" si="6"/>
        <v>Single</v>
      </c>
      <c r="P117" t="str">
        <f t="shared" si="7"/>
        <v>Full Pay</v>
      </c>
    </row>
    <row r="118" spans="1:16" x14ac:dyDescent="0.3">
      <c r="A118" s="1" t="s">
        <v>11</v>
      </c>
      <c r="B118" s="3">
        <v>9</v>
      </c>
      <c r="C118" s="1" t="s">
        <v>319</v>
      </c>
      <c r="D118" s="3">
        <v>169901</v>
      </c>
      <c r="E118" s="1" t="s">
        <v>320</v>
      </c>
      <c r="F118" s="1" t="s">
        <v>21</v>
      </c>
      <c r="G118" s="1" t="s">
        <v>321</v>
      </c>
      <c r="H118" s="4">
        <v>147536</v>
      </c>
      <c r="I118" s="4">
        <v>147536</v>
      </c>
      <c r="J118" s="3">
        <v>1503</v>
      </c>
      <c r="K118" s="2">
        <v>1</v>
      </c>
      <c r="L118" s="2">
        <f t="shared" si="4"/>
        <v>98.161011310711913</v>
      </c>
      <c r="M118" s="2">
        <f t="shared" si="5"/>
        <v>98.161011310711913</v>
      </c>
      <c r="N118" t="str">
        <v>Low Pay</v>
      </c>
      <c r="O118" s="2" t="str">
        <f t="shared" si="6"/>
        <v>Single</v>
      </c>
      <c r="P118" t="str">
        <f t="shared" si="7"/>
        <v>Full Pay</v>
      </c>
    </row>
    <row r="119" spans="1:16" x14ac:dyDescent="0.3">
      <c r="A119" s="1" t="s">
        <v>11</v>
      </c>
      <c r="B119" s="3">
        <v>11</v>
      </c>
      <c r="C119" s="1" t="s">
        <v>85</v>
      </c>
      <c r="D119" s="3">
        <v>249902</v>
      </c>
      <c r="E119" s="1" t="s">
        <v>322</v>
      </c>
      <c r="F119" s="1" t="s">
        <v>21</v>
      </c>
      <c r="G119" s="1" t="s">
        <v>323</v>
      </c>
      <c r="H119" s="4">
        <v>137000</v>
      </c>
      <c r="I119" s="4">
        <v>137000</v>
      </c>
      <c r="J119" s="3">
        <v>1386</v>
      </c>
      <c r="K119" s="2">
        <v>1</v>
      </c>
      <c r="L119" s="2">
        <f t="shared" si="4"/>
        <v>98.845598845598843</v>
      </c>
      <c r="M119" s="2">
        <f t="shared" si="5"/>
        <v>98.845598845598843</v>
      </c>
      <c r="N119" t="str">
        <v>Low Pay</v>
      </c>
      <c r="O119" s="2" t="str">
        <f t="shared" si="6"/>
        <v>Single</v>
      </c>
      <c r="P119" t="str">
        <f t="shared" si="7"/>
        <v>Full Pay</v>
      </c>
    </row>
    <row r="120" spans="1:16" x14ac:dyDescent="0.3">
      <c r="A120" s="1" t="s">
        <v>11</v>
      </c>
      <c r="B120" s="3">
        <v>16</v>
      </c>
      <c r="C120" s="1" t="s">
        <v>41</v>
      </c>
      <c r="D120" s="3">
        <v>180901</v>
      </c>
      <c r="E120" s="1" t="s">
        <v>324</v>
      </c>
      <c r="F120" s="1" t="s">
        <v>21</v>
      </c>
      <c r="G120" s="1" t="s">
        <v>325</v>
      </c>
      <c r="H120" s="4">
        <v>122800</v>
      </c>
      <c r="I120" s="4">
        <v>122800</v>
      </c>
      <c r="J120" s="3">
        <v>148</v>
      </c>
      <c r="K120" s="2">
        <v>1</v>
      </c>
      <c r="L120" s="2">
        <f t="shared" si="4"/>
        <v>829.72972972972968</v>
      </c>
      <c r="M120" s="2">
        <f t="shared" si="5"/>
        <v>829.72972972972968</v>
      </c>
      <c r="N120" t="str">
        <v>Low Pay</v>
      </c>
      <c r="O120" s="2" t="str">
        <f t="shared" si="6"/>
        <v>Single</v>
      </c>
      <c r="P120" t="str">
        <f t="shared" si="7"/>
        <v>Full Pay</v>
      </c>
    </row>
    <row r="121" spans="1:16" x14ac:dyDescent="0.3">
      <c r="A121" s="1" t="s">
        <v>11</v>
      </c>
      <c r="B121" s="3">
        <v>20</v>
      </c>
      <c r="C121" s="1" t="s">
        <v>326</v>
      </c>
      <c r="D121" s="3">
        <v>136901</v>
      </c>
      <c r="E121" s="1" t="s">
        <v>327</v>
      </c>
      <c r="F121" s="1" t="s">
        <v>21</v>
      </c>
      <c r="G121" s="1" t="s">
        <v>328</v>
      </c>
      <c r="H121" s="4">
        <v>119000</v>
      </c>
      <c r="I121" s="4">
        <v>119000</v>
      </c>
      <c r="J121" s="3">
        <v>521</v>
      </c>
      <c r="K121" s="2">
        <v>1</v>
      </c>
      <c r="L121" s="2">
        <f t="shared" si="4"/>
        <v>228.40690978886755</v>
      </c>
      <c r="M121" s="2">
        <f t="shared" si="5"/>
        <v>228.40690978886755</v>
      </c>
      <c r="N121" t="str">
        <v>Low Pay</v>
      </c>
      <c r="O121" s="2" t="str">
        <f t="shared" si="6"/>
        <v>Single</v>
      </c>
      <c r="P121" t="str">
        <f t="shared" si="7"/>
        <v>Full Pay</v>
      </c>
    </row>
    <row r="122" spans="1:16" x14ac:dyDescent="0.3">
      <c r="A122" s="1" t="s">
        <v>11</v>
      </c>
      <c r="B122" s="3">
        <v>15</v>
      </c>
      <c r="C122" s="1" t="s">
        <v>329</v>
      </c>
      <c r="D122" s="3">
        <v>160901</v>
      </c>
      <c r="E122" s="1" t="s">
        <v>330</v>
      </c>
      <c r="F122" s="1" t="s">
        <v>21</v>
      </c>
      <c r="G122" s="1" t="s">
        <v>331</v>
      </c>
      <c r="H122" s="4">
        <v>140000</v>
      </c>
      <c r="I122" s="4">
        <v>140000</v>
      </c>
      <c r="J122" s="3">
        <v>935</v>
      </c>
      <c r="K122" s="2">
        <v>1</v>
      </c>
      <c r="L122" s="2">
        <f t="shared" si="4"/>
        <v>149.7326203208556</v>
      </c>
      <c r="M122" s="2">
        <f t="shared" si="5"/>
        <v>149.7326203208556</v>
      </c>
      <c r="N122" t="str">
        <v>Low Pay</v>
      </c>
      <c r="O122" s="2" t="str">
        <f t="shared" si="6"/>
        <v>Single</v>
      </c>
      <c r="P122" t="str">
        <f t="shared" si="7"/>
        <v>Full Pay</v>
      </c>
    </row>
    <row r="123" spans="1:16" x14ac:dyDescent="0.3">
      <c r="A123" s="1" t="s">
        <v>11</v>
      </c>
      <c r="B123" s="3">
        <v>6</v>
      </c>
      <c r="C123" s="1" t="s">
        <v>231</v>
      </c>
      <c r="D123" s="3">
        <v>8903</v>
      </c>
      <c r="E123" s="1" t="s">
        <v>332</v>
      </c>
      <c r="F123" s="1" t="s">
        <v>21</v>
      </c>
      <c r="G123" s="1" t="s">
        <v>333</v>
      </c>
      <c r="H123" s="4">
        <v>150000</v>
      </c>
      <c r="I123" s="4">
        <v>189538</v>
      </c>
      <c r="J123" s="3">
        <v>866</v>
      </c>
      <c r="K123" s="2">
        <v>0.79</v>
      </c>
      <c r="L123" s="2">
        <f t="shared" si="4"/>
        <v>173.21016166281754</v>
      </c>
      <c r="M123" s="2">
        <f t="shared" si="5"/>
        <v>218.8660508083141</v>
      </c>
      <c r="N123" t="str">
        <v>Medium Pay</v>
      </c>
      <c r="O123" s="2" t="str">
        <f t="shared" si="6"/>
        <v>Single</v>
      </c>
      <c r="P123" t="str">
        <f t="shared" si="7"/>
        <v>Partial</v>
      </c>
    </row>
    <row r="124" spans="1:16" x14ac:dyDescent="0.3">
      <c r="A124" s="1" t="s">
        <v>11</v>
      </c>
      <c r="B124" s="3">
        <v>11</v>
      </c>
      <c r="C124" s="1" t="s">
        <v>334</v>
      </c>
      <c r="D124" s="3">
        <v>213801</v>
      </c>
      <c r="E124" s="1" t="s">
        <v>335</v>
      </c>
      <c r="F124" s="1" t="s">
        <v>14</v>
      </c>
      <c r="G124" s="1" t="s">
        <v>336</v>
      </c>
      <c r="H124" s="4">
        <v>46886</v>
      </c>
      <c r="I124" s="4">
        <v>93772</v>
      </c>
      <c r="J124" s="3">
        <v>61</v>
      </c>
      <c r="K124" s="2">
        <v>0.5</v>
      </c>
      <c r="L124" s="2">
        <f t="shared" si="4"/>
        <v>768.62295081967216</v>
      </c>
      <c r="M124" s="2">
        <f t="shared" si="5"/>
        <v>1537.2459016393443</v>
      </c>
      <c r="N124" t="str">
        <v>Low Pay</v>
      </c>
      <c r="O124" s="2" t="str">
        <f t="shared" si="6"/>
        <v>Single</v>
      </c>
      <c r="P124" t="str">
        <f t="shared" si="7"/>
        <v>Partial</v>
      </c>
    </row>
    <row r="125" spans="1:16" x14ac:dyDescent="0.3">
      <c r="A125" s="1" t="s">
        <v>11</v>
      </c>
      <c r="B125" s="3">
        <v>6</v>
      </c>
      <c r="C125" s="1" t="s">
        <v>145</v>
      </c>
      <c r="D125" s="3">
        <v>21803</v>
      </c>
      <c r="E125" s="1" t="s">
        <v>337</v>
      </c>
      <c r="F125" s="1" t="s">
        <v>14</v>
      </c>
      <c r="G125" s="1" t="s">
        <v>338</v>
      </c>
      <c r="H125" s="4">
        <v>0</v>
      </c>
      <c r="I125" s="4">
        <v>0</v>
      </c>
      <c r="J125" s="3">
        <v>300</v>
      </c>
      <c r="K125" s="2">
        <v>1</v>
      </c>
      <c r="L125" s="2">
        <f t="shared" si="4"/>
        <v>0</v>
      </c>
      <c r="M125" s="2">
        <f t="shared" si="5"/>
        <v>0</v>
      </c>
      <c r="N125" t="str">
        <v>Low Pay</v>
      </c>
      <c r="O125" s="2" t="str">
        <f t="shared" si="6"/>
        <v>Single</v>
      </c>
      <c r="P125" t="str">
        <f t="shared" si="7"/>
        <v>Full Pay</v>
      </c>
    </row>
    <row r="126" spans="1:16" x14ac:dyDescent="0.3">
      <c r="A126" s="1" t="s">
        <v>11</v>
      </c>
      <c r="B126" s="3">
        <v>4</v>
      </c>
      <c r="C126" s="1" t="s">
        <v>82</v>
      </c>
      <c r="D126" s="3">
        <v>20905</v>
      </c>
      <c r="E126" s="1" t="s">
        <v>339</v>
      </c>
      <c r="F126" s="1" t="s">
        <v>21</v>
      </c>
      <c r="G126" s="1" t="s">
        <v>340</v>
      </c>
      <c r="H126" s="4">
        <v>337140</v>
      </c>
      <c r="I126" s="4">
        <v>337140</v>
      </c>
      <c r="J126" s="3">
        <v>11169</v>
      </c>
      <c r="K126" s="2">
        <v>1</v>
      </c>
      <c r="L126" s="2">
        <f t="shared" si="4"/>
        <v>30.185334407735699</v>
      </c>
      <c r="M126" s="2">
        <f t="shared" si="5"/>
        <v>30.185334407735699</v>
      </c>
      <c r="N126" t="str">
        <v>High Pay</v>
      </c>
      <c r="O126" s="2" t="str">
        <f t="shared" si="6"/>
        <v>Single</v>
      </c>
      <c r="P126" t="str">
        <f t="shared" si="7"/>
        <v>Full Pay</v>
      </c>
    </row>
    <row r="127" spans="1:16" x14ac:dyDescent="0.3">
      <c r="A127" s="1" t="s">
        <v>11</v>
      </c>
      <c r="B127" s="3">
        <v>14</v>
      </c>
      <c r="C127" s="1" t="s">
        <v>341</v>
      </c>
      <c r="D127" s="3">
        <v>215901</v>
      </c>
      <c r="E127" s="1" t="s">
        <v>342</v>
      </c>
      <c r="F127" s="1" t="s">
        <v>21</v>
      </c>
      <c r="G127" s="1" t="s">
        <v>343</v>
      </c>
      <c r="H127" s="4">
        <v>140000</v>
      </c>
      <c r="I127" s="4">
        <v>140000</v>
      </c>
      <c r="J127" s="3">
        <v>1374</v>
      </c>
      <c r="K127" s="2">
        <v>1</v>
      </c>
      <c r="L127" s="2">
        <f t="shared" si="4"/>
        <v>101.89228529839883</v>
      </c>
      <c r="M127" s="2">
        <f t="shared" si="5"/>
        <v>101.89228529839883</v>
      </c>
      <c r="N127" t="str">
        <v>Low Pay</v>
      </c>
      <c r="O127" s="2" t="str">
        <f t="shared" si="6"/>
        <v>Single</v>
      </c>
      <c r="P127" t="str">
        <f t="shared" si="7"/>
        <v>Full Pay</v>
      </c>
    </row>
    <row r="128" spans="1:16" x14ac:dyDescent="0.3">
      <c r="A128" s="1" t="s">
        <v>11</v>
      </c>
      <c r="B128" s="3">
        <v>6</v>
      </c>
      <c r="C128" s="1" t="s">
        <v>344</v>
      </c>
      <c r="D128" s="3">
        <v>198901</v>
      </c>
      <c r="E128" s="1" t="s">
        <v>345</v>
      </c>
      <c r="F128" s="1" t="s">
        <v>21</v>
      </c>
      <c r="G128" s="1" t="s">
        <v>346</v>
      </c>
      <c r="H128" s="4">
        <v>157121</v>
      </c>
      <c r="I128" s="4">
        <v>157121</v>
      </c>
      <c r="J128" s="3">
        <v>485</v>
      </c>
      <c r="K128" s="2">
        <v>1</v>
      </c>
      <c r="L128" s="2">
        <f t="shared" si="4"/>
        <v>323.96082474226802</v>
      </c>
      <c r="M128" s="2">
        <f t="shared" si="5"/>
        <v>323.96082474226802</v>
      </c>
      <c r="N128" t="str">
        <v>Medium Pay</v>
      </c>
      <c r="O128" s="2" t="str">
        <f t="shared" si="6"/>
        <v>Single</v>
      </c>
      <c r="P128" t="str">
        <f t="shared" si="7"/>
        <v>Full Pay</v>
      </c>
    </row>
    <row r="129" spans="1:16" x14ac:dyDescent="0.3">
      <c r="A129" s="1" t="s">
        <v>11</v>
      </c>
      <c r="B129" s="3">
        <v>6</v>
      </c>
      <c r="C129" s="1" t="s">
        <v>347</v>
      </c>
      <c r="D129" s="3">
        <v>239901</v>
      </c>
      <c r="E129" s="1" t="s">
        <v>348</v>
      </c>
      <c r="F129" s="1" t="s">
        <v>21</v>
      </c>
      <c r="G129" s="1" t="s">
        <v>349</v>
      </c>
      <c r="H129" s="4">
        <v>185000</v>
      </c>
      <c r="I129" s="4">
        <v>185000</v>
      </c>
      <c r="J129" s="3">
        <v>4872</v>
      </c>
      <c r="K129" s="2">
        <v>1</v>
      </c>
      <c r="L129" s="2">
        <f t="shared" si="4"/>
        <v>37.972085385878486</v>
      </c>
      <c r="M129" s="2">
        <f t="shared" si="5"/>
        <v>37.972085385878486</v>
      </c>
      <c r="N129" t="str">
        <v>Medium Pay</v>
      </c>
      <c r="O129" s="2" t="str">
        <f t="shared" si="6"/>
        <v>Single</v>
      </c>
      <c r="P129" t="str">
        <f t="shared" si="7"/>
        <v>Full Pay</v>
      </c>
    </row>
    <row r="130" spans="1:16" x14ac:dyDescent="0.3">
      <c r="A130" s="1" t="s">
        <v>11</v>
      </c>
      <c r="B130" s="3">
        <v>5</v>
      </c>
      <c r="C130" s="1" t="s">
        <v>350</v>
      </c>
      <c r="D130" s="3">
        <v>181901</v>
      </c>
      <c r="E130" s="1" t="s">
        <v>351</v>
      </c>
      <c r="F130" s="1" t="s">
        <v>21</v>
      </c>
      <c r="G130" s="1" t="s">
        <v>352</v>
      </c>
      <c r="H130" s="4">
        <v>210000</v>
      </c>
      <c r="I130" s="4">
        <v>210000</v>
      </c>
      <c r="J130" s="3">
        <v>3157</v>
      </c>
      <c r="K130" s="2">
        <v>1</v>
      </c>
      <c r="L130" s="2">
        <f t="shared" si="4"/>
        <v>66.518847006651882</v>
      </c>
      <c r="M130" s="2">
        <f t="shared" si="5"/>
        <v>66.518847006651882</v>
      </c>
      <c r="N130" t="str">
        <v>Medium Pay</v>
      </c>
      <c r="O130" s="2" t="str">
        <f t="shared" si="6"/>
        <v>Single</v>
      </c>
      <c r="P130" t="str">
        <f t="shared" si="7"/>
        <v>Full Pay</v>
      </c>
    </row>
    <row r="131" spans="1:16" x14ac:dyDescent="0.3">
      <c r="A131" s="1" t="s">
        <v>11</v>
      </c>
      <c r="B131" s="3">
        <v>11</v>
      </c>
      <c r="C131" s="1" t="s">
        <v>85</v>
      </c>
      <c r="D131" s="3">
        <v>249903</v>
      </c>
      <c r="E131" s="1" t="s">
        <v>353</v>
      </c>
      <c r="F131" s="1" t="s">
        <v>21</v>
      </c>
      <c r="G131" s="1" t="s">
        <v>354</v>
      </c>
      <c r="H131" s="4">
        <v>185657</v>
      </c>
      <c r="I131" s="4">
        <v>185657</v>
      </c>
      <c r="J131" s="3">
        <v>2133</v>
      </c>
      <c r="K131" s="2">
        <v>1</v>
      </c>
      <c r="L131" s="2">
        <f t="shared" ref="L131:L194" si="8">SUM(H131 / J131)</f>
        <v>87.040318799812468</v>
      </c>
      <c r="M131" s="2">
        <f t="shared" ref="M131:M194" si="9">SUM(I131 / J131)</f>
        <v>87.040318799812468</v>
      </c>
      <c r="N131" t="str">
        <v>Medium Pay</v>
      </c>
      <c r="O131" s="2" t="str">
        <f t="shared" ref="O131:O194" si="10">IF(COUNTIFS(D$2:D$1200, D131)&gt;1, "Turnover ("&amp;COUNTIFS(D$2:D$1200, D131)&amp;" supers)", "Single")</f>
        <v>Single</v>
      </c>
      <c r="P131" t="str">
        <f t="shared" ref="P131:P194" si="11">IF(K131=1,"Full Pay","Partial")</f>
        <v>Full Pay</v>
      </c>
    </row>
    <row r="132" spans="1:16" x14ac:dyDescent="0.3">
      <c r="A132" s="1" t="s">
        <v>11</v>
      </c>
      <c r="B132" s="3">
        <v>10</v>
      </c>
      <c r="C132" s="1" t="s">
        <v>12</v>
      </c>
      <c r="D132" s="3">
        <v>57851</v>
      </c>
      <c r="E132" s="1" t="s">
        <v>355</v>
      </c>
      <c r="F132" s="1" t="s">
        <v>14</v>
      </c>
      <c r="G132" s="1" t="s">
        <v>356</v>
      </c>
      <c r="H132" s="4">
        <v>30000</v>
      </c>
      <c r="I132" s="4">
        <v>30000</v>
      </c>
      <c r="J132" s="3">
        <v>108</v>
      </c>
      <c r="K132" s="2">
        <v>1</v>
      </c>
      <c r="L132" s="2">
        <f t="shared" si="8"/>
        <v>277.77777777777777</v>
      </c>
      <c r="M132" s="2">
        <f t="shared" si="9"/>
        <v>277.77777777777777</v>
      </c>
      <c r="N132" t="str">
        <v>Low Pay</v>
      </c>
      <c r="O132" s="2" t="str">
        <f t="shared" si="10"/>
        <v>Single</v>
      </c>
      <c r="P132" t="str">
        <f t="shared" si="11"/>
        <v>Full Pay</v>
      </c>
    </row>
    <row r="133" spans="1:16" x14ac:dyDescent="0.3">
      <c r="A133" s="1" t="s">
        <v>11</v>
      </c>
      <c r="B133" s="3">
        <v>1</v>
      </c>
      <c r="C133" s="1" t="s">
        <v>357</v>
      </c>
      <c r="D133" s="3">
        <v>108810</v>
      </c>
      <c r="E133" s="1" t="s">
        <v>358</v>
      </c>
      <c r="F133" s="1" t="s">
        <v>14</v>
      </c>
      <c r="G133" s="1" t="s">
        <v>359</v>
      </c>
      <c r="H133" s="4">
        <v>90000</v>
      </c>
      <c r="I133" s="4">
        <v>90000</v>
      </c>
      <c r="J133" s="3">
        <v>354</v>
      </c>
      <c r="K133" s="2">
        <v>1</v>
      </c>
      <c r="L133" s="2">
        <f t="shared" si="8"/>
        <v>254.23728813559322</v>
      </c>
      <c r="M133" s="2">
        <f t="shared" si="9"/>
        <v>254.23728813559322</v>
      </c>
      <c r="N133" t="str">
        <v>Low Pay</v>
      </c>
      <c r="O133" s="2" t="str">
        <f t="shared" si="10"/>
        <v>Single</v>
      </c>
      <c r="P133" t="str">
        <f t="shared" si="11"/>
        <v>Full Pay</v>
      </c>
    </row>
    <row r="134" spans="1:16" x14ac:dyDescent="0.3">
      <c r="A134" s="1" t="s">
        <v>11</v>
      </c>
      <c r="B134" s="3">
        <v>7</v>
      </c>
      <c r="C134" s="1" t="s">
        <v>360</v>
      </c>
      <c r="D134" s="3">
        <v>203902</v>
      </c>
      <c r="E134" s="1" t="s">
        <v>361</v>
      </c>
      <c r="F134" s="1" t="s">
        <v>21</v>
      </c>
      <c r="G134" s="1" t="s">
        <v>362</v>
      </c>
      <c r="H134" s="4">
        <v>155000</v>
      </c>
      <c r="I134" s="4">
        <v>155000</v>
      </c>
      <c r="J134" s="3">
        <v>377</v>
      </c>
      <c r="K134" s="2">
        <v>1</v>
      </c>
      <c r="L134" s="2">
        <f t="shared" si="8"/>
        <v>411.14058355437663</v>
      </c>
      <c r="M134" s="2">
        <f t="shared" si="9"/>
        <v>411.14058355437663</v>
      </c>
      <c r="N134" t="str">
        <v>Medium Pay</v>
      </c>
      <c r="O134" s="2" t="str">
        <f t="shared" si="10"/>
        <v>Single</v>
      </c>
      <c r="P134" t="str">
        <f t="shared" si="11"/>
        <v>Full Pay</v>
      </c>
    </row>
    <row r="135" spans="1:16" x14ac:dyDescent="0.3">
      <c r="A135" s="1" t="s">
        <v>11</v>
      </c>
      <c r="B135" s="3">
        <v>11</v>
      </c>
      <c r="C135" s="1" t="s">
        <v>60</v>
      </c>
      <c r="D135" s="3">
        <v>184909</v>
      </c>
      <c r="E135" s="1" t="s">
        <v>363</v>
      </c>
      <c r="F135" s="1" t="s">
        <v>21</v>
      </c>
      <c r="G135" s="1" t="s">
        <v>364</v>
      </c>
      <c r="H135" s="4">
        <v>179837</v>
      </c>
      <c r="I135" s="4">
        <v>179837</v>
      </c>
      <c r="J135" s="3">
        <v>2169</v>
      </c>
      <c r="K135" s="2">
        <v>1</v>
      </c>
      <c r="L135" s="2">
        <f t="shared" si="8"/>
        <v>82.912402028584594</v>
      </c>
      <c r="M135" s="2">
        <f t="shared" si="9"/>
        <v>82.912402028584594</v>
      </c>
      <c r="N135" t="str">
        <v>Medium Pay</v>
      </c>
      <c r="O135" s="2" t="str">
        <f t="shared" si="10"/>
        <v>Single</v>
      </c>
      <c r="P135" t="str">
        <f t="shared" si="11"/>
        <v>Full Pay</v>
      </c>
    </row>
    <row r="136" spans="1:16" x14ac:dyDescent="0.3">
      <c r="A136" s="1" t="s">
        <v>11</v>
      </c>
      <c r="B136" s="3">
        <v>15</v>
      </c>
      <c r="C136" s="1" t="s">
        <v>365</v>
      </c>
      <c r="D136" s="3">
        <v>41901</v>
      </c>
      <c r="E136" s="1" t="s">
        <v>366</v>
      </c>
      <c r="F136" s="1" t="s">
        <v>21</v>
      </c>
      <c r="G136" s="1" t="s">
        <v>367</v>
      </c>
      <c r="H136" s="4">
        <v>105500</v>
      </c>
      <c r="I136" s="4">
        <v>105500</v>
      </c>
      <c r="J136" s="3">
        <v>232</v>
      </c>
      <c r="K136" s="2">
        <v>1</v>
      </c>
      <c r="L136" s="2">
        <f t="shared" si="8"/>
        <v>454.74137931034483</v>
      </c>
      <c r="M136" s="2">
        <f t="shared" si="9"/>
        <v>454.74137931034483</v>
      </c>
      <c r="N136" t="str">
        <v>Low Pay</v>
      </c>
      <c r="O136" s="2" t="str">
        <f t="shared" si="10"/>
        <v>Single</v>
      </c>
      <c r="P136" t="str">
        <f t="shared" si="11"/>
        <v>Full Pay</v>
      </c>
    </row>
    <row r="137" spans="1:16" x14ac:dyDescent="0.3">
      <c r="A137" s="1" t="s">
        <v>11</v>
      </c>
      <c r="B137" s="3">
        <v>5</v>
      </c>
      <c r="C137" s="1" t="s">
        <v>368</v>
      </c>
      <c r="D137" s="3">
        <v>121902</v>
      </c>
      <c r="E137" s="1" t="s">
        <v>369</v>
      </c>
      <c r="F137" s="1" t="s">
        <v>21</v>
      </c>
      <c r="G137" s="1" t="s">
        <v>370</v>
      </c>
      <c r="H137" s="4">
        <v>104500</v>
      </c>
      <c r="I137" s="4">
        <v>104500</v>
      </c>
      <c r="J137" s="3">
        <v>381</v>
      </c>
      <c r="K137" s="2">
        <v>1</v>
      </c>
      <c r="L137" s="2">
        <f t="shared" si="8"/>
        <v>274.27821522309711</v>
      </c>
      <c r="M137" s="2">
        <f t="shared" si="9"/>
        <v>274.27821522309711</v>
      </c>
      <c r="N137" t="str">
        <v>Low Pay</v>
      </c>
      <c r="O137" s="2" t="str">
        <f t="shared" si="10"/>
        <v>Single</v>
      </c>
      <c r="P137" t="str">
        <f t="shared" si="11"/>
        <v>Full Pay</v>
      </c>
    </row>
    <row r="138" spans="1:16" x14ac:dyDescent="0.3">
      <c r="A138" s="1" t="s">
        <v>11</v>
      </c>
      <c r="B138" s="3">
        <v>15</v>
      </c>
      <c r="C138" s="1" t="s">
        <v>196</v>
      </c>
      <c r="D138" s="3">
        <v>25908</v>
      </c>
      <c r="E138" s="1" t="s">
        <v>371</v>
      </c>
      <c r="F138" s="1" t="s">
        <v>21</v>
      </c>
      <c r="G138" s="1" t="s">
        <v>372</v>
      </c>
      <c r="H138" s="4">
        <v>105000</v>
      </c>
      <c r="I138" s="4">
        <v>115499</v>
      </c>
      <c r="J138" s="3">
        <v>227</v>
      </c>
      <c r="K138" s="2">
        <v>0.91</v>
      </c>
      <c r="L138" s="2">
        <f t="shared" si="8"/>
        <v>462.55506607929516</v>
      </c>
      <c r="M138" s="2">
        <f t="shared" si="9"/>
        <v>508.80616740088107</v>
      </c>
      <c r="N138" t="str">
        <v>Low Pay</v>
      </c>
      <c r="O138" s="2" t="str">
        <f t="shared" si="10"/>
        <v>Single</v>
      </c>
      <c r="P138" t="str">
        <f t="shared" si="11"/>
        <v>Partial</v>
      </c>
    </row>
    <row r="139" spans="1:16" x14ac:dyDescent="0.3">
      <c r="A139" s="1" t="s">
        <v>11</v>
      </c>
      <c r="B139" s="3">
        <v>1</v>
      </c>
      <c r="C139" s="1" t="s">
        <v>373</v>
      </c>
      <c r="D139" s="3">
        <v>24901</v>
      </c>
      <c r="E139" s="1" t="s">
        <v>374</v>
      </c>
      <c r="F139" s="1" t="s">
        <v>21</v>
      </c>
      <c r="G139" s="1" t="s">
        <v>375</v>
      </c>
      <c r="H139" s="4">
        <v>160000</v>
      </c>
      <c r="I139" s="4">
        <v>160000</v>
      </c>
      <c r="J139" s="3">
        <v>1180</v>
      </c>
      <c r="K139" s="2">
        <v>1</v>
      </c>
      <c r="L139" s="2">
        <f t="shared" si="8"/>
        <v>135.59322033898306</v>
      </c>
      <c r="M139" s="2">
        <f t="shared" si="9"/>
        <v>135.59322033898306</v>
      </c>
      <c r="N139" t="str">
        <v>Medium Pay</v>
      </c>
      <c r="O139" s="2" t="str">
        <f t="shared" si="10"/>
        <v>Single</v>
      </c>
      <c r="P139" t="str">
        <f t="shared" si="11"/>
        <v>Full Pay</v>
      </c>
    </row>
    <row r="140" spans="1:16" x14ac:dyDescent="0.3">
      <c r="A140" s="1" t="s">
        <v>11</v>
      </c>
      <c r="B140" s="3">
        <v>17</v>
      </c>
      <c r="C140" s="1" t="s">
        <v>376</v>
      </c>
      <c r="D140" s="3">
        <v>223901</v>
      </c>
      <c r="E140" s="1" t="s">
        <v>377</v>
      </c>
      <c r="F140" s="1" t="s">
        <v>21</v>
      </c>
      <c r="G140" s="1" t="s">
        <v>378</v>
      </c>
      <c r="H140" s="4">
        <v>208000</v>
      </c>
      <c r="I140" s="4">
        <v>208000</v>
      </c>
      <c r="J140" s="3">
        <v>1608</v>
      </c>
      <c r="K140" s="2">
        <v>1</v>
      </c>
      <c r="L140" s="2">
        <f t="shared" si="8"/>
        <v>129.35323383084577</v>
      </c>
      <c r="M140" s="2">
        <f t="shared" si="9"/>
        <v>129.35323383084577</v>
      </c>
      <c r="N140" t="str">
        <v>Medium Pay</v>
      </c>
      <c r="O140" s="2" t="str">
        <f t="shared" si="10"/>
        <v>Single</v>
      </c>
      <c r="P140" t="str">
        <f t="shared" si="11"/>
        <v>Full Pay</v>
      </c>
    </row>
    <row r="141" spans="1:16" x14ac:dyDescent="0.3">
      <c r="A141" s="1" t="s">
        <v>11</v>
      </c>
      <c r="B141" s="3">
        <v>7</v>
      </c>
      <c r="C141" s="1" t="s">
        <v>151</v>
      </c>
      <c r="D141" s="3">
        <v>107902</v>
      </c>
      <c r="E141" s="1" t="s">
        <v>379</v>
      </c>
      <c r="F141" s="1" t="s">
        <v>21</v>
      </c>
      <c r="G141" s="1" t="s">
        <v>380</v>
      </c>
      <c r="H141" s="4">
        <v>194951</v>
      </c>
      <c r="I141" s="4">
        <v>194951</v>
      </c>
      <c r="J141" s="3">
        <v>2560</v>
      </c>
      <c r="K141" s="2">
        <v>1</v>
      </c>
      <c r="L141" s="2">
        <f t="shared" si="8"/>
        <v>76.152734374999994</v>
      </c>
      <c r="M141" s="2">
        <f t="shared" si="9"/>
        <v>76.152734374999994</v>
      </c>
      <c r="N141" t="str">
        <v>Medium Pay</v>
      </c>
      <c r="O141" s="2" t="str">
        <f t="shared" si="10"/>
        <v>Single</v>
      </c>
      <c r="P141" t="str">
        <f t="shared" si="11"/>
        <v>Full Pay</v>
      </c>
    </row>
    <row r="142" spans="1:16" x14ac:dyDescent="0.3">
      <c r="A142" s="1" t="s">
        <v>11</v>
      </c>
      <c r="B142" s="3">
        <v>1</v>
      </c>
      <c r="C142" s="1" t="s">
        <v>381</v>
      </c>
      <c r="D142" s="3">
        <v>31901</v>
      </c>
      <c r="E142" s="1" t="s">
        <v>382</v>
      </c>
      <c r="F142" s="1" t="s">
        <v>21</v>
      </c>
      <c r="G142" s="1" t="s">
        <v>383</v>
      </c>
      <c r="H142" s="4">
        <v>375000</v>
      </c>
      <c r="I142" s="4">
        <v>375000</v>
      </c>
      <c r="J142" s="3">
        <v>36140</v>
      </c>
      <c r="K142" s="2">
        <v>1</v>
      </c>
      <c r="L142" s="2">
        <f t="shared" si="8"/>
        <v>10.376314333148866</v>
      </c>
      <c r="M142" s="2">
        <f t="shared" si="9"/>
        <v>10.376314333148866</v>
      </c>
      <c r="N142" t="str">
        <v>High Pay</v>
      </c>
      <c r="O142" s="2" t="str">
        <f t="shared" si="10"/>
        <v>Single</v>
      </c>
      <c r="P142" t="str">
        <f t="shared" si="11"/>
        <v>Full Pay</v>
      </c>
    </row>
    <row r="143" spans="1:16" x14ac:dyDescent="0.3">
      <c r="A143" s="1" t="s">
        <v>11</v>
      </c>
      <c r="B143" s="3">
        <v>15</v>
      </c>
      <c r="C143" s="1" t="s">
        <v>196</v>
      </c>
      <c r="D143" s="3">
        <v>25902</v>
      </c>
      <c r="E143" s="1" t="s">
        <v>384</v>
      </c>
      <c r="F143" s="1" t="s">
        <v>21</v>
      </c>
      <c r="G143" s="1" t="s">
        <v>385</v>
      </c>
      <c r="H143" s="4">
        <v>211150</v>
      </c>
      <c r="I143" s="4">
        <v>211150</v>
      </c>
      <c r="J143" s="3">
        <v>3393</v>
      </c>
      <c r="K143" s="2">
        <v>1</v>
      </c>
      <c r="L143" s="2">
        <f t="shared" si="8"/>
        <v>62.231063955201883</v>
      </c>
      <c r="M143" s="2">
        <f t="shared" si="9"/>
        <v>62.231063955201883</v>
      </c>
      <c r="N143" t="str">
        <v>Medium Pay</v>
      </c>
      <c r="O143" s="2" t="str">
        <f t="shared" si="10"/>
        <v>Single</v>
      </c>
      <c r="P143" t="str">
        <f t="shared" si="11"/>
        <v>Full Pay</v>
      </c>
    </row>
    <row r="144" spans="1:16" x14ac:dyDescent="0.3">
      <c r="A144" s="1" t="s">
        <v>11</v>
      </c>
      <c r="B144" s="3">
        <v>12</v>
      </c>
      <c r="C144" s="1" t="s">
        <v>177</v>
      </c>
      <c r="D144" s="3">
        <v>161919</v>
      </c>
      <c r="E144" s="1" t="s">
        <v>386</v>
      </c>
      <c r="F144" s="1" t="s">
        <v>21</v>
      </c>
      <c r="G144" s="1" t="s">
        <v>387</v>
      </c>
      <c r="H144" s="4">
        <v>125250</v>
      </c>
      <c r="I144" s="4">
        <v>125250</v>
      </c>
      <c r="J144" s="3">
        <v>565</v>
      </c>
      <c r="K144" s="2">
        <v>1</v>
      </c>
      <c r="L144" s="2">
        <f t="shared" si="8"/>
        <v>221.68141592920355</v>
      </c>
      <c r="M144" s="2">
        <f t="shared" si="9"/>
        <v>221.68141592920355</v>
      </c>
      <c r="N144" t="str">
        <v>Low Pay</v>
      </c>
      <c r="O144" s="2" t="str">
        <f t="shared" si="10"/>
        <v>Single</v>
      </c>
      <c r="P144" t="str">
        <f t="shared" si="11"/>
        <v>Full Pay</v>
      </c>
    </row>
    <row r="145" spans="1:16" x14ac:dyDescent="0.3">
      <c r="A145" s="1" t="s">
        <v>11</v>
      </c>
      <c r="B145" s="3">
        <v>6</v>
      </c>
      <c r="C145" s="1" t="s">
        <v>145</v>
      </c>
      <c r="D145" s="3">
        <v>21902</v>
      </c>
      <c r="E145" s="1" t="s">
        <v>388</v>
      </c>
      <c r="F145" s="1" t="s">
        <v>21</v>
      </c>
      <c r="G145" s="1" t="s">
        <v>389</v>
      </c>
      <c r="H145" s="4">
        <v>257482</v>
      </c>
      <c r="I145" s="4">
        <v>257482</v>
      </c>
      <c r="J145" s="3">
        <v>16044</v>
      </c>
      <c r="K145" s="2">
        <v>1</v>
      </c>
      <c r="L145" s="2">
        <f t="shared" si="8"/>
        <v>16.048491647968088</v>
      </c>
      <c r="M145" s="2">
        <f t="shared" si="9"/>
        <v>16.048491647968088</v>
      </c>
      <c r="N145" t="str">
        <v>High Pay</v>
      </c>
      <c r="O145" s="2" t="str">
        <f t="shared" si="10"/>
        <v>Single</v>
      </c>
      <c r="P145" t="str">
        <f t="shared" si="11"/>
        <v>Full Pay</v>
      </c>
    </row>
    <row r="146" spans="1:16" x14ac:dyDescent="0.3">
      <c r="A146" s="1" t="s">
        <v>11</v>
      </c>
      <c r="B146" s="3">
        <v>9</v>
      </c>
      <c r="C146" s="1" t="s">
        <v>390</v>
      </c>
      <c r="D146" s="3">
        <v>119901</v>
      </c>
      <c r="E146" s="1" t="s">
        <v>391</v>
      </c>
      <c r="F146" s="1" t="s">
        <v>21</v>
      </c>
      <c r="G146" s="1" t="s">
        <v>392</v>
      </c>
      <c r="H146" s="4">
        <v>131040</v>
      </c>
      <c r="I146" s="4">
        <v>131040</v>
      </c>
      <c r="J146" s="3">
        <v>267</v>
      </c>
      <c r="K146" s="2">
        <v>1</v>
      </c>
      <c r="L146" s="2">
        <f t="shared" si="8"/>
        <v>490.7865168539326</v>
      </c>
      <c r="M146" s="2">
        <f t="shared" si="9"/>
        <v>490.7865168539326</v>
      </c>
      <c r="N146" t="str">
        <v>Low Pay</v>
      </c>
      <c r="O146" s="2" t="str">
        <f t="shared" si="10"/>
        <v>Single</v>
      </c>
      <c r="P146" t="str">
        <f t="shared" si="11"/>
        <v>Full Pay</v>
      </c>
    </row>
    <row r="147" spans="1:16" x14ac:dyDescent="0.3">
      <c r="A147" s="1" t="s">
        <v>11</v>
      </c>
      <c r="B147" s="3">
        <v>12</v>
      </c>
      <c r="C147" s="1" t="s">
        <v>393</v>
      </c>
      <c r="D147" s="3">
        <v>166907</v>
      </c>
      <c r="E147" s="1" t="s">
        <v>394</v>
      </c>
      <c r="F147" s="1" t="s">
        <v>21</v>
      </c>
      <c r="G147" s="1" t="s">
        <v>395</v>
      </c>
      <c r="H147" s="4">
        <v>137212</v>
      </c>
      <c r="I147" s="4">
        <v>137212</v>
      </c>
      <c r="J147" s="3">
        <v>112</v>
      </c>
      <c r="K147" s="2">
        <v>1</v>
      </c>
      <c r="L147" s="2">
        <f t="shared" si="8"/>
        <v>1225.1071428571429</v>
      </c>
      <c r="M147" s="2">
        <f t="shared" si="9"/>
        <v>1225.1071428571429</v>
      </c>
      <c r="N147" t="str">
        <v>Low Pay</v>
      </c>
      <c r="O147" s="2" t="str">
        <f t="shared" si="10"/>
        <v>Single</v>
      </c>
      <c r="P147" t="str">
        <f t="shared" si="11"/>
        <v>Full Pay</v>
      </c>
    </row>
    <row r="148" spans="1:16" x14ac:dyDescent="0.3">
      <c r="A148" s="1" t="s">
        <v>11</v>
      </c>
      <c r="B148" s="3">
        <v>18</v>
      </c>
      <c r="C148" s="1" t="s">
        <v>396</v>
      </c>
      <c r="D148" s="3">
        <v>186901</v>
      </c>
      <c r="E148" s="1" t="s">
        <v>397</v>
      </c>
      <c r="F148" s="1" t="s">
        <v>21</v>
      </c>
      <c r="G148" s="1" t="s">
        <v>398</v>
      </c>
      <c r="H148" s="4">
        <v>29524</v>
      </c>
      <c r="I148" s="4">
        <v>88581</v>
      </c>
      <c r="J148" s="3">
        <v>220</v>
      </c>
      <c r="K148" s="2">
        <v>0.33</v>
      </c>
      <c r="L148" s="2">
        <f t="shared" si="8"/>
        <v>134.19999999999999</v>
      </c>
      <c r="M148" s="2">
        <f t="shared" si="9"/>
        <v>402.64090909090908</v>
      </c>
      <c r="N148" t="str">
        <v>Low Pay</v>
      </c>
      <c r="O148" s="2" t="str">
        <f t="shared" si="10"/>
        <v>Single</v>
      </c>
      <c r="P148" t="str">
        <f t="shared" si="11"/>
        <v>Partial</v>
      </c>
    </row>
    <row r="149" spans="1:16" x14ac:dyDescent="0.3">
      <c r="A149" s="1" t="s">
        <v>11</v>
      </c>
      <c r="B149" s="3">
        <v>6</v>
      </c>
      <c r="C149" s="1" t="s">
        <v>399</v>
      </c>
      <c r="D149" s="3">
        <v>145901</v>
      </c>
      <c r="E149" s="1" t="s">
        <v>400</v>
      </c>
      <c r="F149" s="1" t="s">
        <v>21</v>
      </c>
      <c r="G149" s="1" t="s">
        <v>401</v>
      </c>
      <c r="H149" s="4">
        <v>170650</v>
      </c>
      <c r="I149" s="4">
        <v>170650</v>
      </c>
      <c r="J149" s="3">
        <v>988</v>
      </c>
      <c r="K149" s="2">
        <v>1</v>
      </c>
      <c r="L149" s="2">
        <f t="shared" si="8"/>
        <v>172.72267206477733</v>
      </c>
      <c r="M149" s="2">
        <f t="shared" si="9"/>
        <v>172.72267206477733</v>
      </c>
      <c r="N149" t="str">
        <v>Medium Pay</v>
      </c>
      <c r="O149" s="2" t="str">
        <f t="shared" si="10"/>
        <v>Single</v>
      </c>
      <c r="P149" t="str">
        <f t="shared" si="11"/>
        <v>Full Pay</v>
      </c>
    </row>
    <row r="150" spans="1:16" x14ac:dyDescent="0.3">
      <c r="A150" s="1" t="s">
        <v>11</v>
      </c>
      <c r="B150" s="3">
        <v>7</v>
      </c>
      <c r="C150" s="1" t="s">
        <v>142</v>
      </c>
      <c r="D150" s="3">
        <v>212902</v>
      </c>
      <c r="E150" s="1" t="s">
        <v>402</v>
      </c>
      <c r="F150" s="1" t="s">
        <v>21</v>
      </c>
      <c r="G150" s="1" t="s">
        <v>403</v>
      </c>
      <c r="H150" s="4">
        <v>193600</v>
      </c>
      <c r="I150" s="4">
        <v>193600</v>
      </c>
      <c r="J150" s="3">
        <v>2921</v>
      </c>
      <c r="K150" s="2">
        <v>1</v>
      </c>
      <c r="L150" s="2">
        <f t="shared" si="8"/>
        <v>66.278671687778157</v>
      </c>
      <c r="M150" s="2">
        <f t="shared" si="9"/>
        <v>66.278671687778157</v>
      </c>
      <c r="N150" t="str">
        <v>Medium Pay</v>
      </c>
      <c r="O150" s="2" t="str">
        <f t="shared" si="10"/>
        <v>Single</v>
      </c>
      <c r="P150" t="str">
        <f t="shared" si="11"/>
        <v>Full Pay</v>
      </c>
    </row>
    <row r="151" spans="1:16" x14ac:dyDescent="0.3">
      <c r="A151" s="1" t="s">
        <v>11</v>
      </c>
      <c r="B151" s="3">
        <v>5</v>
      </c>
      <c r="C151" s="1" t="s">
        <v>368</v>
      </c>
      <c r="D151" s="3">
        <v>121903</v>
      </c>
      <c r="E151" s="1" t="s">
        <v>404</v>
      </c>
      <c r="F151" s="1" t="s">
        <v>21</v>
      </c>
      <c r="G151" s="1" t="s">
        <v>405</v>
      </c>
      <c r="H151" s="4">
        <v>122365</v>
      </c>
      <c r="I151" s="4">
        <v>145742</v>
      </c>
      <c r="J151" s="3">
        <v>1474</v>
      </c>
      <c r="K151" s="2">
        <v>0.84</v>
      </c>
      <c r="L151" s="2">
        <f t="shared" si="8"/>
        <v>83.015603799185882</v>
      </c>
      <c r="M151" s="2">
        <f t="shared" si="9"/>
        <v>98.875169606512884</v>
      </c>
      <c r="N151" t="str">
        <v>Low Pay</v>
      </c>
      <c r="O151" s="2" t="str">
        <f t="shared" si="10"/>
        <v>Single</v>
      </c>
      <c r="P151" t="str">
        <f t="shared" si="11"/>
        <v>Partial</v>
      </c>
    </row>
    <row r="152" spans="1:16" x14ac:dyDescent="0.3">
      <c r="A152" s="1" t="s">
        <v>11</v>
      </c>
      <c r="B152" s="3">
        <v>9</v>
      </c>
      <c r="C152" s="1" t="s">
        <v>406</v>
      </c>
      <c r="D152" s="3">
        <v>243901</v>
      </c>
      <c r="E152" s="1" t="s">
        <v>407</v>
      </c>
      <c r="F152" s="1" t="s">
        <v>21</v>
      </c>
      <c r="G152" s="1" t="s">
        <v>408</v>
      </c>
      <c r="H152" s="4">
        <v>207753</v>
      </c>
      <c r="I152" s="4">
        <v>207753</v>
      </c>
      <c r="J152" s="3">
        <v>3213</v>
      </c>
      <c r="K152" s="2">
        <v>1</v>
      </c>
      <c r="L152" s="2">
        <f t="shared" si="8"/>
        <v>64.66013071895425</v>
      </c>
      <c r="M152" s="2">
        <f t="shared" si="9"/>
        <v>64.66013071895425</v>
      </c>
      <c r="N152" t="str">
        <v>Medium Pay</v>
      </c>
      <c r="O152" s="2" t="str">
        <f t="shared" si="10"/>
        <v>Single</v>
      </c>
      <c r="P152" t="str">
        <f t="shared" si="11"/>
        <v>Full Pay</v>
      </c>
    </row>
    <row r="153" spans="1:16" x14ac:dyDescent="0.3">
      <c r="A153" s="1" t="s">
        <v>11</v>
      </c>
      <c r="B153" s="3">
        <v>5</v>
      </c>
      <c r="C153" s="1" t="s">
        <v>409</v>
      </c>
      <c r="D153" s="3">
        <v>176901</v>
      </c>
      <c r="E153" s="1" t="s">
        <v>410</v>
      </c>
      <c r="F153" s="1" t="s">
        <v>21</v>
      </c>
      <c r="G153" s="1" t="s">
        <v>411</v>
      </c>
      <c r="H153" s="4">
        <v>112270</v>
      </c>
      <c r="I153" s="4">
        <v>112270</v>
      </c>
      <c r="J153" s="3">
        <v>252</v>
      </c>
      <c r="K153" s="2">
        <v>1</v>
      </c>
      <c r="L153" s="2">
        <f t="shared" si="8"/>
        <v>445.51587301587301</v>
      </c>
      <c r="M153" s="2">
        <f t="shared" si="9"/>
        <v>445.51587301587301</v>
      </c>
      <c r="N153" t="str">
        <v>Low Pay</v>
      </c>
      <c r="O153" s="2" t="str">
        <f t="shared" si="10"/>
        <v>Single</v>
      </c>
      <c r="P153" t="str">
        <f t="shared" si="11"/>
        <v>Full Pay</v>
      </c>
    </row>
    <row r="154" spans="1:16" x14ac:dyDescent="0.3">
      <c r="A154" s="1" t="s">
        <v>11</v>
      </c>
      <c r="B154" s="3">
        <v>11</v>
      </c>
      <c r="C154" s="1" t="s">
        <v>79</v>
      </c>
      <c r="D154" s="3">
        <v>126902</v>
      </c>
      <c r="E154" s="1" t="s">
        <v>412</v>
      </c>
      <c r="F154" s="1" t="s">
        <v>21</v>
      </c>
      <c r="G154" s="1" t="s">
        <v>413</v>
      </c>
      <c r="H154" s="4">
        <v>326718</v>
      </c>
      <c r="I154" s="4">
        <v>326718</v>
      </c>
      <c r="J154" s="3">
        <v>12759</v>
      </c>
      <c r="K154" s="2">
        <v>1</v>
      </c>
      <c r="L154" s="2">
        <f t="shared" si="8"/>
        <v>25.606865741829296</v>
      </c>
      <c r="M154" s="2">
        <f t="shared" si="9"/>
        <v>25.606865741829296</v>
      </c>
      <c r="N154" t="str">
        <v>High Pay</v>
      </c>
      <c r="O154" s="2" t="str">
        <f t="shared" si="10"/>
        <v>Single</v>
      </c>
      <c r="P154" t="str">
        <f t="shared" si="11"/>
        <v>Full Pay</v>
      </c>
    </row>
    <row r="155" spans="1:16" x14ac:dyDescent="0.3">
      <c r="A155" s="1" t="s">
        <v>11</v>
      </c>
      <c r="B155" s="3">
        <v>13</v>
      </c>
      <c r="C155" s="1" t="s">
        <v>414</v>
      </c>
      <c r="D155" s="3">
        <v>27903</v>
      </c>
      <c r="E155" s="1" t="s">
        <v>415</v>
      </c>
      <c r="F155" s="1" t="s">
        <v>21</v>
      </c>
      <c r="G155" s="1" t="s">
        <v>416</v>
      </c>
      <c r="H155" s="4">
        <v>200000</v>
      </c>
      <c r="I155" s="4">
        <v>200000</v>
      </c>
      <c r="J155" s="3">
        <v>3209</v>
      </c>
      <c r="K155" s="2">
        <v>1</v>
      </c>
      <c r="L155" s="2">
        <f t="shared" si="8"/>
        <v>62.324711748208166</v>
      </c>
      <c r="M155" s="2">
        <f t="shared" si="9"/>
        <v>62.324711748208166</v>
      </c>
      <c r="N155" t="str">
        <v>Medium Pay</v>
      </c>
      <c r="O155" s="2" t="str">
        <f t="shared" si="10"/>
        <v>Single</v>
      </c>
      <c r="P155" t="str">
        <f t="shared" si="11"/>
        <v>Full Pay</v>
      </c>
    </row>
    <row r="156" spans="1:16" x14ac:dyDescent="0.3">
      <c r="A156" s="1" t="s">
        <v>11</v>
      </c>
      <c r="B156" s="3">
        <v>19</v>
      </c>
      <c r="C156" s="1" t="s">
        <v>116</v>
      </c>
      <c r="D156" s="3">
        <v>71801</v>
      </c>
      <c r="E156" s="1" t="s">
        <v>417</v>
      </c>
      <c r="F156" s="1" t="s">
        <v>14</v>
      </c>
      <c r="G156" s="1" t="s">
        <v>418</v>
      </c>
      <c r="H156" s="4">
        <v>206363</v>
      </c>
      <c r="I156" s="4">
        <v>275151</v>
      </c>
      <c r="J156" s="3">
        <v>1744</v>
      </c>
      <c r="K156" s="2">
        <v>0.75</v>
      </c>
      <c r="L156" s="2">
        <f t="shared" si="8"/>
        <v>118.32740825688073</v>
      </c>
      <c r="M156" s="2">
        <f t="shared" si="9"/>
        <v>157.77006880733944</v>
      </c>
      <c r="N156" t="str">
        <v>High Pay</v>
      </c>
      <c r="O156" s="2" t="str">
        <f t="shared" si="10"/>
        <v>Single</v>
      </c>
      <c r="P156" t="str">
        <f t="shared" si="11"/>
        <v>Partial</v>
      </c>
    </row>
    <row r="157" spans="1:16" x14ac:dyDescent="0.3">
      <c r="A157" s="1" t="s">
        <v>11</v>
      </c>
      <c r="B157" s="3">
        <v>6</v>
      </c>
      <c r="C157" s="1" t="s">
        <v>347</v>
      </c>
      <c r="D157" s="3">
        <v>239903</v>
      </c>
      <c r="E157" s="1" t="s">
        <v>419</v>
      </c>
      <c r="F157" s="1" t="s">
        <v>21</v>
      </c>
      <c r="G157" s="1" t="s">
        <v>420</v>
      </c>
      <c r="H157" s="4">
        <v>130500</v>
      </c>
      <c r="I157" s="4">
        <v>130500</v>
      </c>
      <c r="J157" s="3">
        <v>623</v>
      </c>
      <c r="K157" s="2">
        <v>1</v>
      </c>
      <c r="L157" s="2">
        <f t="shared" si="8"/>
        <v>209.47030497592294</v>
      </c>
      <c r="M157" s="2">
        <f t="shared" si="9"/>
        <v>209.47030497592294</v>
      </c>
      <c r="N157" t="str">
        <v>Low Pay</v>
      </c>
      <c r="O157" s="2" t="str">
        <f t="shared" si="10"/>
        <v>Single</v>
      </c>
      <c r="P157" t="str">
        <f t="shared" si="11"/>
        <v>Full Pay</v>
      </c>
    </row>
    <row r="158" spans="1:16" x14ac:dyDescent="0.3">
      <c r="A158" s="1" t="s">
        <v>11</v>
      </c>
      <c r="B158" s="3">
        <v>16</v>
      </c>
      <c r="C158" s="1" t="s">
        <v>88</v>
      </c>
      <c r="D158" s="3">
        <v>188904</v>
      </c>
      <c r="E158" s="1" t="s">
        <v>421</v>
      </c>
      <c r="F158" s="1" t="s">
        <v>21</v>
      </c>
      <c r="G158" s="1" t="s">
        <v>422</v>
      </c>
      <c r="H158" s="4">
        <v>113300</v>
      </c>
      <c r="I158" s="4">
        <v>113300</v>
      </c>
      <c r="J158" s="3">
        <v>1434</v>
      </c>
      <c r="K158" s="2">
        <v>1</v>
      </c>
      <c r="L158" s="2">
        <f t="shared" si="8"/>
        <v>79.009762900976284</v>
      </c>
      <c r="M158" s="2">
        <f t="shared" si="9"/>
        <v>79.009762900976284</v>
      </c>
      <c r="N158" t="str">
        <v>Low Pay</v>
      </c>
      <c r="O158" s="2" t="str">
        <f t="shared" si="10"/>
        <v>Single</v>
      </c>
      <c r="P158" t="str">
        <f t="shared" si="11"/>
        <v>Full Pay</v>
      </c>
    </row>
    <row r="159" spans="1:16" x14ac:dyDescent="0.3">
      <c r="A159" s="1" t="s">
        <v>11</v>
      </c>
      <c r="B159" s="3">
        <v>12</v>
      </c>
      <c r="C159" s="1" t="s">
        <v>19</v>
      </c>
      <c r="D159" s="3">
        <v>109902</v>
      </c>
      <c r="E159" s="1" t="s">
        <v>423</v>
      </c>
      <c r="F159" s="1" t="s">
        <v>21</v>
      </c>
      <c r="G159" s="1" t="s">
        <v>424</v>
      </c>
      <c r="H159" s="4">
        <v>150000</v>
      </c>
      <c r="I159" s="4">
        <v>150000</v>
      </c>
      <c r="J159" s="3">
        <v>187</v>
      </c>
      <c r="K159" s="2">
        <v>1</v>
      </c>
      <c r="L159" s="2">
        <f t="shared" si="8"/>
        <v>802.13903743315507</v>
      </c>
      <c r="M159" s="2">
        <f t="shared" si="9"/>
        <v>802.13903743315507</v>
      </c>
      <c r="N159" t="str">
        <v>Low Pay</v>
      </c>
      <c r="O159" s="2" t="str">
        <f t="shared" si="10"/>
        <v>Single</v>
      </c>
      <c r="P159" t="str">
        <f t="shared" si="11"/>
        <v>Full Pay</v>
      </c>
    </row>
    <row r="160" spans="1:16" x14ac:dyDescent="0.3">
      <c r="A160" s="1" t="s">
        <v>11</v>
      </c>
      <c r="B160" s="3">
        <v>10</v>
      </c>
      <c r="C160" s="1" t="s">
        <v>270</v>
      </c>
      <c r="D160" s="3">
        <v>116901</v>
      </c>
      <c r="E160" s="1" t="s">
        <v>425</v>
      </c>
      <c r="F160" s="1" t="s">
        <v>21</v>
      </c>
      <c r="G160" s="1" t="s">
        <v>426</v>
      </c>
      <c r="H160" s="4">
        <v>254576</v>
      </c>
      <c r="I160" s="4">
        <v>254576</v>
      </c>
      <c r="J160" s="3">
        <v>3073</v>
      </c>
      <c r="K160" s="2">
        <v>1</v>
      </c>
      <c r="L160" s="2">
        <f t="shared" si="8"/>
        <v>82.842824601366743</v>
      </c>
      <c r="M160" s="2">
        <f t="shared" si="9"/>
        <v>82.842824601366743</v>
      </c>
      <c r="N160" t="str">
        <v>High Pay</v>
      </c>
      <c r="O160" s="2" t="str">
        <f t="shared" si="10"/>
        <v>Single</v>
      </c>
      <c r="P160" t="str">
        <f t="shared" si="11"/>
        <v>Full Pay</v>
      </c>
    </row>
    <row r="161" spans="1:16" x14ac:dyDescent="0.3">
      <c r="A161" s="1" t="s">
        <v>11</v>
      </c>
      <c r="B161" s="3">
        <v>2</v>
      </c>
      <c r="C161" s="1" t="s">
        <v>46</v>
      </c>
      <c r="D161" s="3">
        <v>178903</v>
      </c>
      <c r="E161" s="1" t="s">
        <v>427</v>
      </c>
      <c r="F161" s="1" t="s">
        <v>21</v>
      </c>
      <c r="G161" s="1" t="s">
        <v>428</v>
      </c>
      <c r="H161" s="4">
        <v>180800</v>
      </c>
      <c r="I161" s="4">
        <v>180800</v>
      </c>
      <c r="J161" s="3">
        <v>3745</v>
      </c>
      <c r="K161" s="2">
        <v>1</v>
      </c>
      <c r="L161" s="2">
        <f t="shared" si="8"/>
        <v>48.277703604806412</v>
      </c>
      <c r="M161" s="2">
        <f t="shared" si="9"/>
        <v>48.277703604806412</v>
      </c>
      <c r="N161" t="str">
        <v>Medium Pay</v>
      </c>
      <c r="O161" s="2" t="str">
        <f t="shared" si="10"/>
        <v>Single</v>
      </c>
      <c r="P161" t="str">
        <f t="shared" si="11"/>
        <v>Full Pay</v>
      </c>
    </row>
    <row r="162" spans="1:16" x14ac:dyDescent="0.3">
      <c r="A162" s="1" t="s">
        <v>11</v>
      </c>
      <c r="B162" s="3">
        <v>6</v>
      </c>
      <c r="C162" s="1" t="s">
        <v>429</v>
      </c>
      <c r="D162" s="3">
        <v>26901</v>
      </c>
      <c r="E162" s="1" t="s">
        <v>430</v>
      </c>
      <c r="F162" s="1" t="s">
        <v>21</v>
      </c>
      <c r="G162" s="1" t="s">
        <v>431</v>
      </c>
      <c r="H162" s="4">
        <v>172771</v>
      </c>
      <c r="I162" s="4">
        <v>172771</v>
      </c>
      <c r="J162" s="3">
        <v>1952</v>
      </c>
      <c r="K162" s="2">
        <v>1</v>
      </c>
      <c r="L162" s="2">
        <f t="shared" si="8"/>
        <v>88.509733606557376</v>
      </c>
      <c r="M162" s="2">
        <f t="shared" si="9"/>
        <v>88.509733606557376</v>
      </c>
      <c r="N162" t="str">
        <v>Medium Pay</v>
      </c>
      <c r="O162" s="2" t="str">
        <f t="shared" si="10"/>
        <v>Single</v>
      </c>
      <c r="P162" t="str">
        <f t="shared" si="11"/>
        <v>Full Pay</v>
      </c>
    </row>
    <row r="163" spans="1:16" x14ac:dyDescent="0.3">
      <c r="A163" s="1" t="s">
        <v>11</v>
      </c>
      <c r="B163" s="3">
        <v>3</v>
      </c>
      <c r="C163" s="1" t="s">
        <v>432</v>
      </c>
      <c r="D163" s="3">
        <v>29901</v>
      </c>
      <c r="E163" s="1" t="s">
        <v>433</v>
      </c>
      <c r="F163" s="1" t="s">
        <v>21</v>
      </c>
      <c r="G163" s="1" t="s">
        <v>434</v>
      </c>
      <c r="H163" s="4">
        <v>198450</v>
      </c>
      <c r="I163" s="4">
        <v>198450</v>
      </c>
      <c r="J163" s="3">
        <v>3514</v>
      </c>
      <c r="K163" s="2">
        <v>1</v>
      </c>
      <c r="L163" s="2">
        <f t="shared" si="8"/>
        <v>56.474103585657367</v>
      </c>
      <c r="M163" s="2">
        <f t="shared" si="9"/>
        <v>56.474103585657367</v>
      </c>
      <c r="N163" t="str">
        <v>Medium Pay</v>
      </c>
      <c r="O163" s="2" t="str">
        <f t="shared" si="10"/>
        <v>Single</v>
      </c>
      <c r="P163" t="str">
        <f t="shared" si="11"/>
        <v>Full Pay</v>
      </c>
    </row>
    <row r="164" spans="1:16" x14ac:dyDescent="0.3">
      <c r="A164" s="1" t="s">
        <v>11</v>
      </c>
      <c r="B164" s="3">
        <v>11</v>
      </c>
      <c r="C164" s="1" t="s">
        <v>435</v>
      </c>
      <c r="D164" s="3">
        <v>49905</v>
      </c>
      <c r="E164" s="1" t="s">
        <v>436</v>
      </c>
      <c r="F164" s="1" t="s">
        <v>21</v>
      </c>
      <c r="G164" s="1" t="s">
        <v>437</v>
      </c>
      <c r="H164" s="4">
        <v>157487</v>
      </c>
      <c r="I164" s="4">
        <v>157487</v>
      </c>
      <c r="J164" s="3">
        <v>1151</v>
      </c>
      <c r="K164" s="2">
        <v>1</v>
      </c>
      <c r="L164" s="2">
        <f t="shared" si="8"/>
        <v>136.82623805386621</v>
      </c>
      <c r="M164" s="2">
        <f t="shared" si="9"/>
        <v>136.82623805386621</v>
      </c>
      <c r="N164" t="str">
        <v>Medium Pay</v>
      </c>
      <c r="O164" s="2" t="str">
        <f t="shared" si="10"/>
        <v>Single</v>
      </c>
      <c r="P164" t="str">
        <f t="shared" si="11"/>
        <v>Full Pay</v>
      </c>
    </row>
    <row r="165" spans="1:16" x14ac:dyDescent="0.3">
      <c r="A165" s="1" t="s">
        <v>11</v>
      </c>
      <c r="B165" s="3">
        <v>6</v>
      </c>
      <c r="C165" s="1" t="s">
        <v>344</v>
      </c>
      <c r="D165" s="3">
        <v>198902</v>
      </c>
      <c r="E165" s="1" t="s">
        <v>438</v>
      </c>
      <c r="F165" s="1" t="s">
        <v>21</v>
      </c>
      <c r="G165" s="1" t="s">
        <v>439</v>
      </c>
      <c r="H165" s="4">
        <v>148000</v>
      </c>
      <c r="I165" s="4">
        <v>148000</v>
      </c>
      <c r="J165" s="3">
        <v>145</v>
      </c>
      <c r="K165" s="2">
        <v>1</v>
      </c>
      <c r="L165" s="2">
        <f t="shared" si="8"/>
        <v>1020.6896551724138</v>
      </c>
      <c r="M165" s="2">
        <f t="shared" si="9"/>
        <v>1020.6896551724138</v>
      </c>
      <c r="N165" t="str">
        <v>Low Pay</v>
      </c>
      <c r="O165" s="2" t="str">
        <f t="shared" si="10"/>
        <v>Single</v>
      </c>
      <c r="P165" t="str">
        <f t="shared" si="11"/>
        <v>Full Pay</v>
      </c>
    </row>
    <row r="166" spans="1:16" x14ac:dyDescent="0.3">
      <c r="A166" s="1" t="s">
        <v>11</v>
      </c>
      <c r="B166" s="3">
        <v>4</v>
      </c>
      <c r="C166" s="1" t="s">
        <v>16</v>
      </c>
      <c r="D166" s="3">
        <v>101837</v>
      </c>
      <c r="E166" s="1" t="s">
        <v>440</v>
      </c>
      <c r="F166" s="1" t="s">
        <v>14</v>
      </c>
      <c r="G166" s="1" t="s">
        <v>441</v>
      </c>
      <c r="H166" s="4">
        <v>33624</v>
      </c>
      <c r="I166" s="4">
        <v>134496</v>
      </c>
      <c r="J166" s="3">
        <v>343</v>
      </c>
      <c r="K166" s="2">
        <v>0.25</v>
      </c>
      <c r="L166" s="2">
        <f t="shared" si="8"/>
        <v>98.029154518950435</v>
      </c>
      <c r="M166" s="2">
        <f t="shared" si="9"/>
        <v>392.11661807580174</v>
      </c>
      <c r="N166" t="str">
        <v>Low Pay</v>
      </c>
      <c r="O166" s="2" t="str">
        <f t="shared" si="10"/>
        <v>Single</v>
      </c>
      <c r="P166" t="str">
        <f t="shared" si="11"/>
        <v>Partial</v>
      </c>
    </row>
    <row r="167" spans="1:16" x14ac:dyDescent="0.3">
      <c r="A167" s="1" t="s">
        <v>11</v>
      </c>
      <c r="B167" s="3">
        <v>6</v>
      </c>
      <c r="C167" s="1" t="s">
        <v>393</v>
      </c>
      <c r="D167" s="3">
        <v>166901</v>
      </c>
      <c r="E167" s="1" t="s">
        <v>442</v>
      </c>
      <c r="F167" s="1" t="s">
        <v>21</v>
      </c>
      <c r="G167" s="1" t="s">
        <v>443</v>
      </c>
      <c r="H167" s="4">
        <v>179568</v>
      </c>
      <c r="I167" s="4">
        <v>179568</v>
      </c>
      <c r="J167" s="3">
        <v>1488</v>
      </c>
      <c r="K167" s="2">
        <v>1</v>
      </c>
      <c r="L167" s="2">
        <f t="shared" si="8"/>
        <v>120.6774193548387</v>
      </c>
      <c r="M167" s="2">
        <f t="shared" si="9"/>
        <v>120.6774193548387</v>
      </c>
      <c r="N167" t="str">
        <v>Medium Pay</v>
      </c>
      <c r="O167" s="2" t="str">
        <f t="shared" si="10"/>
        <v>Single</v>
      </c>
      <c r="P167" t="str">
        <f t="shared" si="11"/>
        <v>Full Pay</v>
      </c>
    </row>
    <row r="168" spans="1:16" x14ac:dyDescent="0.3">
      <c r="A168" s="1" t="s">
        <v>11</v>
      </c>
      <c r="B168" s="3">
        <v>10</v>
      </c>
      <c r="C168" s="1" t="s">
        <v>270</v>
      </c>
      <c r="D168" s="3">
        <v>116910</v>
      </c>
      <c r="E168" s="1" t="s">
        <v>444</v>
      </c>
      <c r="F168" s="1" t="s">
        <v>21</v>
      </c>
      <c r="G168" s="1" t="s">
        <v>445</v>
      </c>
      <c r="H168" s="4">
        <v>134268</v>
      </c>
      <c r="I168" s="4">
        <v>134268</v>
      </c>
      <c r="J168" s="3">
        <v>269</v>
      </c>
      <c r="K168" s="2">
        <v>1</v>
      </c>
      <c r="L168" s="2">
        <f t="shared" si="8"/>
        <v>499.13754646840147</v>
      </c>
      <c r="M168" s="2">
        <f t="shared" si="9"/>
        <v>499.13754646840147</v>
      </c>
      <c r="N168" t="str">
        <v>Low Pay</v>
      </c>
      <c r="O168" s="2" t="str">
        <f t="shared" si="10"/>
        <v>Single</v>
      </c>
      <c r="P168" t="str">
        <f t="shared" si="11"/>
        <v>Full Pay</v>
      </c>
    </row>
    <row r="169" spans="1:16" x14ac:dyDescent="0.3">
      <c r="A169" s="1" t="s">
        <v>11</v>
      </c>
      <c r="B169" s="3">
        <v>16</v>
      </c>
      <c r="C169" s="1" t="s">
        <v>446</v>
      </c>
      <c r="D169" s="3">
        <v>106901</v>
      </c>
      <c r="E169" s="1" t="s">
        <v>447</v>
      </c>
      <c r="F169" s="1" t="s">
        <v>21</v>
      </c>
      <c r="G169" s="1" t="s">
        <v>448</v>
      </c>
      <c r="H169" s="4">
        <v>170000</v>
      </c>
      <c r="I169" s="4">
        <v>170000</v>
      </c>
      <c r="J169" s="3">
        <v>758</v>
      </c>
      <c r="K169" s="2">
        <v>1</v>
      </c>
      <c r="L169" s="2">
        <f t="shared" si="8"/>
        <v>224.27440633245382</v>
      </c>
      <c r="M169" s="2">
        <f t="shared" si="9"/>
        <v>224.27440633245382</v>
      </c>
      <c r="N169" t="str">
        <v>Medium Pay</v>
      </c>
      <c r="O169" s="2" t="str">
        <f t="shared" si="10"/>
        <v>Single</v>
      </c>
      <c r="P169" t="str">
        <f t="shared" si="11"/>
        <v>Full Pay</v>
      </c>
    </row>
    <row r="170" spans="1:16" x14ac:dyDescent="0.3">
      <c r="A170" s="1" t="s">
        <v>11</v>
      </c>
      <c r="B170" s="3">
        <v>10</v>
      </c>
      <c r="C170" s="1" t="s">
        <v>449</v>
      </c>
      <c r="D170" s="3">
        <v>234902</v>
      </c>
      <c r="E170" s="1" t="s">
        <v>450</v>
      </c>
      <c r="F170" s="1" t="s">
        <v>21</v>
      </c>
      <c r="G170" s="1" t="s">
        <v>451</v>
      </c>
      <c r="H170" s="4">
        <v>200000</v>
      </c>
      <c r="I170" s="4">
        <v>200000</v>
      </c>
      <c r="J170" s="3">
        <v>2309</v>
      </c>
      <c r="K170" s="2">
        <v>1</v>
      </c>
      <c r="L170" s="2">
        <f t="shared" si="8"/>
        <v>86.617583369423997</v>
      </c>
      <c r="M170" s="2">
        <f t="shared" si="9"/>
        <v>86.617583369423997</v>
      </c>
      <c r="N170" t="str">
        <v>Medium Pay</v>
      </c>
      <c r="O170" s="2" t="str">
        <f t="shared" si="10"/>
        <v>Single</v>
      </c>
      <c r="P170" t="str">
        <f t="shared" si="11"/>
        <v>Full Pay</v>
      </c>
    </row>
    <row r="171" spans="1:16" x14ac:dyDescent="0.3">
      <c r="A171" s="1" t="s">
        <v>11</v>
      </c>
      <c r="B171" s="3">
        <v>19</v>
      </c>
      <c r="C171" s="1" t="s">
        <v>116</v>
      </c>
      <c r="D171" s="3">
        <v>71907</v>
      </c>
      <c r="E171" s="1" t="s">
        <v>452</v>
      </c>
      <c r="F171" s="1" t="s">
        <v>21</v>
      </c>
      <c r="G171" s="1" t="s">
        <v>453</v>
      </c>
      <c r="H171" s="4">
        <v>207285</v>
      </c>
      <c r="I171" s="4">
        <v>207285</v>
      </c>
      <c r="J171" s="3">
        <v>5747</v>
      </c>
      <c r="K171" s="2">
        <v>1</v>
      </c>
      <c r="L171" s="2">
        <f t="shared" si="8"/>
        <v>36.068383504437101</v>
      </c>
      <c r="M171" s="2">
        <f t="shared" si="9"/>
        <v>36.068383504437101</v>
      </c>
      <c r="N171" t="str">
        <v>Medium Pay</v>
      </c>
      <c r="O171" s="2" t="str">
        <f t="shared" si="10"/>
        <v>Single</v>
      </c>
      <c r="P171" t="str">
        <f t="shared" si="11"/>
        <v>Full Pay</v>
      </c>
    </row>
    <row r="172" spans="1:16" x14ac:dyDescent="0.3">
      <c r="A172" s="1" t="s">
        <v>11</v>
      </c>
      <c r="B172" s="3">
        <v>16</v>
      </c>
      <c r="C172" s="1" t="s">
        <v>454</v>
      </c>
      <c r="D172" s="3">
        <v>191901</v>
      </c>
      <c r="E172" s="1" t="s">
        <v>455</v>
      </c>
      <c r="F172" s="1" t="s">
        <v>21</v>
      </c>
      <c r="G172" s="1" t="s">
        <v>456</v>
      </c>
      <c r="H172" s="4">
        <v>262388</v>
      </c>
      <c r="I172" s="4">
        <v>262388</v>
      </c>
      <c r="J172" s="3">
        <v>11565</v>
      </c>
      <c r="K172" s="2">
        <v>1</v>
      </c>
      <c r="L172" s="2">
        <f t="shared" si="8"/>
        <v>22.688110678772158</v>
      </c>
      <c r="M172" s="2">
        <f t="shared" si="9"/>
        <v>22.688110678772158</v>
      </c>
      <c r="N172" t="str">
        <v>High Pay</v>
      </c>
      <c r="O172" s="2" t="str">
        <f t="shared" si="10"/>
        <v>Single</v>
      </c>
      <c r="P172" t="str">
        <f t="shared" si="11"/>
        <v>Full Pay</v>
      </c>
    </row>
    <row r="173" spans="1:16" x14ac:dyDescent="0.3">
      <c r="A173" s="1" t="s">
        <v>11</v>
      </c>
      <c r="B173" s="3">
        <v>7</v>
      </c>
      <c r="C173" s="1" t="s">
        <v>457</v>
      </c>
      <c r="D173" s="3">
        <v>201913</v>
      </c>
      <c r="E173" s="1" t="s">
        <v>458</v>
      </c>
      <c r="F173" s="1" t="s">
        <v>21</v>
      </c>
      <c r="G173" s="1" t="s">
        <v>459</v>
      </c>
      <c r="H173" s="4">
        <v>130600</v>
      </c>
      <c r="I173" s="4">
        <v>130600</v>
      </c>
      <c r="J173" s="3">
        <v>646</v>
      </c>
      <c r="K173" s="2">
        <v>1</v>
      </c>
      <c r="L173" s="2">
        <f t="shared" si="8"/>
        <v>202.16718266253869</v>
      </c>
      <c r="M173" s="2">
        <f t="shared" si="9"/>
        <v>202.16718266253869</v>
      </c>
      <c r="N173" t="str">
        <v>Low Pay</v>
      </c>
      <c r="O173" s="2" t="str">
        <f t="shared" si="10"/>
        <v>Single</v>
      </c>
      <c r="P173" t="str">
        <f t="shared" si="11"/>
        <v>Full Pay</v>
      </c>
    </row>
    <row r="174" spans="1:16" x14ac:dyDescent="0.3">
      <c r="A174" s="1" t="s">
        <v>11</v>
      </c>
      <c r="B174" s="3">
        <v>20</v>
      </c>
      <c r="C174" s="1" t="s">
        <v>460</v>
      </c>
      <c r="D174" s="3">
        <v>64903</v>
      </c>
      <c r="E174" s="1" t="s">
        <v>461</v>
      </c>
      <c r="F174" s="1" t="s">
        <v>21</v>
      </c>
      <c r="G174" s="1" t="s">
        <v>462</v>
      </c>
      <c r="H174" s="4">
        <v>153000</v>
      </c>
      <c r="I174" s="4">
        <v>153000</v>
      </c>
      <c r="J174" s="3">
        <v>1852</v>
      </c>
      <c r="K174" s="2">
        <v>1</v>
      </c>
      <c r="L174" s="2">
        <f t="shared" si="8"/>
        <v>82.613390928725707</v>
      </c>
      <c r="M174" s="2">
        <f t="shared" si="9"/>
        <v>82.613390928725707</v>
      </c>
      <c r="N174" t="str">
        <v>Medium Pay</v>
      </c>
      <c r="O174" s="2" t="str">
        <f t="shared" si="10"/>
        <v>Single</v>
      </c>
      <c r="P174" t="str">
        <f t="shared" si="11"/>
        <v>Full Pay</v>
      </c>
    </row>
    <row r="175" spans="1:16" x14ac:dyDescent="0.3">
      <c r="A175" s="1" t="s">
        <v>11</v>
      </c>
      <c r="B175" s="3">
        <v>11</v>
      </c>
      <c r="C175" s="1" t="s">
        <v>36</v>
      </c>
      <c r="D175" s="3">
        <v>220919</v>
      </c>
      <c r="E175" s="1" t="s">
        <v>463</v>
      </c>
      <c r="F175" s="1" t="s">
        <v>21</v>
      </c>
      <c r="G175" s="1" t="s">
        <v>464</v>
      </c>
      <c r="H175" s="4">
        <v>258850</v>
      </c>
      <c r="I175" s="4">
        <v>264511</v>
      </c>
      <c r="J175" s="3">
        <v>8105</v>
      </c>
      <c r="K175" s="2">
        <v>0.98</v>
      </c>
      <c r="L175" s="2">
        <f t="shared" si="8"/>
        <v>31.937075879086983</v>
      </c>
      <c r="M175" s="2">
        <f t="shared" si="9"/>
        <v>32.63553362122147</v>
      </c>
      <c r="N175" t="str">
        <v>High Pay</v>
      </c>
      <c r="O175" s="2" t="str">
        <f t="shared" si="10"/>
        <v>Turnover (2 supers)</v>
      </c>
      <c r="P175" t="str">
        <f t="shared" si="11"/>
        <v>Partial</v>
      </c>
    </row>
    <row r="176" spans="1:16" x14ac:dyDescent="0.3">
      <c r="A176" s="1" t="s">
        <v>11</v>
      </c>
      <c r="B176" s="3">
        <v>11</v>
      </c>
      <c r="C176" s="1" t="s">
        <v>36</v>
      </c>
      <c r="D176" s="3">
        <v>220919</v>
      </c>
      <c r="E176" s="1" t="s">
        <v>463</v>
      </c>
      <c r="F176" s="1" t="s">
        <v>21</v>
      </c>
      <c r="G176" s="1" t="s">
        <v>465</v>
      </c>
      <c r="H176" s="4">
        <v>173330</v>
      </c>
      <c r="I176" s="4">
        <v>173330</v>
      </c>
      <c r="J176" s="3">
        <v>8105</v>
      </c>
      <c r="K176" s="2">
        <v>1</v>
      </c>
      <c r="L176" s="2">
        <f t="shared" si="8"/>
        <v>21.385564466378778</v>
      </c>
      <c r="M176" s="2">
        <f t="shared" si="9"/>
        <v>21.385564466378778</v>
      </c>
      <c r="N176" t="str">
        <v>Medium Pay</v>
      </c>
      <c r="O176" s="2" t="str">
        <f t="shared" si="10"/>
        <v>Turnover (2 supers)</v>
      </c>
      <c r="P176" t="str">
        <f t="shared" si="11"/>
        <v>Full Pay</v>
      </c>
    </row>
    <row r="177" spans="1:16" x14ac:dyDescent="0.3">
      <c r="A177" s="1" t="s">
        <v>11</v>
      </c>
      <c r="B177" s="3">
        <v>10</v>
      </c>
      <c r="C177" s="1" t="s">
        <v>12</v>
      </c>
      <c r="D177" s="3">
        <v>57903</v>
      </c>
      <c r="E177" s="1" t="s">
        <v>466</v>
      </c>
      <c r="F177" s="1" t="s">
        <v>21</v>
      </c>
      <c r="G177" s="1" t="s">
        <v>467</v>
      </c>
      <c r="H177" s="4">
        <v>320353</v>
      </c>
      <c r="I177" s="4">
        <v>320353</v>
      </c>
      <c r="J177" s="3">
        <v>24165</v>
      </c>
      <c r="K177" s="2">
        <v>1</v>
      </c>
      <c r="L177" s="2">
        <f t="shared" si="8"/>
        <v>13.25690047589489</v>
      </c>
      <c r="M177" s="2">
        <f t="shared" si="9"/>
        <v>13.25690047589489</v>
      </c>
      <c r="N177" t="str">
        <v>High Pay</v>
      </c>
      <c r="O177" s="2" t="str">
        <f t="shared" si="10"/>
        <v>Single</v>
      </c>
      <c r="P177" t="str">
        <f t="shared" si="11"/>
        <v>Full Pay</v>
      </c>
    </row>
    <row r="178" spans="1:16" x14ac:dyDescent="0.3">
      <c r="A178" s="1" t="s">
        <v>11</v>
      </c>
      <c r="B178" s="3">
        <v>7</v>
      </c>
      <c r="C178" s="1" t="s">
        <v>219</v>
      </c>
      <c r="D178" s="3">
        <v>183902</v>
      </c>
      <c r="E178" s="1" t="s">
        <v>468</v>
      </c>
      <c r="F178" s="1" t="s">
        <v>21</v>
      </c>
      <c r="G178" s="1" t="s">
        <v>469</v>
      </c>
      <c r="H178" s="4">
        <v>242330</v>
      </c>
      <c r="I178" s="4">
        <v>242330</v>
      </c>
      <c r="J178" s="3">
        <v>2637</v>
      </c>
      <c r="K178" s="2">
        <v>1</v>
      </c>
      <c r="L178" s="2">
        <f t="shared" si="8"/>
        <v>91.896094046264693</v>
      </c>
      <c r="M178" s="2">
        <f t="shared" si="9"/>
        <v>91.896094046264693</v>
      </c>
      <c r="N178" t="str">
        <v>Medium Pay</v>
      </c>
      <c r="O178" s="2" t="str">
        <f t="shared" si="10"/>
        <v>Single</v>
      </c>
      <c r="P178" t="str">
        <f t="shared" si="11"/>
        <v>Full Pay</v>
      </c>
    </row>
    <row r="179" spans="1:16" x14ac:dyDescent="0.3">
      <c r="A179" s="1" t="s">
        <v>11</v>
      </c>
      <c r="B179" s="3">
        <v>11</v>
      </c>
      <c r="C179" s="1" t="s">
        <v>36</v>
      </c>
      <c r="D179" s="3">
        <v>220917</v>
      </c>
      <c r="E179" s="1" t="s">
        <v>470</v>
      </c>
      <c r="F179" s="1" t="s">
        <v>21</v>
      </c>
      <c r="G179" s="1" t="s">
        <v>471</v>
      </c>
      <c r="H179" s="4">
        <v>209242</v>
      </c>
      <c r="I179" s="4">
        <v>209242</v>
      </c>
      <c r="J179" s="3">
        <v>3851</v>
      </c>
      <c r="K179" s="2">
        <v>1</v>
      </c>
      <c r="L179" s="2">
        <f t="shared" si="8"/>
        <v>54.334458582186443</v>
      </c>
      <c r="M179" s="2">
        <f t="shared" si="9"/>
        <v>54.334458582186443</v>
      </c>
      <c r="N179" t="str">
        <v>Medium Pay</v>
      </c>
      <c r="O179" s="2" t="str">
        <f t="shared" si="10"/>
        <v>Single</v>
      </c>
      <c r="P179" t="str">
        <f t="shared" si="11"/>
        <v>Full Pay</v>
      </c>
    </row>
    <row r="180" spans="1:16" x14ac:dyDescent="0.3">
      <c r="A180" s="1" t="s">
        <v>11</v>
      </c>
      <c r="B180" s="3">
        <v>7</v>
      </c>
      <c r="C180" s="1" t="s">
        <v>472</v>
      </c>
      <c r="D180" s="3">
        <v>1902</v>
      </c>
      <c r="E180" s="1" t="s">
        <v>473</v>
      </c>
      <c r="F180" s="1" t="s">
        <v>21</v>
      </c>
      <c r="G180" s="1" t="s">
        <v>474</v>
      </c>
      <c r="H180" s="4">
        <v>98000</v>
      </c>
      <c r="I180" s="4">
        <v>98000</v>
      </c>
      <c r="J180" s="3">
        <v>577</v>
      </c>
      <c r="K180" s="2">
        <v>1</v>
      </c>
      <c r="L180" s="2">
        <f t="shared" si="8"/>
        <v>169.84402079722705</v>
      </c>
      <c r="M180" s="2">
        <f t="shared" si="9"/>
        <v>169.84402079722705</v>
      </c>
      <c r="N180" t="str">
        <v>Low Pay</v>
      </c>
      <c r="O180" s="2" t="str">
        <f t="shared" si="10"/>
        <v>Single</v>
      </c>
      <c r="P180" t="str">
        <f t="shared" si="11"/>
        <v>Full Pay</v>
      </c>
    </row>
    <row r="181" spans="1:16" x14ac:dyDescent="0.3">
      <c r="A181" s="1" t="s">
        <v>11</v>
      </c>
      <c r="B181" s="3">
        <v>10</v>
      </c>
      <c r="C181" s="1" t="s">
        <v>12</v>
      </c>
      <c r="D181" s="3">
        <v>57904</v>
      </c>
      <c r="E181" s="1" t="s">
        <v>475</v>
      </c>
      <c r="F181" s="1" t="s">
        <v>21</v>
      </c>
      <c r="G181" s="1" t="s">
        <v>476</v>
      </c>
      <c r="H181" s="4">
        <v>298700</v>
      </c>
      <c r="I181" s="4">
        <v>298700</v>
      </c>
      <c r="J181" s="3">
        <v>6253</v>
      </c>
      <c r="K181" s="2">
        <v>1</v>
      </c>
      <c r="L181" s="2">
        <f t="shared" si="8"/>
        <v>47.769070845993923</v>
      </c>
      <c r="M181" s="2">
        <f t="shared" si="9"/>
        <v>47.769070845993923</v>
      </c>
      <c r="N181" t="str">
        <v>High Pay</v>
      </c>
      <c r="O181" s="2" t="str">
        <f t="shared" si="10"/>
        <v>Single</v>
      </c>
      <c r="P181" t="str">
        <f t="shared" si="11"/>
        <v>Full Pay</v>
      </c>
    </row>
    <row r="182" spans="1:16" x14ac:dyDescent="0.3">
      <c r="A182" s="1" t="s">
        <v>11</v>
      </c>
      <c r="B182" s="3">
        <v>13</v>
      </c>
      <c r="C182" s="1" t="s">
        <v>159</v>
      </c>
      <c r="D182" s="3">
        <v>227817</v>
      </c>
      <c r="E182" s="1" t="s">
        <v>477</v>
      </c>
      <c r="F182" s="1" t="s">
        <v>14</v>
      </c>
      <c r="G182" s="1" t="s">
        <v>478</v>
      </c>
      <c r="H182" s="4">
        <v>131300</v>
      </c>
      <c r="I182" s="4">
        <v>131300</v>
      </c>
      <c r="J182" s="3">
        <v>524</v>
      </c>
      <c r="K182" s="2">
        <v>1</v>
      </c>
      <c r="L182" s="2">
        <f t="shared" si="8"/>
        <v>250.57251908396947</v>
      </c>
      <c r="M182" s="2">
        <f t="shared" si="9"/>
        <v>250.57251908396947</v>
      </c>
      <c r="N182" t="str">
        <v>Low Pay</v>
      </c>
      <c r="O182" s="2" t="str">
        <f t="shared" si="10"/>
        <v>Single</v>
      </c>
      <c r="P182" t="str">
        <f t="shared" si="11"/>
        <v>Full Pay</v>
      </c>
    </row>
    <row r="183" spans="1:16" x14ac:dyDescent="0.3">
      <c r="A183" s="1" t="s">
        <v>11</v>
      </c>
      <c r="B183" s="3">
        <v>20</v>
      </c>
      <c r="C183" s="1" t="s">
        <v>49</v>
      </c>
      <c r="D183" s="3">
        <v>15845</v>
      </c>
      <c r="E183" s="1" t="s">
        <v>479</v>
      </c>
      <c r="F183" s="1" t="s">
        <v>14</v>
      </c>
      <c r="G183" s="1" t="s">
        <v>480</v>
      </c>
      <c r="H183" s="4">
        <v>50000</v>
      </c>
      <c r="I183" s="4">
        <v>50000</v>
      </c>
      <c r="J183" s="3">
        <v>61</v>
      </c>
      <c r="K183" s="2">
        <v>1</v>
      </c>
      <c r="L183" s="2">
        <f t="shared" si="8"/>
        <v>819.67213114754099</v>
      </c>
      <c r="M183" s="2">
        <f t="shared" si="9"/>
        <v>819.67213114754099</v>
      </c>
      <c r="N183" t="str">
        <v>Low Pay</v>
      </c>
      <c r="O183" s="2" t="str">
        <f t="shared" si="10"/>
        <v>Single</v>
      </c>
      <c r="P183" t="str">
        <f t="shared" si="11"/>
        <v>Full Pay</v>
      </c>
    </row>
    <row r="184" spans="1:16" x14ac:dyDescent="0.3">
      <c r="A184" s="1" t="s">
        <v>11</v>
      </c>
      <c r="B184" s="3">
        <v>10</v>
      </c>
      <c r="C184" s="1" t="s">
        <v>270</v>
      </c>
      <c r="D184" s="3">
        <v>116902</v>
      </c>
      <c r="E184" s="1" t="s">
        <v>481</v>
      </c>
      <c r="F184" s="1" t="s">
        <v>21</v>
      </c>
      <c r="G184" s="1" t="s">
        <v>482</v>
      </c>
      <c r="H184" s="4">
        <v>130000</v>
      </c>
      <c r="I184" s="4">
        <v>130000</v>
      </c>
      <c r="J184" s="3">
        <v>489</v>
      </c>
      <c r="K184" s="2">
        <v>1</v>
      </c>
      <c r="L184" s="2">
        <f t="shared" si="8"/>
        <v>265.84867075664624</v>
      </c>
      <c r="M184" s="2">
        <f t="shared" si="9"/>
        <v>265.84867075664624</v>
      </c>
      <c r="N184" t="str">
        <v>Low Pay</v>
      </c>
      <c r="O184" s="2" t="str">
        <f t="shared" si="10"/>
        <v>Single</v>
      </c>
      <c r="P184" t="str">
        <f t="shared" si="11"/>
        <v>Full Pay</v>
      </c>
    </row>
    <row r="185" spans="1:16" x14ac:dyDescent="0.3">
      <c r="A185" s="1" t="s">
        <v>11</v>
      </c>
      <c r="B185" s="3">
        <v>10</v>
      </c>
      <c r="C185" s="1" t="s">
        <v>70</v>
      </c>
      <c r="D185" s="3">
        <v>43903</v>
      </c>
      <c r="E185" s="1" t="s">
        <v>483</v>
      </c>
      <c r="F185" s="1" t="s">
        <v>21</v>
      </c>
      <c r="G185" s="1" t="s">
        <v>484</v>
      </c>
      <c r="H185" s="4">
        <v>200976</v>
      </c>
      <c r="I185" s="4">
        <v>200976</v>
      </c>
      <c r="J185" s="3">
        <v>5324</v>
      </c>
      <c r="K185" s="2">
        <v>1</v>
      </c>
      <c r="L185" s="2">
        <f t="shared" si="8"/>
        <v>37.749060856498872</v>
      </c>
      <c r="M185" s="2">
        <f t="shared" si="9"/>
        <v>37.749060856498872</v>
      </c>
      <c r="N185" t="str">
        <v>Medium Pay</v>
      </c>
      <c r="O185" s="2" t="str">
        <f t="shared" si="10"/>
        <v>Single</v>
      </c>
      <c r="P185" t="str">
        <f t="shared" si="11"/>
        <v>Full Pay</v>
      </c>
    </row>
    <row r="186" spans="1:16" x14ac:dyDescent="0.3">
      <c r="A186" s="1" t="s">
        <v>11</v>
      </c>
      <c r="B186" s="3">
        <v>7</v>
      </c>
      <c r="C186" s="1" t="s">
        <v>485</v>
      </c>
      <c r="D186" s="3">
        <v>210901</v>
      </c>
      <c r="E186" s="1" t="s">
        <v>486</v>
      </c>
      <c r="F186" s="1" t="s">
        <v>21</v>
      </c>
      <c r="G186" s="1" t="s">
        <v>487</v>
      </c>
      <c r="H186" s="4">
        <v>182352</v>
      </c>
      <c r="I186" s="4">
        <v>182352</v>
      </c>
      <c r="J186" s="3">
        <v>2307</v>
      </c>
      <c r="K186" s="2">
        <v>1</v>
      </c>
      <c r="L186" s="2">
        <f t="shared" si="8"/>
        <v>79.042912873862164</v>
      </c>
      <c r="M186" s="2">
        <f t="shared" si="9"/>
        <v>79.042912873862164</v>
      </c>
      <c r="N186" t="str">
        <v>Medium Pay</v>
      </c>
      <c r="O186" s="2" t="str">
        <f t="shared" si="10"/>
        <v>Single</v>
      </c>
      <c r="P186" t="str">
        <f t="shared" si="11"/>
        <v>Full Pay</v>
      </c>
    </row>
    <row r="187" spans="1:16" x14ac:dyDescent="0.3">
      <c r="A187" s="1" t="s">
        <v>11</v>
      </c>
      <c r="B187" s="3">
        <v>20</v>
      </c>
      <c r="C187" s="1" t="s">
        <v>488</v>
      </c>
      <c r="D187" s="3">
        <v>133901</v>
      </c>
      <c r="E187" s="1" t="s">
        <v>489</v>
      </c>
      <c r="F187" s="1" t="s">
        <v>21</v>
      </c>
      <c r="G187" s="1" t="s">
        <v>490</v>
      </c>
      <c r="H187" s="4">
        <v>164294</v>
      </c>
      <c r="I187" s="4">
        <v>164294</v>
      </c>
      <c r="J187" s="3">
        <v>534</v>
      </c>
      <c r="K187" s="2">
        <v>1</v>
      </c>
      <c r="L187" s="2">
        <f t="shared" si="8"/>
        <v>307.66666666666669</v>
      </c>
      <c r="M187" s="2">
        <f t="shared" si="9"/>
        <v>307.66666666666669</v>
      </c>
      <c r="N187" t="str">
        <v>Medium Pay</v>
      </c>
      <c r="O187" s="2" t="str">
        <f t="shared" si="10"/>
        <v>Single</v>
      </c>
      <c r="P187" t="str">
        <f t="shared" si="11"/>
        <v>Full Pay</v>
      </c>
    </row>
    <row r="188" spans="1:16" x14ac:dyDescent="0.3">
      <c r="A188" s="1" t="s">
        <v>11</v>
      </c>
      <c r="B188" s="3">
        <v>6</v>
      </c>
      <c r="C188" s="1" t="s">
        <v>399</v>
      </c>
      <c r="D188" s="3">
        <v>145902</v>
      </c>
      <c r="E188" s="1" t="s">
        <v>491</v>
      </c>
      <c r="F188" s="1" t="s">
        <v>21</v>
      </c>
      <c r="G188" s="1" t="s">
        <v>492</v>
      </c>
      <c r="H188" s="4">
        <v>115000</v>
      </c>
      <c r="I188" s="4">
        <v>115000</v>
      </c>
      <c r="J188" s="3">
        <v>676</v>
      </c>
      <c r="K188" s="2">
        <v>1</v>
      </c>
      <c r="L188" s="2">
        <f t="shared" si="8"/>
        <v>170.11834319526628</v>
      </c>
      <c r="M188" s="2">
        <f t="shared" si="9"/>
        <v>170.11834319526628</v>
      </c>
      <c r="N188" t="str">
        <v>Low Pay</v>
      </c>
      <c r="O188" s="2" t="str">
        <f t="shared" si="10"/>
        <v>Single</v>
      </c>
      <c r="P188" t="str">
        <f t="shared" si="11"/>
        <v>Full Pay</v>
      </c>
    </row>
    <row r="189" spans="1:16" x14ac:dyDescent="0.3">
      <c r="A189" s="1" t="s">
        <v>11</v>
      </c>
      <c r="B189" s="3">
        <v>6</v>
      </c>
      <c r="C189" s="1" t="s">
        <v>122</v>
      </c>
      <c r="D189" s="3">
        <v>228904</v>
      </c>
      <c r="E189" s="1" t="s">
        <v>491</v>
      </c>
      <c r="F189" s="1" t="s">
        <v>21</v>
      </c>
      <c r="G189" s="1" t="s">
        <v>493</v>
      </c>
      <c r="H189" s="4">
        <v>118450</v>
      </c>
      <c r="I189" s="4">
        <v>118450</v>
      </c>
      <c r="J189" s="3">
        <v>145</v>
      </c>
      <c r="K189" s="2">
        <v>1</v>
      </c>
      <c r="L189" s="2">
        <f t="shared" si="8"/>
        <v>816.89655172413791</v>
      </c>
      <c r="M189" s="2">
        <f t="shared" si="9"/>
        <v>816.89655172413791</v>
      </c>
      <c r="N189" t="str">
        <v>Low Pay</v>
      </c>
      <c r="O189" s="2" t="str">
        <f t="shared" si="10"/>
        <v>Single</v>
      </c>
      <c r="P189" t="str">
        <f t="shared" si="11"/>
        <v>Full Pay</v>
      </c>
    </row>
    <row r="190" spans="1:16" x14ac:dyDescent="0.3">
      <c r="A190" s="1" t="s">
        <v>11</v>
      </c>
      <c r="B190" s="3">
        <v>7</v>
      </c>
      <c r="C190" s="1" t="s">
        <v>494</v>
      </c>
      <c r="D190" s="3">
        <v>174908</v>
      </c>
      <c r="E190" s="1" t="s">
        <v>495</v>
      </c>
      <c r="F190" s="1" t="s">
        <v>21</v>
      </c>
      <c r="G190" s="1" t="s">
        <v>496</v>
      </c>
      <c r="H190" s="4">
        <v>135000</v>
      </c>
      <c r="I190" s="4">
        <v>135000</v>
      </c>
      <c r="J190" s="3">
        <v>1096</v>
      </c>
      <c r="K190" s="2">
        <v>1</v>
      </c>
      <c r="L190" s="2">
        <f t="shared" si="8"/>
        <v>123.17518248175182</v>
      </c>
      <c r="M190" s="2">
        <f t="shared" si="9"/>
        <v>123.17518248175182</v>
      </c>
      <c r="N190" t="str">
        <v>Low Pay</v>
      </c>
      <c r="O190" s="2" t="str">
        <f t="shared" si="10"/>
        <v>Single</v>
      </c>
      <c r="P190" t="str">
        <f t="shared" si="11"/>
        <v>Full Pay</v>
      </c>
    </row>
    <row r="191" spans="1:16" x14ac:dyDescent="0.3">
      <c r="A191" s="1" t="s">
        <v>11</v>
      </c>
      <c r="B191" s="3">
        <v>7</v>
      </c>
      <c r="C191" s="1" t="s">
        <v>497</v>
      </c>
      <c r="D191" s="3">
        <v>3907</v>
      </c>
      <c r="E191" s="1" t="s">
        <v>498</v>
      </c>
      <c r="F191" s="1" t="s">
        <v>21</v>
      </c>
      <c r="G191" s="1" t="s">
        <v>499</v>
      </c>
      <c r="H191" s="4">
        <v>153000</v>
      </c>
      <c r="I191" s="4">
        <v>153000</v>
      </c>
      <c r="J191" s="3">
        <v>1497</v>
      </c>
      <c r="K191" s="2">
        <v>1</v>
      </c>
      <c r="L191" s="2">
        <f t="shared" si="8"/>
        <v>102.20440881763527</v>
      </c>
      <c r="M191" s="2">
        <f t="shared" si="9"/>
        <v>102.20440881763527</v>
      </c>
      <c r="N191" t="str">
        <v>Medium Pay</v>
      </c>
      <c r="O191" s="2" t="str">
        <f t="shared" si="10"/>
        <v>Single</v>
      </c>
      <c r="P191" t="str">
        <f t="shared" si="11"/>
        <v>Full Pay</v>
      </c>
    </row>
    <row r="192" spans="1:16" x14ac:dyDescent="0.3">
      <c r="A192" s="1" t="s">
        <v>11</v>
      </c>
      <c r="B192" s="3">
        <v>4</v>
      </c>
      <c r="C192" s="1" t="s">
        <v>16</v>
      </c>
      <c r="D192" s="3">
        <v>101905</v>
      </c>
      <c r="E192" s="1" t="s">
        <v>500</v>
      </c>
      <c r="F192" s="1" t="s">
        <v>21</v>
      </c>
      <c r="G192" s="1" t="s">
        <v>501</v>
      </c>
      <c r="H192" s="4">
        <v>274431</v>
      </c>
      <c r="I192" s="4">
        <v>274431</v>
      </c>
      <c r="J192" s="3">
        <v>9335</v>
      </c>
      <c r="K192" s="2">
        <v>1</v>
      </c>
      <c r="L192" s="2">
        <f t="shared" si="8"/>
        <v>29.398071772897698</v>
      </c>
      <c r="M192" s="2">
        <f t="shared" si="9"/>
        <v>29.398071772897698</v>
      </c>
      <c r="N192" t="str">
        <v>High Pay</v>
      </c>
      <c r="O192" s="2" t="str">
        <f t="shared" si="10"/>
        <v>Single</v>
      </c>
      <c r="P192" t="str">
        <f t="shared" si="11"/>
        <v>Full Pay</v>
      </c>
    </row>
    <row r="193" spans="1:16" x14ac:dyDescent="0.3">
      <c r="A193" s="1" t="s">
        <v>11</v>
      </c>
      <c r="B193" s="3">
        <v>16</v>
      </c>
      <c r="C193" s="1" t="s">
        <v>502</v>
      </c>
      <c r="D193" s="3">
        <v>103901</v>
      </c>
      <c r="E193" s="1" t="s">
        <v>503</v>
      </c>
      <c r="F193" s="1" t="s">
        <v>21</v>
      </c>
      <c r="G193" s="1" t="s">
        <v>504</v>
      </c>
      <c r="H193" s="4">
        <v>81656</v>
      </c>
      <c r="I193" s="4">
        <v>104299</v>
      </c>
      <c r="J193" s="3">
        <v>121</v>
      </c>
      <c r="K193" s="2">
        <v>0.78</v>
      </c>
      <c r="L193" s="2">
        <f t="shared" si="8"/>
        <v>674.84297520661153</v>
      </c>
      <c r="M193" s="2">
        <f t="shared" si="9"/>
        <v>861.97520661157023</v>
      </c>
      <c r="N193" t="str">
        <v>Low Pay</v>
      </c>
      <c r="O193" s="2" t="str">
        <f t="shared" si="10"/>
        <v>Single</v>
      </c>
      <c r="P193" t="str">
        <f t="shared" si="11"/>
        <v>Partial</v>
      </c>
    </row>
    <row r="194" spans="1:16" x14ac:dyDescent="0.3">
      <c r="A194" s="1" t="s">
        <v>11</v>
      </c>
      <c r="B194" s="3">
        <v>13</v>
      </c>
      <c r="C194" s="1" t="s">
        <v>159</v>
      </c>
      <c r="D194" s="3">
        <v>227814</v>
      </c>
      <c r="E194" s="1" t="s">
        <v>505</v>
      </c>
      <c r="F194" s="1" t="s">
        <v>14</v>
      </c>
      <c r="G194" s="1" t="s">
        <v>506</v>
      </c>
      <c r="H194" s="4">
        <v>56373</v>
      </c>
      <c r="I194" s="4">
        <v>112746</v>
      </c>
      <c r="J194" s="3">
        <v>364</v>
      </c>
      <c r="K194" s="2">
        <v>0.5</v>
      </c>
      <c r="L194" s="2">
        <f t="shared" si="8"/>
        <v>154.87087912087912</v>
      </c>
      <c r="M194" s="2">
        <f t="shared" si="9"/>
        <v>309.74175824175825</v>
      </c>
      <c r="N194" t="str">
        <v>Low Pay</v>
      </c>
      <c r="O194" s="2" t="str">
        <f t="shared" si="10"/>
        <v>Single</v>
      </c>
      <c r="P194" t="str">
        <f t="shared" si="11"/>
        <v>Partial</v>
      </c>
    </row>
    <row r="195" spans="1:16" x14ac:dyDescent="0.3">
      <c r="A195" s="1" t="s">
        <v>11</v>
      </c>
      <c r="B195" s="3">
        <v>7</v>
      </c>
      <c r="C195" s="1" t="s">
        <v>142</v>
      </c>
      <c r="D195" s="3">
        <v>212909</v>
      </c>
      <c r="E195" s="1" t="s">
        <v>507</v>
      </c>
      <c r="F195" s="1" t="s">
        <v>21</v>
      </c>
      <c r="G195" s="1" t="s">
        <v>508</v>
      </c>
      <c r="H195" s="4">
        <v>242401</v>
      </c>
      <c r="I195" s="4">
        <v>242401</v>
      </c>
      <c r="J195" s="3">
        <v>3072</v>
      </c>
      <c r="K195" s="2">
        <v>1</v>
      </c>
      <c r="L195" s="2">
        <f t="shared" ref="L195:L258" si="12">SUM(H195 / J195)</f>
        <v>78.906575520833329</v>
      </c>
      <c r="M195" s="2">
        <f t="shared" ref="M195:M258" si="13">SUM(I195 / J195)</f>
        <v>78.906575520833329</v>
      </c>
      <c r="N195" t="str">
        <v>Medium Pay</v>
      </c>
      <c r="O195" s="2" t="str">
        <f t="shared" ref="O195:O258" si="14">IF(COUNTIFS(D$2:D$1200, D195)&gt;1, "Turnover ("&amp;COUNTIFS(D$2:D$1200, D195)&amp;" supers)", "Single")</f>
        <v>Single</v>
      </c>
      <c r="P195" t="str">
        <f t="shared" ref="P195:P258" si="15">IF(K195=1,"Full Pay","Partial")</f>
        <v>Full Pay</v>
      </c>
    </row>
    <row r="196" spans="1:16" x14ac:dyDescent="0.3">
      <c r="A196" s="1" t="s">
        <v>11</v>
      </c>
      <c r="B196" s="3">
        <v>8</v>
      </c>
      <c r="C196" s="1" t="s">
        <v>509</v>
      </c>
      <c r="D196" s="3">
        <v>225906</v>
      </c>
      <c r="E196" s="1" t="s">
        <v>507</v>
      </c>
      <c r="F196" s="1" t="s">
        <v>21</v>
      </c>
      <c r="G196" s="1" t="s">
        <v>510</v>
      </c>
      <c r="H196" s="4">
        <v>132249</v>
      </c>
      <c r="I196" s="4">
        <v>132249</v>
      </c>
      <c r="J196" s="3">
        <v>928</v>
      </c>
      <c r="K196" s="2">
        <v>1</v>
      </c>
      <c r="L196" s="2">
        <f t="shared" si="12"/>
        <v>142.50969827586206</v>
      </c>
      <c r="M196" s="2">
        <f t="shared" si="13"/>
        <v>142.50969827586206</v>
      </c>
      <c r="N196" t="str">
        <v>Low Pay</v>
      </c>
      <c r="O196" s="2" t="str">
        <f t="shared" si="14"/>
        <v>Single</v>
      </c>
      <c r="P196" t="str">
        <f t="shared" si="15"/>
        <v>Full Pay</v>
      </c>
    </row>
    <row r="197" spans="1:16" x14ac:dyDescent="0.3">
      <c r="A197" s="1" t="s">
        <v>11</v>
      </c>
      <c r="B197" s="3">
        <v>20</v>
      </c>
      <c r="C197" s="1" t="s">
        <v>511</v>
      </c>
      <c r="D197" s="3">
        <v>7901</v>
      </c>
      <c r="E197" s="1" t="s">
        <v>512</v>
      </c>
      <c r="F197" s="1" t="s">
        <v>21</v>
      </c>
      <c r="G197" s="1" t="s">
        <v>513</v>
      </c>
      <c r="H197" s="4">
        <v>125235</v>
      </c>
      <c r="I197" s="4">
        <v>125235</v>
      </c>
      <c r="J197" s="3">
        <v>424</v>
      </c>
      <c r="K197" s="2">
        <v>1</v>
      </c>
      <c r="L197" s="2">
        <f t="shared" si="12"/>
        <v>295.36556603773585</v>
      </c>
      <c r="M197" s="2">
        <f t="shared" si="13"/>
        <v>295.36556603773585</v>
      </c>
      <c r="N197" t="str">
        <v>Low Pay</v>
      </c>
      <c r="O197" s="2" t="str">
        <f t="shared" si="14"/>
        <v>Single</v>
      </c>
      <c r="P197" t="str">
        <f t="shared" si="15"/>
        <v>Full Pay</v>
      </c>
    </row>
    <row r="198" spans="1:16" x14ac:dyDescent="0.3">
      <c r="A198" s="1" t="s">
        <v>11</v>
      </c>
      <c r="B198" s="3">
        <v>15</v>
      </c>
      <c r="C198" s="1" t="s">
        <v>514</v>
      </c>
      <c r="D198" s="3">
        <v>206903</v>
      </c>
      <c r="E198" s="1" t="s">
        <v>515</v>
      </c>
      <c r="F198" s="1" t="s">
        <v>21</v>
      </c>
      <c r="G198" s="1" t="s">
        <v>516</v>
      </c>
      <c r="H198" s="4">
        <v>76724</v>
      </c>
      <c r="I198" s="4">
        <v>98000</v>
      </c>
      <c r="J198" s="3">
        <v>123</v>
      </c>
      <c r="K198" s="2">
        <v>0.78</v>
      </c>
      <c r="L198" s="2">
        <f t="shared" si="12"/>
        <v>623.77235772357722</v>
      </c>
      <c r="M198" s="2">
        <f t="shared" si="13"/>
        <v>796.7479674796748</v>
      </c>
      <c r="N198" t="str">
        <v>Low Pay</v>
      </c>
      <c r="O198" s="2" t="str">
        <f t="shared" si="14"/>
        <v>Single</v>
      </c>
      <c r="P198" t="str">
        <f t="shared" si="15"/>
        <v>Partial</v>
      </c>
    </row>
    <row r="199" spans="1:16" x14ac:dyDescent="0.3">
      <c r="A199" s="1" t="s">
        <v>11</v>
      </c>
      <c r="B199" s="3">
        <v>5</v>
      </c>
      <c r="C199" s="1" t="s">
        <v>517</v>
      </c>
      <c r="D199" s="3">
        <v>229906</v>
      </c>
      <c r="E199" s="1" t="s">
        <v>518</v>
      </c>
      <c r="F199" s="1" t="s">
        <v>21</v>
      </c>
      <c r="G199" s="1" t="s">
        <v>519</v>
      </c>
      <c r="H199" s="4">
        <v>110000</v>
      </c>
      <c r="I199" s="4">
        <v>110000</v>
      </c>
      <c r="J199" s="3">
        <v>195</v>
      </c>
      <c r="K199" s="2">
        <v>1</v>
      </c>
      <c r="L199" s="2">
        <f t="shared" si="12"/>
        <v>564.10256410256409</v>
      </c>
      <c r="M199" s="2">
        <f t="shared" si="13"/>
        <v>564.10256410256409</v>
      </c>
      <c r="N199" t="str">
        <v>Low Pay</v>
      </c>
      <c r="O199" s="2" t="str">
        <f t="shared" si="14"/>
        <v>Single</v>
      </c>
      <c r="P199" t="str">
        <f t="shared" si="15"/>
        <v>Full Pay</v>
      </c>
    </row>
    <row r="200" spans="1:16" x14ac:dyDescent="0.3">
      <c r="A200" s="1" t="s">
        <v>11</v>
      </c>
      <c r="B200" s="3">
        <v>11</v>
      </c>
      <c r="C200" s="1" t="s">
        <v>85</v>
      </c>
      <c r="D200" s="3">
        <v>249904</v>
      </c>
      <c r="E200" s="1" t="s">
        <v>520</v>
      </c>
      <c r="F200" s="1" t="s">
        <v>21</v>
      </c>
      <c r="G200" s="1" t="s">
        <v>521</v>
      </c>
      <c r="H200" s="4">
        <v>136400</v>
      </c>
      <c r="I200" s="4">
        <v>136400</v>
      </c>
      <c r="J200" s="3">
        <v>572</v>
      </c>
      <c r="K200" s="2">
        <v>1</v>
      </c>
      <c r="L200" s="2">
        <f t="shared" si="12"/>
        <v>238.46153846153845</v>
      </c>
      <c r="M200" s="2">
        <f t="shared" si="13"/>
        <v>238.46153846153845</v>
      </c>
      <c r="N200" t="str">
        <v>Low Pay</v>
      </c>
      <c r="O200" s="2" t="str">
        <f t="shared" si="14"/>
        <v>Single</v>
      </c>
      <c r="P200" t="str">
        <f t="shared" si="15"/>
        <v>Full Pay</v>
      </c>
    </row>
    <row r="201" spans="1:16" x14ac:dyDescent="0.3">
      <c r="A201" s="1" t="s">
        <v>11</v>
      </c>
      <c r="B201" s="3">
        <v>16</v>
      </c>
      <c r="C201" s="1" t="s">
        <v>522</v>
      </c>
      <c r="D201" s="3">
        <v>38901</v>
      </c>
      <c r="E201" s="1" t="s">
        <v>523</v>
      </c>
      <c r="F201" s="1" t="s">
        <v>21</v>
      </c>
      <c r="G201" s="1" t="s">
        <v>524</v>
      </c>
      <c r="H201" s="4">
        <v>168096</v>
      </c>
      <c r="I201" s="4">
        <v>168096</v>
      </c>
      <c r="J201" s="3">
        <v>978</v>
      </c>
      <c r="K201" s="2">
        <v>1</v>
      </c>
      <c r="L201" s="2">
        <f t="shared" si="12"/>
        <v>171.87730061349694</v>
      </c>
      <c r="M201" s="2">
        <f t="shared" si="13"/>
        <v>171.87730061349694</v>
      </c>
      <c r="N201" t="str">
        <v>Medium Pay</v>
      </c>
      <c r="O201" s="2" t="str">
        <f t="shared" si="14"/>
        <v>Single</v>
      </c>
      <c r="P201" t="str">
        <f t="shared" si="15"/>
        <v>Full Pay</v>
      </c>
    </row>
    <row r="202" spans="1:16" x14ac:dyDescent="0.3">
      <c r="A202" s="1" t="s">
        <v>11</v>
      </c>
      <c r="B202" s="3">
        <v>9</v>
      </c>
      <c r="C202" s="1" t="s">
        <v>525</v>
      </c>
      <c r="D202" s="3">
        <v>99902</v>
      </c>
      <c r="E202" s="1" t="s">
        <v>526</v>
      </c>
      <c r="F202" s="1" t="s">
        <v>21</v>
      </c>
      <c r="G202" s="1" t="s">
        <v>527</v>
      </c>
      <c r="H202" s="4">
        <v>101856</v>
      </c>
      <c r="I202" s="4">
        <v>101856</v>
      </c>
      <c r="J202" s="3">
        <v>189</v>
      </c>
      <c r="K202" s="2">
        <v>1</v>
      </c>
      <c r="L202" s="2">
        <f t="shared" si="12"/>
        <v>538.92063492063494</v>
      </c>
      <c r="M202" s="2">
        <f t="shared" si="13"/>
        <v>538.92063492063494</v>
      </c>
      <c r="N202" t="str">
        <v>Low Pay</v>
      </c>
      <c r="O202" s="2" t="str">
        <f t="shared" si="14"/>
        <v>Single</v>
      </c>
      <c r="P202" t="str">
        <f t="shared" si="15"/>
        <v>Full Pay</v>
      </c>
    </row>
    <row r="203" spans="1:16" x14ac:dyDescent="0.3">
      <c r="A203" s="1" t="s">
        <v>11</v>
      </c>
      <c r="B203" s="3">
        <v>12</v>
      </c>
      <c r="C203" s="1" t="s">
        <v>528</v>
      </c>
      <c r="D203" s="3">
        <v>73901</v>
      </c>
      <c r="E203" s="1" t="s">
        <v>529</v>
      </c>
      <c r="F203" s="1" t="s">
        <v>21</v>
      </c>
      <c r="G203" s="1" t="s">
        <v>530</v>
      </c>
      <c r="H203" s="4">
        <v>139606</v>
      </c>
      <c r="I203" s="4">
        <v>139606</v>
      </c>
      <c r="J203" s="3">
        <v>566</v>
      </c>
      <c r="K203" s="2">
        <v>1</v>
      </c>
      <c r="L203" s="2">
        <f t="shared" si="12"/>
        <v>246.65371024734984</v>
      </c>
      <c r="M203" s="2">
        <f t="shared" si="13"/>
        <v>246.65371024734984</v>
      </c>
      <c r="N203" t="str">
        <v>Low Pay</v>
      </c>
      <c r="O203" s="2" t="str">
        <f t="shared" si="14"/>
        <v>Single</v>
      </c>
      <c r="P203" t="str">
        <f t="shared" si="15"/>
        <v>Full Pay</v>
      </c>
    </row>
    <row r="204" spans="1:16" x14ac:dyDescent="0.3">
      <c r="A204" s="1" t="s">
        <v>11</v>
      </c>
      <c r="B204" s="3">
        <v>12</v>
      </c>
      <c r="C204" s="1" t="s">
        <v>177</v>
      </c>
      <c r="D204" s="3">
        <v>161920</v>
      </c>
      <c r="E204" s="1" t="s">
        <v>531</v>
      </c>
      <c r="F204" s="1" t="s">
        <v>21</v>
      </c>
      <c r="G204" s="1" t="s">
        <v>532</v>
      </c>
      <c r="H204" s="4">
        <v>184000</v>
      </c>
      <c r="I204" s="4">
        <v>184000</v>
      </c>
      <c r="J204" s="3">
        <v>3013</v>
      </c>
      <c r="K204" s="2">
        <v>1</v>
      </c>
      <c r="L204" s="2">
        <f t="shared" si="12"/>
        <v>61.068702290076338</v>
      </c>
      <c r="M204" s="2">
        <f t="shared" si="13"/>
        <v>61.068702290076338</v>
      </c>
      <c r="N204" t="str">
        <v>Medium Pay</v>
      </c>
      <c r="O204" s="2" t="str">
        <f t="shared" si="14"/>
        <v>Single</v>
      </c>
      <c r="P204" t="str">
        <f t="shared" si="15"/>
        <v>Full Pay</v>
      </c>
    </row>
    <row r="205" spans="1:16" x14ac:dyDescent="0.3">
      <c r="A205" s="1" t="s">
        <v>11</v>
      </c>
      <c r="B205" s="3">
        <v>7</v>
      </c>
      <c r="C205" s="1" t="s">
        <v>494</v>
      </c>
      <c r="D205" s="3">
        <v>174901</v>
      </c>
      <c r="E205" s="1" t="s">
        <v>533</v>
      </c>
      <c r="F205" s="1" t="s">
        <v>21</v>
      </c>
      <c r="G205" s="1" t="s">
        <v>534</v>
      </c>
      <c r="H205" s="4">
        <v>109090</v>
      </c>
      <c r="I205" s="4">
        <v>109090</v>
      </c>
      <c r="J205" s="3">
        <v>365</v>
      </c>
      <c r="K205" s="2">
        <v>1</v>
      </c>
      <c r="L205" s="2">
        <f t="shared" si="12"/>
        <v>298.8767123287671</v>
      </c>
      <c r="M205" s="2">
        <f t="shared" si="13"/>
        <v>298.8767123287671</v>
      </c>
      <c r="N205" t="str">
        <v>Low Pay</v>
      </c>
      <c r="O205" s="2" t="str">
        <f t="shared" si="14"/>
        <v>Single</v>
      </c>
      <c r="P205" t="str">
        <f t="shared" si="15"/>
        <v>Full Pay</v>
      </c>
    </row>
    <row r="206" spans="1:16" x14ac:dyDescent="0.3">
      <c r="A206" s="1" t="s">
        <v>11</v>
      </c>
      <c r="B206" s="3">
        <v>8</v>
      </c>
      <c r="C206" s="1" t="s">
        <v>535</v>
      </c>
      <c r="D206" s="3">
        <v>139905</v>
      </c>
      <c r="E206" s="1" t="s">
        <v>536</v>
      </c>
      <c r="F206" s="1" t="s">
        <v>21</v>
      </c>
      <c r="G206" s="1" t="s">
        <v>537</v>
      </c>
      <c r="H206" s="4">
        <v>180886</v>
      </c>
      <c r="I206" s="4">
        <v>180886</v>
      </c>
      <c r="J206" s="3">
        <v>1184</v>
      </c>
      <c r="K206" s="2">
        <v>1</v>
      </c>
      <c r="L206" s="2">
        <f t="shared" si="12"/>
        <v>152.77533783783784</v>
      </c>
      <c r="M206" s="2">
        <f t="shared" si="13"/>
        <v>152.77533783783784</v>
      </c>
      <c r="N206" t="str">
        <v>Medium Pay</v>
      </c>
      <c r="O206" s="2" t="str">
        <f t="shared" si="14"/>
        <v>Single</v>
      </c>
      <c r="P206" t="str">
        <f t="shared" si="15"/>
        <v>Full Pay</v>
      </c>
    </row>
    <row r="207" spans="1:16" x14ac:dyDescent="0.3">
      <c r="A207" s="1" t="s">
        <v>11</v>
      </c>
      <c r="B207" s="3">
        <v>15</v>
      </c>
      <c r="C207" s="1" t="s">
        <v>538</v>
      </c>
      <c r="D207" s="3">
        <v>226901</v>
      </c>
      <c r="E207" s="1" t="s">
        <v>539</v>
      </c>
      <c r="F207" s="1" t="s">
        <v>21</v>
      </c>
      <c r="G207" s="1" t="s">
        <v>540</v>
      </c>
      <c r="H207" s="4">
        <v>265226</v>
      </c>
      <c r="I207" s="4">
        <v>265226</v>
      </c>
      <c r="J207" s="3">
        <v>617</v>
      </c>
      <c r="K207" s="2">
        <v>1</v>
      </c>
      <c r="L207" s="2">
        <f t="shared" si="12"/>
        <v>429.86385737439224</v>
      </c>
      <c r="M207" s="2">
        <f t="shared" si="13"/>
        <v>429.86385737439224</v>
      </c>
      <c r="N207" t="str">
        <v>High Pay</v>
      </c>
      <c r="O207" s="2" t="str">
        <f t="shared" si="14"/>
        <v>Single</v>
      </c>
      <c r="P207" t="str">
        <f t="shared" si="15"/>
        <v>Full Pay</v>
      </c>
    </row>
    <row r="208" spans="1:16" x14ac:dyDescent="0.3">
      <c r="A208" s="1" t="s">
        <v>11</v>
      </c>
      <c r="B208" s="3">
        <v>14</v>
      </c>
      <c r="C208" s="1" t="s">
        <v>541</v>
      </c>
      <c r="D208" s="3">
        <v>67902</v>
      </c>
      <c r="E208" s="1" t="s">
        <v>542</v>
      </c>
      <c r="F208" s="1" t="s">
        <v>21</v>
      </c>
      <c r="G208" s="1" t="s">
        <v>543</v>
      </c>
      <c r="H208" s="4">
        <v>148800</v>
      </c>
      <c r="I208" s="4">
        <v>148800</v>
      </c>
      <c r="J208" s="3">
        <v>835</v>
      </c>
      <c r="K208" s="2">
        <v>1</v>
      </c>
      <c r="L208" s="2">
        <f t="shared" si="12"/>
        <v>178.20359281437126</v>
      </c>
      <c r="M208" s="2">
        <f t="shared" si="13"/>
        <v>178.20359281437126</v>
      </c>
      <c r="N208" t="str">
        <v>Low Pay</v>
      </c>
      <c r="O208" s="2" t="str">
        <f t="shared" si="14"/>
        <v>Single</v>
      </c>
      <c r="P208" t="str">
        <f t="shared" si="15"/>
        <v>Full Pay</v>
      </c>
    </row>
    <row r="209" spans="1:16" x14ac:dyDescent="0.3">
      <c r="A209" s="1" t="s">
        <v>11</v>
      </c>
      <c r="B209" s="3">
        <v>9</v>
      </c>
      <c r="C209" s="1" t="s">
        <v>406</v>
      </c>
      <c r="D209" s="3">
        <v>243906</v>
      </c>
      <c r="E209" s="1" t="s">
        <v>544</v>
      </c>
      <c r="F209" s="1" t="s">
        <v>21</v>
      </c>
      <c r="G209" s="1" t="s">
        <v>545</v>
      </c>
      <c r="H209" s="4">
        <v>141021</v>
      </c>
      <c r="I209" s="4">
        <v>141021</v>
      </c>
      <c r="J209" s="3">
        <v>1152</v>
      </c>
      <c r="K209" s="2">
        <v>1</v>
      </c>
      <c r="L209" s="2">
        <f t="shared" si="12"/>
        <v>122.4140625</v>
      </c>
      <c r="M209" s="2">
        <f t="shared" si="13"/>
        <v>122.4140625</v>
      </c>
      <c r="N209" t="str">
        <v>Low Pay</v>
      </c>
      <c r="O209" s="2" t="str">
        <f t="shared" si="14"/>
        <v>Single</v>
      </c>
      <c r="P209" t="str">
        <f t="shared" si="15"/>
        <v>Full Pay</v>
      </c>
    </row>
    <row r="210" spans="1:16" x14ac:dyDescent="0.3">
      <c r="A210" s="1" t="s">
        <v>11</v>
      </c>
      <c r="B210" s="3">
        <v>10</v>
      </c>
      <c r="C210" s="1" t="s">
        <v>12</v>
      </c>
      <c r="D210" s="3">
        <v>57841</v>
      </c>
      <c r="E210" s="1" t="s">
        <v>546</v>
      </c>
      <c r="F210" s="1" t="s">
        <v>14</v>
      </c>
      <c r="G210" s="1" t="s">
        <v>547</v>
      </c>
      <c r="H210" s="4">
        <v>237000</v>
      </c>
      <c r="I210" s="4">
        <v>237000</v>
      </c>
      <c r="J210" s="3">
        <v>1259</v>
      </c>
      <c r="K210" s="2">
        <v>1</v>
      </c>
      <c r="L210" s="2">
        <f t="shared" si="12"/>
        <v>188.24463860206512</v>
      </c>
      <c r="M210" s="2">
        <f t="shared" si="13"/>
        <v>188.24463860206512</v>
      </c>
      <c r="N210" t="str">
        <v>Medium Pay</v>
      </c>
      <c r="O210" s="2" t="str">
        <f t="shared" si="14"/>
        <v>Single</v>
      </c>
      <c r="P210" t="str">
        <f t="shared" si="15"/>
        <v>Full Pay</v>
      </c>
    </row>
    <row r="211" spans="1:16" x14ac:dyDescent="0.3">
      <c r="A211" s="1" t="s">
        <v>11</v>
      </c>
      <c r="B211" s="3">
        <v>16</v>
      </c>
      <c r="C211" s="1" t="s">
        <v>548</v>
      </c>
      <c r="D211" s="3">
        <v>65901</v>
      </c>
      <c r="E211" s="1" t="s">
        <v>549</v>
      </c>
      <c r="F211" s="1" t="s">
        <v>21</v>
      </c>
      <c r="G211" s="1" t="s">
        <v>550</v>
      </c>
      <c r="H211" s="4">
        <v>126111</v>
      </c>
      <c r="I211" s="4">
        <v>126111</v>
      </c>
      <c r="J211" s="3">
        <v>401</v>
      </c>
      <c r="K211" s="2">
        <v>1</v>
      </c>
      <c r="L211" s="2">
        <f t="shared" si="12"/>
        <v>314.4912718204489</v>
      </c>
      <c r="M211" s="2">
        <f t="shared" si="13"/>
        <v>314.4912718204489</v>
      </c>
      <c r="N211" t="str">
        <v>Low Pay</v>
      </c>
      <c r="O211" s="2" t="str">
        <f t="shared" si="14"/>
        <v>Single</v>
      </c>
      <c r="P211" t="str">
        <f t="shared" si="15"/>
        <v>Full Pay</v>
      </c>
    </row>
    <row r="212" spans="1:16" x14ac:dyDescent="0.3">
      <c r="A212" s="1" t="s">
        <v>11</v>
      </c>
      <c r="B212" s="3">
        <v>8</v>
      </c>
      <c r="C212" s="1" t="s">
        <v>172</v>
      </c>
      <c r="D212" s="3">
        <v>194904</v>
      </c>
      <c r="E212" s="1" t="s">
        <v>551</v>
      </c>
      <c r="F212" s="1" t="s">
        <v>21</v>
      </c>
      <c r="G212" s="1" t="s">
        <v>552</v>
      </c>
      <c r="H212" s="4">
        <v>111000</v>
      </c>
      <c r="I212" s="4">
        <v>111000</v>
      </c>
      <c r="J212" s="3">
        <v>500</v>
      </c>
      <c r="K212" s="2">
        <v>1</v>
      </c>
      <c r="L212" s="2">
        <f t="shared" si="12"/>
        <v>222</v>
      </c>
      <c r="M212" s="2">
        <f t="shared" si="13"/>
        <v>222</v>
      </c>
      <c r="N212" t="str">
        <v>Low Pay</v>
      </c>
      <c r="O212" s="2" t="str">
        <f t="shared" si="14"/>
        <v>Single</v>
      </c>
      <c r="P212" t="str">
        <f t="shared" si="15"/>
        <v>Full Pay</v>
      </c>
    </row>
    <row r="213" spans="1:16" x14ac:dyDescent="0.3">
      <c r="A213" s="1" t="s">
        <v>11</v>
      </c>
      <c r="B213" s="3">
        <v>16</v>
      </c>
      <c r="C213" s="1" t="s">
        <v>553</v>
      </c>
      <c r="D213" s="3">
        <v>6902</v>
      </c>
      <c r="E213" s="1" t="s">
        <v>554</v>
      </c>
      <c r="F213" s="1" t="s">
        <v>21</v>
      </c>
      <c r="G213" s="1" t="s">
        <v>555</v>
      </c>
      <c r="H213" s="4">
        <v>110000</v>
      </c>
      <c r="I213" s="4">
        <v>110000</v>
      </c>
      <c r="J213" s="3">
        <v>297</v>
      </c>
      <c r="K213" s="2">
        <v>1</v>
      </c>
      <c r="L213" s="2">
        <f t="shared" si="12"/>
        <v>370.37037037037038</v>
      </c>
      <c r="M213" s="2">
        <f t="shared" si="13"/>
        <v>370.37037037037038</v>
      </c>
      <c r="N213" t="str">
        <v>Low Pay</v>
      </c>
      <c r="O213" s="2" t="str">
        <f t="shared" si="14"/>
        <v>Single</v>
      </c>
      <c r="P213" t="str">
        <f t="shared" si="15"/>
        <v>Full Pay</v>
      </c>
    </row>
    <row r="214" spans="1:16" x14ac:dyDescent="0.3">
      <c r="A214" s="1" t="s">
        <v>11</v>
      </c>
      <c r="B214" s="3">
        <v>4</v>
      </c>
      <c r="C214" s="1" t="s">
        <v>91</v>
      </c>
      <c r="D214" s="3">
        <v>84910</v>
      </c>
      <c r="E214" s="1" t="s">
        <v>556</v>
      </c>
      <c r="F214" s="1" t="s">
        <v>21</v>
      </c>
      <c r="G214" s="1" t="s">
        <v>557</v>
      </c>
      <c r="H214" s="4">
        <v>327792</v>
      </c>
      <c r="I214" s="4">
        <v>327792</v>
      </c>
      <c r="J214" s="3">
        <v>39684</v>
      </c>
      <c r="K214" s="2">
        <v>1</v>
      </c>
      <c r="L214" s="2">
        <f t="shared" si="12"/>
        <v>8.2600544299969769</v>
      </c>
      <c r="M214" s="2">
        <f t="shared" si="13"/>
        <v>8.2600544299969769</v>
      </c>
      <c r="N214" t="str">
        <v>High Pay</v>
      </c>
      <c r="O214" s="2" t="str">
        <f t="shared" si="14"/>
        <v>Single</v>
      </c>
      <c r="P214" t="str">
        <f t="shared" si="15"/>
        <v>Full Pay</v>
      </c>
    </row>
    <row r="215" spans="1:16" x14ac:dyDescent="0.3">
      <c r="A215" s="1" t="s">
        <v>11</v>
      </c>
      <c r="B215" s="3">
        <v>11</v>
      </c>
      <c r="C215" s="1" t="s">
        <v>79</v>
      </c>
      <c r="D215" s="3">
        <v>126903</v>
      </c>
      <c r="E215" s="1" t="s">
        <v>558</v>
      </c>
      <c r="F215" s="1" t="s">
        <v>21</v>
      </c>
      <c r="G215" s="1" t="s">
        <v>559</v>
      </c>
      <c r="H215" s="4">
        <v>210000</v>
      </c>
      <c r="I215" s="4">
        <v>210000</v>
      </c>
      <c r="J215" s="3">
        <v>6877</v>
      </c>
      <c r="K215" s="2">
        <v>1</v>
      </c>
      <c r="L215" s="2">
        <f t="shared" si="12"/>
        <v>30.536571179293297</v>
      </c>
      <c r="M215" s="2">
        <f t="shared" si="13"/>
        <v>30.536571179293297</v>
      </c>
      <c r="N215" t="str">
        <v>Medium Pay</v>
      </c>
      <c r="O215" s="2" t="str">
        <f t="shared" si="14"/>
        <v>Single</v>
      </c>
      <c r="P215" t="str">
        <f t="shared" si="15"/>
        <v>Full Pay</v>
      </c>
    </row>
    <row r="216" spans="1:16" x14ac:dyDescent="0.3">
      <c r="A216" s="1" t="s">
        <v>11</v>
      </c>
      <c r="B216" s="3">
        <v>4</v>
      </c>
      <c r="C216" s="1" t="s">
        <v>560</v>
      </c>
      <c r="D216" s="3">
        <v>146901</v>
      </c>
      <c r="E216" s="1" t="s">
        <v>561</v>
      </c>
      <c r="F216" s="1" t="s">
        <v>21</v>
      </c>
      <c r="G216" s="1" t="s">
        <v>562</v>
      </c>
      <c r="H216" s="4">
        <v>265000</v>
      </c>
      <c r="I216" s="4">
        <v>265000</v>
      </c>
      <c r="J216" s="3">
        <v>12513</v>
      </c>
      <c r="K216" s="2">
        <v>1</v>
      </c>
      <c r="L216" s="2">
        <f t="shared" si="12"/>
        <v>21.17797490609766</v>
      </c>
      <c r="M216" s="2">
        <f t="shared" si="13"/>
        <v>21.17797490609766</v>
      </c>
      <c r="N216" t="str">
        <v>High Pay</v>
      </c>
      <c r="O216" s="2" t="str">
        <f t="shared" si="14"/>
        <v>Single</v>
      </c>
      <c r="P216" t="str">
        <f t="shared" si="15"/>
        <v>Full Pay</v>
      </c>
    </row>
    <row r="217" spans="1:16" x14ac:dyDescent="0.3">
      <c r="A217" s="1" t="s">
        <v>11</v>
      </c>
      <c r="B217" s="3">
        <v>12</v>
      </c>
      <c r="C217" s="1" t="s">
        <v>563</v>
      </c>
      <c r="D217" s="3">
        <v>18901</v>
      </c>
      <c r="E217" s="1" t="s">
        <v>564</v>
      </c>
      <c r="F217" s="1" t="s">
        <v>21</v>
      </c>
      <c r="G217" s="1" t="s">
        <v>565</v>
      </c>
      <c r="H217" s="4">
        <v>145500</v>
      </c>
      <c r="I217" s="4">
        <v>145500</v>
      </c>
      <c r="J217" s="3">
        <v>1001</v>
      </c>
      <c r="K217" s="2">
        <v>1</v>
      </c>
      <c r="L217" s="2">
        <f t="shared" si="12"/>
        <v>145.35464535464536</v>
      </c>
      <c r="M217" s="2">
        <f t="shared" si="13"/>
        <v>145.35464535464536</v>
      </c>
      <c r="N217" t="str">
        <v>Low Pay</v>
      </c>
      <c r="O217" s="2" t="str">
        <f t="shared" si="14"/>
        <v>Single</v>
      </c>
      <c r="P217" t="str">
        <f t="shared" si="15"/>
        <v>Full Pay</v>
      </c>
    </row>
    <row r="218" spans="1:16" x14ac:dyDescent="0.3">
      <c r="A218" s="1" t="s">
        <v>11</v>
      </c>
      <c r="B218" s="3">
        <v>19</v>
      </c>
      <c r="C218" s="1" t="s">
        <v>116</v>
      </c>
      <c r="D218" s="3">
        <v>71901</v>
      </c>
      <c r="E218" s="1" t="s">
        <v>566</v>
      </c>
      <c r="F218" s="1" t="s">
        <v>21</v>
      </c>
      <c r="G218" s="1" t="s">
        <v>567</v>
      </c>
      <c r="H218" s="4">
        <v>312951</v>
      </c>
      <c r="I218" s="4">
        <v>312951</v>
      </c>
      <c r="J218" s="3">
        <v>10077</v>
      </c>
      <c r="K218" s="2">
        <v>1</v>
      </c>
      <c r="L218" s="2">
        <f t="shared" si="12"/>
        <v>31.055969038404285</v>
      </c>
      <c r="M218" s="2">
        <f t="shared" si="13"/>
        <v>31.055969038404285</v>
      </c>
      <c r="N218" t="str">
        <v>High Pay</v>
      </c>
      <c r="O218" s="2" t="str">
        <f t="shared" si="14"/>
        <v>Single</v>
      </c>
      <c r="P218" t="str">
        <f t="shared" si="15"/>
        <v>Full Pay</v>
      </c>
    </row>
    <row r="219" spans="1:16" x14ac:dyDescent="0.3">
      <c r="A219" s="1" t="s">
        <v>11</v>
      </c>
      <c r="B219" s="3">
        <v>14</v>
      </c>
      <c r="C219" s="1" t="s">
        <v>182</v>
      </c>
      <c r="D219" s="3">
        <v>30902</v>
      </c>
      <c r="E219" s="1" t="s">
        <v>568</v>
      </c>
      <c r="F219" s="1" t="s">
        <v>21</v>
      </c>
      <c r="G219" s="1" t="s">
        <v>569</v>
      </c>
      <c r="H219" s="4">
        <v>148000</v>
      </c>
      <c r="I219" s="4">
        <v>148000</v>
      </c>
      <c r="J219" s="3">
        <v>1392</v>
      </c>
      <c r="K219" s="2">
        <v>1</v>
      </c>
      <c r="L219" s="2">
        <f t="shared" si="12"/>
        <v>106.32183908045977</v>
      </c>
      <c r="M219" s="2">
        <f t="shared" si="13"/>
        <v>106.32183908045977</v>
      </c>
      <c r="N219" t="str">
        <v>Low Pay</v>
      </c>
      <c r="O219" s="2" t="str">
        <f t="shared" si="14"/>
        <v>Single</v>
      </c>
      <c r="P219" t="str">
        <f t="shared" si="15"/>
        <v>Full Pay</v>
      </c>
    </row>
    <row r="220" spans="1:16" x14ac:dyDescent="0.3">
      <c r="A220" s="1" t="s">
        <v>11</v>
      </c>
      <c r="B220" s="3">
        <v>18</v>
      </c>
      <c r="C220" s="1" t="s">
        <v>254</v>
      </c>
      <c r="D220" s="3">
        <v>114902</v>
      </c>
      <c r="E220" s="1" t="s">
        <v>570</v>
      </c>
      <c r="F220" s="1" t="s">
        <v>21</v>
      </c>
      <c r="G220" s="1" t="s">
        <v>571</v>
      </c>
      <c r="H220" s="4">
        <v>191779</v>
      </c>
      <c r="I220" s="4">
        <v>191779</v>
      </c>
      <c r="J220" s="3">
        <v>1084</v>
      </c>
      <c r="K220" s="2">
        <v>1</v>
      </c>
      <c r="L220" s="2">
        <f t="shared" si="12"/>
        <v>176.9178966789668</v>
      </c>
      <c r="M220" s="2">
        <f t="shared" si="13"/>
        <v>176.9178966789668</v>
      </c>
      <c r="N220" t="str">
        <v>Medium Pay</v>
      </c>
      <c r="O220" s="2" t="str">
        <f t="shared" si="14"/>
        <v>Single</v>
      </c>
      <c r="P220" t="str">
        <f t="shared" si="15"/>
        <v>Full Pay</v>
      </c>
    </row>
    <row r="221" spans="1:16" x14ac:dyDescent="0.3">
      <c r="A221" s="1" t="s">
        <v>11</v>
      </c>
      <c r="B221" s="3">
        <v>6</v>
      </c>
      <c r="C221" s="1" t="s">
        <v>572</v>
      </c>
      <c r="D221" s="3">
        <v>204901</v>
      </c>
      <c r="E221" s="1" t="s">
        <v>573</v>
      </c>
      <c r="F221" s="1" t="s">
        <v>21</v>
      </c>
      <c r="G221" s="1" t="s">
        <v>574</v>
      </c>
      <c r="H221" s="4">
        <v>174240</v>
      </c>
      <c r="I221" s="4">
        <v>179020</v>
      </c>
      <c r="J221" s="3">
        <v>1585</v>
      </c>
      <c r="K221" s="2">
        <v>0.97</v>
      </c>
      <c r="L221" s="2">
        <f t="shared" si="12"/>
        <v>109.93059936908517</v>
      </c>
      <c r="M221" s="2">
        <f t="shared" si="13"/>
        <v>112.94637223974763</v>
      </c>
      <c r="N221" t="str">
        <v>Medium Pay</v>
      </c>
      <c r="O221" s="2" t="str">
        <f t="shared" si="14"/>
        <v>Single</v>
      </c>
      <c r="P221" t="str">
        <f t="shared" si="15"/>
        <v>Partial</v>
      </c>
    </row>
    <row r="222" spans="1:16" x14ac:dyDescent="0.3">
      <c r="A222" s="1" t="s">
        <v>11</v>
      </c>
      <c r="B222" s="3">
        <v>15</v>
      </c>
      <c r="C222" s="1" t="s">
        <v>575</v>
      </c>
      <c r="D222" s="3">
        <v>42901</v>
      </c>
      <c r="E222" s="1" t="s">
        <v>576</v>
      </c>
      <c r="F222" s="1" t="s">
        <v>21</v>
      </c>
      <c r="G222" s="1" t="s">
        <v>577</v>
      </c>
      <c r="H222" s="4">
        <v>151043</v>
      </c>
      <c r="I222" s="4">
        <v>151043</v>
      </c>
      <c r="J222" s="3">
        <v>796</v>
      </c>
      <c r="K222" s="2">
        <v>1</v>
      </c>
      <c r="L222" s="2">
        <f t="shared" si="12"/>
        <v>189.75251256281408</v>
      </c>
      <c r="M222" s="2">
        <f t="shared" si="13"/>
        <v>189.75251256281408</v>
      </c>
      <c r="N222" t="str">
        <v>Medium Pay</v>
      </c>
      <c r="O222" s="2" t="str">
        <f t="shared" si="14"/>
        <v>Single</v>
      </c>
      <c r="P222" t="str">
        <f t="shared" si="15"/>
        <v>Full Pay</v>
      </c>
    </row>
    <row r="223" spans="1:16" x14ac:dyDescent="0.3">
      <c r="A223" s="1" t="s">
        <v>11</v>
      </c>
      <c r="B223" s="3">
        <v>6</v>
      </c>
      <c r="C223" s="1" t="s">
        <v>145</v>
      </c>
      <c r="D223" s="3">
        <v>21901</v>
      </c>
      <c r="E223" s="1" t="s">
        <v>578</v>
      </c>
      <c r="F223" s="1" t="s">
        <v>21</v>
      </c>
      <c r="G223" s="1" t="s">
        <v>579</v>
      </c>
      <c r="H223" s="4">
        <v>285926</v>
      </c>
      <c r="I223" s="4">
        <v>285926</v>
      </c>
      <c r="J223" s="3">
        <v>14314</v>
      </c>
      <c r="K223" s="2">
        <v>1</v>
      </c>
      <c r="L223" s="2">
        <f t="shared" si="12"/>
        <v>19.97526896744446</v>
      </c>
      <c r="M223" s="2">
        <f t="shared" si="13"/>
        <v>19.97526896744446</v>
      </c>
      <c r="N223" t="str">
        <v>High Pay</v>
      </c>
      <c r="O223" s="2" t="str">
        <f t="shared" si="14"/>
        <v>Single</v>
      </c>
      <c r="P223" t="str">
        <f t="shared" si="15"/>
        <v>Full Pay</v>
      </c>
    </row>
    <row r="224" spans="1:16" x14ac:dyDescent="0.3">
      <c r="A224" s="1" t="s">
        <v>11</v>
      </c>
      <c r="B224" s="3">
        <v>10</v>
      </c>
      <c r="C224" s="1" t="s">
        <v>228</v>
      </c>
      <c r="D224" s="3">
        <v>91902</v>
      </c>
      <c r="E224" s="1" t="s">
        <v>580</v>
      </c>
      <c r="F224" s="1" t="s">
        <v>21</v>
      </c>
      <c r="G224" s="1" t="s">
        <v>581</v>
      </c>
      <c r="H224" s="4">
        <v>131500</v>
      </c>
      <c r="I224" s="4">
        <v>131500</v>
      </c>
      <c r="J224" s="3">
        <v>600</v>
      </c>
      <c r="K224" s="2">
        <v>1</v>
      </c>
      <c r="L224" s="2">
        <f t="shared" si="12"/>
        <v>219.16666666666666</v>
      </c>
      <c r="M224" s="2">
        <f t="shared" si="13"/>
        <v>219.16666666666666</v>
      </c>
      <c r="N224" t="str">
        <v>Low Pay</v>
      </c>
      <c r="O224" s="2" t="str">
        <f t="shared" si="14"/>
        <v>Single</v>
      </c>
      <c r="P224" t="str">
        <f t="shared" si="15"/>
        <v>Full Pay</v>
      </c>
    </row>
    <row r="225" spans="1:16" x14ac:dyDescent="0.3">
      <c r="A225" s="1" t="s">
        <v>11</v>
      </c>
      <c r="B225" s="3">
        <v>5</v>
      </c>
      <c r="C225" s="1" t="s">
        <v>517</v>
      </c>
      <c r="D225" s="3">
        <v>229901</v>
      </c>
      <c r="E225" s="1" t="s">
        <v>582</v>
      </c>
      <c r="F225" s="1" t="s">
        <v>21</v>
      </c>
      <c r="G225" s="1" t="s">
        <v>583</v>
      </c>
      <c r="H225" s="4">
        <v>140000</v>
      </c>
      <c r="I225" s="4">
        <v>140000</v>
      </c>
      <c r="J225" s="3">
        <v>414</v>
      </c>
      <c r="K225" s="2">
        <v>1</v>
      </c>
      <c r="L225" s="2">
        <f t="shared" si="12"/>
        <v>338.16425120772948</v>
      </c>
      <c r="M225" s="2">
        <f t="shared" si="13"/>
        <v>338.16425120772948</v>
      </c>
      <c r="N225" t="str">
        <v>Low Pay</v>
      </c>
      <c r="O225" s="2" t="str">
        <f t="shared" si="14"/>
        <v>Single</v>
      </c>
      <c r="P225" t="str">
        <f t="shared" si="15"/>
        <v>Full Pay</v>
      </c>
    </row>
    <row r="226" spans="1:16" x14ac:dyDescent="0.3">
      <c r="A226" s="1" t="s">
        <v>11</v>
      </c>
      <c r="B226" s="3">
        <v>14</v>
      </c>
      <c r="C226" s="1" t="s">
        <v>584</v>
      </c>
      <c r="D226" s="3">
        <v>168901</v>
      </c>
      <c r="E226" s="1" t="s">
        <v>585</v>
      </c>
      <c r="F226" s="1" t="s">
        <v>21</v>
      </c>
      <c r="G226" s="1" t="s">
        <v>586</v>
      </c>
      <c r="H226" s="4">
        <v>165000</v>
      </c>
      <c r="I226" s="4">
        <v>165000</v>
      </c>
      <c r="J226" s="3">
        <v>927</v>
      </c>
      <c r="K226" s="2">
        <v>1</v>
      </c>
      <c r="L226" s="2">
        <f t="shared" si="12"/>
        <v>177.99352750809061</v>
      </c>
      <c r="M226" s="2">
        <f t="shared" si="13"/>
        <v>177.99352750809061</v>
      </c>
      <c r="N226" t="str">
        <v>Medium Pay</v>
      </c>
      <c r="O226" s="2" t="str">
        <f t="shared" si="14"/>
        <v>Single</v>
      </c>
      <c r="P226" t="str">
        <f t="shared" si="15"/>
        <v>Full Pay</v>
      </c>
    </row>
    <row r="227" spans="1:16" x14ac:dyDescent="0.3">
      <c r="A227" s="1" t="s">
        <v>11</v>
      </c>
      <c r="B227" s="3">
        <v>4</v>
      </c>
      <c r="C227" s="1" t="s">
        <v>82</v>
      </c>
      <c r="D227" s="3">
        <v>20907</v>
      </c>
      <c r="E227" s="1" t="s">
        <v>587</v>
      </c>
      <c r="F227" s="1" t="s">
        <v>21</v>
      </c>
      <c r="G227" s="1" t="s">
        <v>588</v>
      </c>
      <c r="H227" s="4">
        <v>209858</v>
      </c>
      <c r="I227" s="4">
        <v>209858</v>
      </c>
      <c r="J227" s="3">
        <v>2871</v>
      </c>
      <c r="K227" s="2">
        <v>1</v>
      </c>
      <c r="L227" s="2">
        <f t="shared" si="12"/>
        <v>73.095785440613028</v>
      </c>
      <c r="M227" s="2">
        <f t="shared" si="13"/>
        <v>73.095785440613028</v>
      </c>
      <c r="N227" t="str">
        <v>Medium Pay</v>
      </c>
      <c r="O227" s="2" t="str">
        <f t="shared" si="14"/>
        <v>Single</v>
      </c>
      <c r="P227" t="str">
        <f t="shared" si="15"/>
        <v>Full Pay</v>
      </c>
    </row>
    <row r="228" spans="1:16" x14ac:dyDescent="0.3">
      <c r="A228" s="1" t="s">
        <v>11</v>
      </c>
      <c r="B228" s="3">
        <v>4</v>
      </c>
      <c r="C228" s="1" t="s">
        <v>589</v>
      </c>
      <c r="D228" s="3">
        <v>45902</v>
      </c>
      <c r="E228" s="1" t="s">
        <v>590</v>
      </c>
      <c r="F228" s="1" t="s">
        <v>21</v>
      </c>
      <c r="G228" s="1" t="s">
        <v>591</v>
      </c>
      <c r="H228" s="4">
        <v>153668</v>
      </c>
      <c r="I228" s="4">
        <v>153668</v>
      </c>
      <c r="J228" s="3">
        <v>1659</v>
      </c>
      <c r="K228" s="2">
        <v>1</v>
      </c>
      <c r="L228" s="2">
        <f t="shared" si="12"/>
        <v>92.626883664858354</v>
      </c>
      <c r="M228" s="2">
        <f t="shared" si="13"/>
        <v>92.626883664858354</v>
      </c>
      <c r="N228" t="str">
        <v>Medium Pay</v>
      </c>
      <c r="O228" s="2" t="str">
        <f t="shared" si="14"/>
        <v>Single</v>
      </c>
      <c r="P228" t="str">
        <f t="shared" si="15"/>
        <v>Full Pay</v>
      </c>
    </row>
    <row r="229" spans="1:16" x14ac:dyDescent="0.3">
      <c r="A229" s="1" t="s">
        <v>11</v>
      </c>
      <c r="B229" s="3">
        <v>20</v>
      </c>
      <c r="C229" s="1" t="s">
        <v>592</v>
      </c>
      <c r="D229" s="3">
        <v>46902</v>
      </c>
      <c r="E229" s="1" t="s">
        <v>593</v>
      </c>
      <c r="F229" s="1" t="s">
        <v>21</v>
      </c>
      <c r="G229" s="1" t="s">
        <v>594</v>
      </c>
      <c r="H229" s="4">
        <v>334184</v>
      </c>
      <c r="I229" s="4">
        <v>334184</v>
      </c>
      <c r="J229" s="3">
        <v>29839</v>
      </c>
      <c r="K229" s="2">
        <v>1</v>
      </c>
      <c r="L229" s="2">
        <f t="shared" si="12"/>
        <v>11.199571031200778</v>
      </c>
      <c r="M229" s="2">
        <f t="shared" si="13"/>
        <v>11.199571031200778</v>
      </c>
      <c r="N229" t="str">
        <v>High Pay</v>
      </c>
      <c r="O229" s="2" t="str">
        <f t="shared" si="14"/>
        <v>Single</v>
      </c>
      <c r="P229" t="str">
        <f t="shared" si="15"/>
        <v>Full Pay</v>
      </c>
    </row>
    <row r="230" spans="1:16" x14ac:dyDescent="0.3">
      <c r="A230" s="1" t="s">
        <v>11</v>
      </c>
      <c r="B230" s="3">
        <v>14</v>
      </c>
      <c r="C230" s="1" t="s">
        <v>595</v>
      </c>
      <c r="D230" s="3">
        <v>47901</v>
      </c>
      <c r="E230" s="1" t="s">
        <v>596</v>
      </c>
      <c r="F230" s="1" t="s">
        <v>21</v>
      </c>
      <c r="G230" s="1" t="s">
        <v>597</v>
      </c>
      <c r="H230" s="4">
        <v>139403</v>
      </c>
      <c r="I230" s="4">
        <v>139403</v>
      </c>
      <c r="J230" s="3">
        <v>1378</v>
      </c>
      <c r="K230" s="2">
        <v>1</v>
      </c>
      <c r="L230" s="2">
        <f t="shared" si="12"/>
        <v>101.1632801161103</v>
      </c>
      <c r="M230" s="2">
        <f t="shared" si="13"/>
        <v>101.1632801161103</v>
      </c>
      <c r="N230" t="str">
        <v>Low Pay</v>
      </c>
      <c r="O230" s="2" t="str">
        <f t="shared" si="14"/>
        <v>Single</v>
      </c>
      <c r="P230" t="str">
        <f t="shared" si="15"/>
        <v>Full Pay</v>
      </c>
    </row>
    <row r="231" spans="1:16" x14ac:dyDescent="0.3">
      <c r="A231" s="1" t="s">
        <v>11</v>
      </c>
      <c r="B231" s="3">
        <v>20</v>
      </c>
      <c r="C231" s="1" t="s">
        <v>294</v>
      </c>
      <c r="D231" s="3">
        <v>130902</v>
      </c>
      <c r="E231" s="1" t="s">
        <v>598</v>
      </c>
      <c r="F231" s="1" t="s">
        <v>21</v>
      </c>
      <c r="G231" s="1" t="s">
        <v>599</v>
      </c>
      <c r="H231" s="4">
        <v>140000</v>
      </c>
      <c r="I231" s="4">
        <v>140000</v>
      </c>
      <c r="J231" s="3">
        <v>1072</v>
      </c>
      <c r="K231" s="2">
        <v>1</v>
      </c>
      <c r="L231" s="2">
        <f t="shared" si="12"/>
        <v>130.59701492537314</v>
      </c>
      <c r="M231" s="2">
        <f t="shared" si="13"/>
        <v>130.59701492537314</v>
      </c>
      <c r="N231" t="str">
        <v>Low Pay</v>
      </c>
      <c r="O231" s="2" t="str">
        <f t="shared" si="14"/>
        <v>Single</v>
      </c>
      <c r="P231" t="str">
        <f t="shared" si="15"/>
        <v>Full Pay</v>
      </c>
    </row>
    <row r="232" spans="1:16" x14ac:dyDescent="0.3">
      <c r="A232" s="1" t="s">
        <v>11</v>
      </c>
      <c r="B232" s="3">
        <v>10</v>
      </c>
      <c r="C232" s="1" t="s">
        <v>270</v>
      </c>
      <c r="D232" s="3">
        <v>116903</v>
      </c>
      <c r="E232" s="1" t="s">
        <v>600</v>
      </c>
      <c r="F232" s="1" t="s">
        <v>21</v>
      </c>
      <c r="G232" s="1" t="s">
        <v>601</v>
      </c>
      <c r="H232" s="4">
        <v>183340</v>
      </c>
      <c r="I232" s="4">
        <v>183340</v>
      </c>
      <c r="J232" s="3">
        <v>1542</v>
      </c>
      <c r="K232" s="2">
        <v>1</v>
      </c>
      <c r="L232" s="2">
        <f t="shared" si="12"/>
        <v>118.89753566796368</v>
      </c>
      <c r="M232" s="2">
        <f t="shared" si="13"/>
        <v>118.89753566796368</v>
      </c>
      <c r="N232" t="str">
        <v>Medium Pay</v>
      </c>
      <c r="O232" s="2" t="str">
        <f t="shared" si="14"/>
        <v>Single</v>
      </c>
      <c r="P232" t="str">
        <f t="shared" si="15"/>
        <v>Full Pay</v>
      </c>
    </row>
    <row r="233" spans="1:16" x14ac:dyDescent="0.3">
      <c r="A233" s="1" t="s">
        <v>11</v>
      </c>
      <c r="B233" s="3">
        <v>10</v>
      </c>
      <c r="C233" s="1" t="s">
        <v>70</v>
      </c>
      <c r="D233" s="3">
        <v>43918</v>
      </c>
      <c r="E233" s="1" t="s">
        <v>602</v>
      </c>
      <c r="F233" s="1" t="s">
        <v>21</v>
      </c>
      <c r="G233" s="1" t="s">
        <v>603</v>
      </c>
      <c r="H233" s="4">
        <v>275783</v>
      </c>
      <c r="I233" s="4">
        <v>275783</v>
      </c>
      <c r="J233" s="3">
        <v>5271</v>
      </c>
      <c r="K233" s="2">
        <v>1</v>
      </c>
      <c r="L233" s="2">
        <f t="shared" si="12"/>
        <v>52.3208119901347</v>
      </c>
      <c r="M233" s="2">
        <f t="shared" si="13"/>
        <v>52.3208119901347</v>
      </c>
      <c r="N233" t="str">
        <v>High Pay</v>
      </c>
      <c r="O233" s="2" t="str">
        <f t="shared" si="14"/>
        <v>Single</v>
      </c>
      <c r="P233" t="str">
        <f t="shared" si="15"/>
        <v>Full Pay</v>
      </c>
    </row>
    <row r="234" spans="1:16" x14ac:dyDescent="0.3">
      <c r="A234" s="1" t="s">
        <v>11</v>
      </c>
      <c r="B234" s="3">
        <v>8</v>
      </c>
      <c r="C234" s="1" t="s">
        <v>604</v>
      </c>
      <c r="D234" s="3">
        <v>112908</v>
      </c>
      <c r="E234" s="1" t="s">
        <v>605</v>
      </c>
      <c r="F234" s="1" t="s">
        <v>21</v>
      </c>
      <c r="G234" s="1" t="s">
        <v>606</v>
      </c>
      <c r="H234" s="4">
        <v>150000</v>
      </c>
      <c r="I234" s="4">
        <v>150000</v>
      </c>
      <c r="J234" s="3">
        <v>770</v>
      </c>
      <c r="K234" s="2">
        <v>1</v>
      </c>
      <c r="L234" s="2">
        <f t="shared" si="12"/>
        <v>194.80519480519482</v>
      </c>
      <c r="M234" s="2">
        <f t="shared" si="13"/>
        <v>194.80519480519482</v>
      </c>
      <c r="N234" t="str">
        <v>Low Pay</v>
      </c>
      <c r="O234" s="2" t="str">
        <f t="shared" si="14"/>
        <v>Single</v>
      </c>
      <c r="P234" t="str">
        <f t="shared" si="15"/>
        <v>Full Pay</v>
      </c>
    </row>
    <row r="235" spans="1:16" x14ac:dyDescent="0.3">
      <c r="A235" s="1" t="s">
        <v>11</v>
      </c>
      <c r="B235" s="3">
        <v>18</v>
      </c>
      <c r="C235" s="1" t="s">
        <v>607</v>
      </c>
      <c r="D235" s="3">
        <v>68802</v>
      </c>
      <c r="E235" s="1" t="s">
        <v>608</v>
      </c>
      <c r="F235" s="1" t="s">
        <v>14</v>
      </c>
      <c r="G235" s="1" t="s">
        <v>609</v>
      </c>
      <c r="H235" s="4">
        <v>177500</v>
      </c>
      <c r="I235" s="4">
        <v>177500</v>
      </c>
      <c r="J235" s="3">
        <v>1558</v>
      </c>
      <c r="K235" s="2">
        <v>1</v>
      </c>
      <c r="L235" s="2">
        <f t="shared" si="12"/>
        <v>113.92811296534018</v>
      </c>
      <c r="M235" s="2">
        <f t="shared" si="13"/>
        <v>113.92811296534018</v>
      </c>
      <c r="N235" t="str">
        <v>Medium Pay</v>
      </c>
      <c r="O235" s="2" t="str">
        <f t="shared" si="14"/>
        <v>Single</v>
      </c>
      <c r="P235" t="str">
        <f t="shared" si="15"/>
        <v>Full Pay</v>
      </c>
    </row>
    <row r="236" spans="1:16" x14ac:dyDescent="0.3">
      <c r="A236" s="1" t="s">
        <v>11</v>
      </c>
      <c r="B236" s="3">
        <v>20</v>
      </c>
      <c r="C236" s="1" t="s">
        <v>49</v>
      </c>
      <c r="D236" s="3">
        <v>15838</v>
      </c>
      <c r="E236" s="1" t="s">
        <v>610</v>
      </c>
      <c r="F236" s="1" t="s">
        <v>14</v>
      </c>
      <c r="G236" s="1" t="s">
        <v>611</v>
      </c>
      <c r="H236" s="4">
        <v>217000</v>
      </c>
      <c r="I236" s="4">
        <v>217000</v>
      </c>
      <c r="J236" s="3">
        <v>3976</v>
      </c>
      <c r="K236" s="2">
        <v>1</v>
      </c>
      <c r="L236" s="2">
        <f t="shared" si="12"/>
        <v>54.577464788732392</v>
      </c>
      <c r="M236" s="2">
        <f t="shared" si="13"/>
        <v>54.577464788732392</v>
      </c>
      <c r="N236" t="str">
        <v>Medium Pay</v>
      </c>
      <c r="O236" s="2" t="str">
        <f t="shared" si="14"/>
        <v>Single</v>
      </c>
      <c r="P236" t="str">
        <f t="shared" si="15"/>
        <v>Full Pay</v>
      </c>
    </row>
    <row r="237" spans="1:16" x14ac:dyDescent="0.3">
      <c r="A237" s="1" t="s">
        <v>11</v>
      </c>
      <c r="B237" s="3">
        <v>4</v>
      </c>
      <c r="C237" s="1" t="s">
        <v>16</v>
      </c>
      <c r="D237" s="3">
        <v>101842</v>
      </c>
      <c r="E237" s="1" t="s">
        <v>612</v>
      </c>
      <c r="F237" s="1" t="s">
        <v>14</v>
      </c>
      <c r="G237" s="1" t="s">
        <v>613</v>
      </c>
      <c r="H237" s="4">
        <v>30830</v>
      </c>
      <c r="I237" s="4">
        <v>184943</v>
      </c>
      <c r="J237" s="3">
        <v>34</v>
      </c>
      <c r="K237" s="2">
        <v>0.17</v>
      </c>
      <c r="L237" s="2">
        <f t="shared" si="12"/>
        <v>906.76470588235293</v>
      </c>
      <c r="M237" s="2">
        <f t="shared" si="13"/>
        <v>5439.5</v>
      </c>
      <c r="N237" t="str">
        <v>Medium Pay</v>
      </c>
      <c r="O237" s="2" t="str">
        <f t="shared" si="14"/>
        <v>Single</v>
      </c>
      <c r="P237" t="str">
        <f t="shared" si="15"/>
        <v>Partial</v>
      </c>
    </row>
    <row r="238" spans="1:16" x14ac:dyDescent="0.3">
      <c r="A238" s="1" t="s">
        <v>11</v>
      </c>
      <c r="B238" s="3">
        <v>15</v>
      </c>
      <c r="C238" s="1" t="s">
        <v>614</v>
      </c>
      <c r="D238" s="3">
        <v>233903</v>
      </c>
      <c r="E238" s="1" t="s">
        <v>615</v>
      </c>
      <c r="F238" s="1" t="s">
        <v>21</v>
      </c>
      <c r="G238" s="1" t="s">
        <v>616</v>
      </c>
      <c r="H238" s="4">
        <v>65000</v>
      </c>
      <c r="I238" s="4">
        <v>65000</v>
      </c>
      <c r="J238" s="3">
        <v>176</v>
      </c>
      <c r="K238" s="2">
        <v>1</v>
      </c>
      <c r="L238" s="2">
        <f t="shared" si="12"/>
        <v>369.31818181818181</v>
      </c>
      <c r="M238" s="2">
        <f t="shared" si="13"/>
        <v>369.31818181818181</v>
      </c>
      <c r="N238" t="str">
        <v>Low Pay</v>
      </c>
      <c r="O238" s="2" t="str">
        <f t="shared" si="14"/>
        <v>Single</v>
      </c>
      <c r="P238" t="str">
        <f t="shared" si="15"/>
        <v>Full Pay</v>
      </c>
    </row>
    <row r="239" spans="1:16" x14ac:dyDescent="0.3">
      <c r="A239" s="1" t="s">
        <v>11</v>
      </c>
      <c r="B239" s="3">
        <v>12</v>
      </c>
      <c r="C239" s="1" t="s">
        <v>177</v>
      </c>
      <c r="D239" s="3">
        <v>161921</v>
      </c>
      <c r="E239" s="1" t="s">
        <v>617</v>
      </c>
      <c r="F239" s="1" t="s">
        <v>21</v>
      </c>
      <c r="G239" s="1" t="s">
        <v>618</v>
      </c>
      <c r="H239" s="4">
        <v>186000</v>
      </c>
      <c r="I239" s="4">
        <v>186000</v>
      </c>
      <c r="J239" s="3">
        <v>2269</v>
      </c>
      <c r="K239" s="2">
        <v>1</v>
      </c>
      <c r="L239" s="2">
        <f t="shared" si="12"/>
        <v>81.974438078448657</v>
      </c>
      <c r="M239" s="2">
        <f t="shared" si="13"/>
        <v>81.974438078448657</v>
      </c>
      <c r="N239" t="str">
        <v>Medium Pay</v>
      </c>
      <c r="O239" s="2" t="str">
        <f t="shared" si="14"/>
        <v>Single</v>
      </c>
      <c r="P239" t="str">
        <f t="shared" si="15"/>
        <v>Full Pay</v>
      </c>
    </row>
    <row r="240" spans="1:16" x14ac:dyDescent="0.3">
      <c r="A240" s="1" t="s">
        <v>11</v>
      </c>
      <c r="B240" s="3">
        <v>6</v>
      </c>
      <c r="C240" s="1" t="s">
        <v>619</v>
      </c>
      <c r="D240" s="3">
        <v>170902</v>
      </c>
      <c r="E240" s="1" t="s">
        <v>620</v>
      </c>
      <c r="F240" s="1" t="s">
        <v>21</v>
      </c>
      <c r="G240" s="1" t="s">
        <v>621</v>
      </c>
      <c r="H240" s="4">
        <v>365881</v>
      </c>
      <c r="I240" s="4">
        <v>365881</v>
      </c>
      <c r="J240" s="3">
        <v>72914</v>
      </c>
      <c r="K240" s="2">
        <v>1</v>
      </c>
      <c r="L240" s="2">
        <f t="shared" si="12"/>
        <v>5.0179800861288637</v>
      </c>
      <c r="M240" s="2">
        <f t="shared" si="13"/>
        <v>5.0179800861288637</v>
      </c>
      <c r="N240" t="str">
        <v>High Pay</v>
      </c>
      <c r="O240" s="2" t="str">
        <f t="shared" si="14"/>
        <v>Single</v>
      </c>
      <c r="P240" t="str">
        <f t="shared" si="15"/>
        <v>Full Pay</v>
      </c>
    </row>
    <row r="241" spans="1:16" x14ac:dyDescent="0.3">
      <c r="A241" s="1" t="s">
        <v>11</v>
      </c>
      <c r="B241" s="3">
        <v>12</v>
      </c>
      <c r="C241" s="1" t="s">
        <v>622</v>
      </c>
      <c r="D241" s="3">
        <v>147901</v>
      </c>
      <c r="E241" s="1" t="s">
        <v>623</v>
      </c>
      <c r="F241" s="1" t="s">
        <v>21</v>
      </c>
      <c r="G241" s="1" t="s">
        <v>624</v>
      </c>
      <c r="H241" s="4">
        <v>146494</v>
      </c>
      <c r="I241" s="4">
        <v>146494</v>
      </c>
      <c r="J241" s="3">
        <v>287</v>
      </c>
      <c r="K241" s="2">
        <v>1</v>
      </c>
      <c r="L241" s="2">
        <f t="shared" si="12"/>
        <v>510.43205574912889</v>
      </c>
      <c r="M241" s="2">
        <f t="shared" si="13"/>
        <v>510.43205574912889</v>
      </c>
      <c r="N241" t="str">
        <v>Low Pay</v>
      </c>
      <c r="O241" s="2" t="str">
        <f t="shared" si="14"/>
        <v>Single</v>
      </c>
      <c r="P241" t="str">
        <f t="shared" si="15"/>
        <v>Full Pay</v>
      </c>
    </row>
    <row r="242" spans="1:16" x14ac:dyDescent="0.3">
      <c r="A242" s="1" t="s">
        <v>11</v>
      </c>
      <c r="B242" s="3">
        <v>8</v>
      </c>
      <c r="C242" s="1" t="s">
        <v>625</v>
      </c>
      <c r="D242" s="3">
        <v>60902</v>
      </c>
      <c r="E242" s="1" t="s">
        <v>626</v>
      </c>
      <c r="F242" s="1" t="s">
        <v>21</v>
      </c>
      <c r="G242" s="1" t="s">
        <v>627</v>
      </c>
      <c r="H242" s="4">
        <v>135000</v>
      </c>
      <c r="I242" s="4">
        <v>135000</v>
      </c>
      <c r="J242" s="3">
        <v>903</v>
      </c>
      <c r="K242" s="2">
        <v>1</v>
      </c>
      <c r="L242" s="2">
        <f t="shared" si="12"/>
        <v>149.50166112956811</v>
      </c>
      <c r="M242" s="2">
        <f t="shared" si="13"/>
        <v>149.50166112956811</v>
      </c>
      <c r="N242" t="str">
        <v>Low Pay</v>
      </c>
      <c r="O242" s="2" t="str">
        <f t="shared" si="14"/>
        <v>Single</v>
      </c>
      <c r="P242" t="str">
        <f t="shared" si="15"/>
        <v>Full Pay</v>
      </c>
    </row>
    <row r="243" spans="1:16" x14ac:dyDescent="0.3">
      <c r="A243" s="1" t="s">
        <v>11</v>
      </c>
      <c r="B243" s="3">
        <v>10</v>
      </c>
      <c r="C243" s="1" t="s">
        <v>12</v>
      </c>
      <c r="D243" s="3">
        <v>57922</v>
      </c>
      <c r="E243" s="1" t="s">
        <v>628</v>
      </c>
      <c r="F243" s="1" t="s">
        <v>21</v>
      </c>
      <c r="G243" s="1" t="s">
        <v>629</v>
      </c>
      <c r="H243" s="4">
        <v>289764</v>
      </c>
      <c r="I243" s="4">
        <v>289764</v>
      </c>
      <c r="J243" s="3">
        <v>13233</v>
      </c>
      <c r="K243" s="2">
        <v>1</v>
      </c>
      <c r="L243" s="2">
        <f t="shared" si="12"/>
        <v>21.897075493085467</v>
      </c>
      <c r="M243" s="2">
        <f t="shared" si="13"/>
        <v>21.897075493085467</v>
      </c>
      <c r="N243" t="str">
        <v>High Pay</v>
      </c>
      <c r="O243" s="2" t="str">
        <f t="shared" si="14"/>
        <v>Single</v>
      </c>
      <c r="P243" t="str">
        <f t="shared" si="15"/>
        <v>Full Pay</v>
      </c>
    </row>
    <row r="244" spans="1:16" x14ac:dyDescent="0.3">
      <c r="A244" s="1" t="s">
        <v>11</v>
      </c>
      <c r="B244" s="3">
        <v>12</v>
      </c>
      <c r="C244" s="1" t="s">
        <v>630</v>
      </c>
      <c r="D244" s="3">
        <v>50910</v>
      </c>
      <c r="E244" s="1" t="s">
        <v>631</v>
      </c>
      <c r="F244" s="1" t="s">
        <v>21</v>
      </c>
      <c r="G244" s="1" t="s">
        <v>632</v>
      </c>
      <c r="H244" s="4">
        <v>143964</v>
      </c>
      <c r="I244" s="4">
        <v>143964</v>
      </c>
      <c r="J244" s="3">
        <v>7761</v>
      </c>
      <c r="K244" s="2">
        <v>1</v>
      </c>
      <c r="L244" s="2">
        <f t="shared" si="12"/>
        <v>18.549671434093543</v>
      </c>
      <c r="M244" s="2">
        <f t="shared" si="13"/>
        <v>18.549671434093543</v>
      </c>
      <c r="N244" t="str">
        <v>Low Pay</v>
      </c>
      <c r="O244" s="2" t="str">
        <f t="shared" si="14"/>
        <v>Single</v>
      </c>
      <c r="P244" t="str">
        <f t="shared" si="15"/>
        <v>Full Pay</v>
      </c>
    </row>
    <row r="245" spans="1:16" x14ac:dyDescent="0.3">
      <c r="A245" s="1" t="s">
        <v>11</v>
      </c>
      <c r="B245" s="3">
        <v>2</v>
      </c>
      <c r="C245" s="1" t="s">
        <v>46</v>
      </c>
      <c r="D245" s="3">
        <v>178904</v>
      </c>
      <c r="E245" s="1" t="s">
        <v>633</v>
      </c>
      <c r="F245" s="1" t="s">
        <v>21</v>
      </c>
      <c r="G245" s="1" t="s">
        <v>634</v>
      </c>
      <c r="H245" s="4">
        <v>375039</v>
      </c>
      <c r="I245" s="4">
        <v>375039</v>
      </c>
      <c r="J245" s="3">
        <v>33103</v>
      </c>
      <c r="K245" s="2">
        <v>1</v>
      </c>
      <c r="L245" s="2">
        <f t="shared" si="12"/>
        <v>11.329456544724042</v>
      </c>
      <c r="M245" s="2">
        <f t="shared" si="13"/>
        <v>11.329456544724042</v>
      </c>
      <c r="N245" t="str">
        <v>High Pay</v>
      </c>
      <c r="O245" s="2" t="str">
        <f t="shared" si="14"/>
        <v>Single</v>
      </c>
      <c r="P245" t="str">
        <f t="shared" si="15"/>
        <v>Full Pay</v>
      </c>
    </row>
    <row r="246" spans="1:16" x14ac:dyDescent="0.3">
      <c r="A246" s="1" t="s">
        <v>11</v>
      </c>
      <c r="B246" s="3">
        <v>2</v>
      </c>
      <c r="C246" s="1" t="s">
        <v>46</v>
      </c>
      <c r="D246" s="3">
        <v>178807</v>
      </c>
      <c r="E246" s="1" t="s">
        <v>635</v>
      </c>
      <c r="F246" s="1" t="s">
        <v>14</v>
      </c>
      <c r="G246" s="1" t="s">
        <v>636</v>
      </c>
      <c r="H246" s="4">
        <v>47053</v>
      </c>
      <c r="I246" s="4">
        <v>94106</v>
      </c>
      <c r="J246" s="3">
        <v>139</v>
      </c>
      <c r="K246" s="2">
        <v>0.5</v>
      </c>
      <c r="L246" s="2">
        <f t="shared" si="12"/>
        <v>338.51079136690646</v>
      </c>
      <c r="M246" s="2">
        <f t="shared" si="13"/>
        <v>677.02158273381292</v>
      </c>
      <c r="N246" t="str">
        <v>Low Pay</v>
      </c>
      <c r="O246" s="2" t="str">
        <f t="shared" si="14"/>
        <v>Single</v>
      </c>
      <c r="P246" t="str">
        <f t="shared" si="15"/>
        <v>Partial</v>
      </c>
    </row>
    <row r="247" spans="1:16" x14ac:dyDescent="0.3">
      <c r="A247" s="1" t="s">
        <v>11</v>
      </c>
      <c r="B247" s="3">
        <v>6</v>
      </c>
      <c r="C247" s="1" t="s">
        <v>249</v>
      </c>
      <c r="D247" s="3">
        <v>187904</v>
      </c>
      <c r="E247" s="1" t="s">
        <v>637</v>
      </c>
      <c r="F247" s="1" t="s">
        <v>21</v>
      </c>
      <c r="G247" s="1" t="s">
        <v>638</v>
      </c>
      <c r="H247" s="4">
        <v>146491</v>
      </c>
      <c r="I247" s="4">
        <v>146491</v>
      </c>
      <c r="J247" s="3">
        <v>834</v>
      </c>
      <c r="K247" s="2">
        <v>1</v>
      </c>
      <c r="L247" s="2">
        <f t="shared" si="12"/>
        <v>175.64868105515586</v>
      </c>
      <c r="M247" s="2">
        <f t="shared" si="13"/>
        <v>175.64868105515586</v>
      </c>
      <c r="N247" t="str">
        <v>Low Pay</v>
      </c>
      <c r="O247" s="2" t="str">
        <f t="shared" si="14"/>
        <v>Single</v>
      </c>
      <c r="P247" t="str">
        <f t="shared" si="15"/>
        <v>Full Pay</v>
      </c>
    </row>
    <row r="248" spans="1:16" x14ac:dyDescent="0.3">
      <c r="A248" s="1" t="s">
        <v>11</v>
      </c>
      <c r="B248" s="3">
        <v>12</v>
      </c>
      <c r="C248" s="1" t="s">
        <v>279</v>
      </c>
      <c r="D248" s="3">
        <v>175903</v>
      </c>
      <c r="E248" s="1" t="s">
        <v>639</v>
      </c>
      <c r="F248" s="1" t="s">
        <v>21</v>
      </c>
      <c r="G248" s="1" t="s">
        <v>640</v>
      </c>
      <c r="H248" s="4">
        <v>196000</v>
      </c>
      <c r="I248" s="4">
        <v>196000</v>
      </c>
      <c r="J248" s="3">
        <v>5998</v>
      </c>
      <c r="K248" s="2">
        <v>1</v>
      </c>
      <c r="L248" s="2">
        <f t="shared" si="12"/>
        <v>32.677559186395463</v>
      </c>
      <c r="M248" s="2">
        <f t="shared" si="13"/>
        <v>32.677559186395463</v>
      </c>
      <c r="N248" t="str">
        <v>Medium Pay</v>
      </c>
      <c r="O248" s="2" t="str">
        <f t="shared" si="14"/>
        <v>Single</v>
      </c>
      <c r="P248" t="str">
        <f t="shared" si="15"/>
        <v>Full Pay</v>
      </c>
    </row>
    <row r="249" spans="1:16" x14ac:dyDescent="0.3">
      <c r="A249" s="1" t="s">
        <v>11</v>
      </c>
      <c r="B249" s="3">
        <v>17</v>
      </c>
      <c r="C249" s="1" t="s">
        <v>23</v>
      </c>
      <c r="D249" s="3">
        <v>95902</v>
      </c>
      <c r="E249" s="1" t="s">
        <v>641</v>
      </c>
      <c r="F249" s="1" t="s">
        <v>21</v>
      </c>
      <c r="G249" s="1" t="s">
        <v>642</v>
      </c>
      <c r="H249" s="4">
        <v>104000</v>
      </c>
      <c r="I249" s="4">
        <v>104000</v>
      </c>
      <c r="J249" s="3">
        <v>100</v>
      </c>
      <c r="K249" s="2">
        <v>1</v>
      </c>
      <c r="L249" s="2">
        <f t="shared" si="12"/>
        <v>1040</v>
      </c>
      <c r="M249" s="2">
        <f t="shared" si="13"/>
        <v>1040</v>
      </c>
      <c r="N249" t="str">
        <v>Low Pay</v>
      </c>
      <c r="O249" s="2" t="str">
        <f t="shared" si="14"/>
        <v>Single</v>
      </c>
      <c r="P249" t="str">
        <f t="shared" si="15"/>
        <v>Full Pay</v>
      </c>
    </row>
    <row r="250" spans="1:16" x14ac:dyDescent="0.3">
      <c r="A250" s="1" t="s">
        <v>11</v>
      </c>
      <c r="B250" s="3">
        <v>20</v>
      </c>
      <c r="C250" s="1" t="s">
        <v>643</v>
      </c>
      <c r="D250" s="3">
        <v>142901</v>
      </c>
      <c r="E250" s="1" t="s">
        <v>644</v>
      </c>
      <c r="F250" s="1" t="s">
        <v>21</v>
      </c>
      <c r="G250" s="1" t="s">
        <v>645</v>
      </c>
      <c r="H250" s="4">
        <v>145600</v>
      </c>
      <c r="I250" s="4">
        <v>145600</v>
      </c>
      <c r="J250" s="3">
        <v>1157</v>
      </c>
      <c r="K250" s="2">
        <v>1</v>
      </c>
      <c r="L250" s="2">
        <f t="shared" si="12"/>
        <v>125.84269662921348</v>
      </c>
      <c r="M250" s="2">
        <f t="shared" si="13"/>
        <v>125.84269662921348</v>
      </c>
      <c r="N250" t="str">
        <v>Low Pay</v>
      </c>
      <c r="O250" s="2" t="str">
        <f t="shared" si="14"/>
        <v>Single</v>
      </c>
      <c r="P250" t="str">
        <f t="shared" si="15"/>
        <v>Full Pay</v>
      </c>
    </row>
    <row r="251" spans="1:16" x14ac:dyDescent="0.3">
      <c r="A251" s="1" t="s">
        <v>11</v>
      </c>
      <c r="B251" s="3">
        <v>13</v>
      </c>
      <c r="C251" s="1" t="s">
        <v>646</v>
      </c>
      <c r="D251" s="3">
        <v>246914</v>
      </c>
      <c r="E251" s="1" t="s">
        <v>647</v>
      </c>
      <c r="F251" s="1" t="s">
        <v>21</v>
      </c>
      <c r="G251" s="1" t="s">
        <v>648</v>
      </c>
      <c r="H251" s="4">
        <v>117000</v>
      </c>
      <c r="I251" s="4">
        <v>117000</v>
      </c>
      <c r="J251" s="3">
        <v>323</v>
      </c>
      <c r="K251" s="2">
        <v>1</v>
      </c>
      <c r="L251" s="2">
        <f t="shared" si="12"/>
        <v>362.22910216718265</v>
      </c>
      <c r="M251" s="2">
        <f t="shared" si="13"/>
        <v>362.22910216718265</v>
      </c>
      <c r="N251" t="str">
        <v>Low Pay</v>
      </c>
      <c r="O251" s="2" t="str">
        <f t="shared" si="14"/>
        <v>Single</v>
      </c>
      <c r="P251" t="str">
        <f t="shared" si="15"/>
        <v>Full Pay</v>
      </c>
    </row>
    <row r="252" spans="1:16" x14ac:dyDescent="0.3">
      <c r="A252" s="1" t="s">
        <v>11</v>
      </c>
      <c r="B252" s="3">
        <v>12</v>
      </c>
      <c r="C252" s="1" t="s">
        <v>19</v>
      </c>
      <c r="D252" s="3">
        <v>109903</v>
      </c>
      <c r="E252" s="1" t="s">
        <v>649</v>
      </c>
      <c r="F252" s="1" t="s">
        <v>21</v>
      </c>
      <c r="G252" s="1" t="s">
        <v>650</v>
      </c>
      <c r="H252" s="4">
        <v>143305</v>
      </c>
      <c r="I252" s="4">
        <v>143305</v>
      </c>
      <c r="J252" s="3">
        <v>353</v>
      </c>
      <c r="K252" s="2">
        <v>1</v>
      </c>
      <c r="L252" s="2">
        <f t="shared" si="12"/>
        <v>405.96317280453258</v>
      </c>
      <c r="M252" s="2">
        <f t="shared" si="13"/>
        <v>405.96317280453258</v>
      </c>
      <c r="N252" t="str">
        <v>Low Pay</v>
      </c>
      <c r="O252" s="2" t="str">
        <f t="shared" si="14"/>
        <v>Single</v>
      </c>
      <c r="P252" t="str">
        <f t="shared" si="15"/>
        <v>Full Pay</v>
      </c>
    </row>
    <row r="253" spans="1:16" x14ac:dyDescent="0.3">
      <c r="A253" s="1" t="s">
        <v>11</v>
      </c>
      <c r="B253" s="3">
        <v>10</v>
      </c>
      <c r="C253" s="1" t="s">
        <v>651</v>
      </c>
      <c r="D253" s="3">
        <v>129901</v>
      </c>
      <c r="E253" s="1" t="s">
        <v>652</v>
      </c>
      <c r="F253" s="1" t="s">
        <v>21</v>
      </c>
      <c r="G253" s="1" t="s">
        <v>653</v>
      </c>
      <c r="H253" s="4">
        <v>249999</v>
      </c>
      <c r="I253" s="4">
        <v>249999</v>
      </c>
      <c r="J253" s="3">
        <v>6922</v>
      </c>
      <c r="K253" s="2">
        <v>1</v>
      </c>
      <c r="L253" s="2">
        <f t="shared" si="12"/>
        <v>36.116584802080325</v>
      </c>
      <c r="M253" s="2">
        <f t="shared" si="13"/>
        <v>36.116584802080325</v>
      </c>
      <c r="N253" t="str">
        <v>Medium Pay</v>
      </c>
      <c r="O253" s="2" t="str">
        <f t="shared" si="14"/>
        <v>Single</v>
      </c>
      <c r="P253" t="str">
        <f t="shared" si="15"/>
        <v>Full Pay</v>
      </c>
    </row>
    <row r="254" spans="1:16" x14ac:dyDescent="0.3">
      <c r="A254" s="1" t="s">
        <v>11</v>
      </c>
      <c r="B254" s="3">
        <v>15</v>
      </c>
      <c r="C254" s="1" t="s">
        <v>654</v>
      </c>
      <c r="D254" s="3">
        <v>52901</v>
      </c>
      <c r="E254" s="1" t="s">
        <v>655</v>
      </c>
      <c r="F254" s="1" t="s">
        <v>21</v>
      </c>
      <c r="G254" s="1" t="s">
        <v>656</v>
      </c>
      <c r="H254" s="4">
        <v>155000</v>
      </c>
      <c r="I254" s="4">
        <v>155000</v>
      </c>
      <c r="J254" s="3">
        <v>1233</v>
      </c>
      <c r="K254" s="2">
        <v>1</v>
      </c>
      <c r="L254" s="2">
        <f t="shared" si="12"/>
        <v>125.70965125709651</v>
      </c>
      <c r="M254" s="2">
        <f t="shared" si="13"/>
        <v>125.70965125709651</v>
      </c>
      <c r="N254" t="str">
        <v>Medium Pay</v>
      </c>
      <c r="O254" s="2" t="str">
        <f t="shared" si="14"/>
        <v>Single</v>
      </c>
      <c r="P254" t="str">
        <f t="shared" si="15"/>
        <v>Full Pay</v>
      </c>
    </row>
    <row r="255" spans="1:16" x14ac:dyDescent="0.3">
      <c r="A255" s="1" t="s">
        <v>11</v>
      </c>
      <c r="B255" s="3">
        <v>12</v>
      </c>
      <c r="C255" s="1" t="s">
        <v>563</v>
      </c>
      <c r="D255" s="3">
        <v>18908</v>
      </c>
      <c r="E255" s="1" t="s">
        <v>657</v>
      </c>
      <c r="F255" s="1" t="s">
        <v>21</v>
      </c>
      <c r="G255" s="1" t="s">
        <v>658</v>
      </c>
      <c r="H255" s="4">
        <v>102960</v>
      </c>
      <c r="I255" s="4">
        <v>205920</v>
      </c>
      <c r="J255" s="3">
        <v>116</v>
      </c>
      <c r="K255" s="2">
        <v>0.5</v>
      </c>
      <c r="L255" s="2">
        <f t="shared" si="12"/>
        <v>887.58620689655174</v>
      </c>
      <c r="M255" s="2">
        <f t="shared" si="13"/>
        <v>1775.1724137931035</v>
      </c>
      <c r="N255" t="str">
        <v>Medium Pay</v>
      </c>
      <c r="O255" s="2" t="str">
        <f t="shared" si="14"/>
        <v>Single</v>
      </c>
      <c r="P255" t="str">
        <f t="shared" si="15"/>
        <v>Partial</v>
      </c>
    </row>
    <row r="256" spans="1:16" x14ac:dyDescent="0.3">
      <c r="A256" s="1" t="s">
        <v>11</v>
      </c>
      <c r="B256" s="3">
        <v>12</v>
      </c>
      <c r="C256" s="1" t="s">
        <v>177</v>
      </c>
      <c r="D256" s="3">
        <v>161901</v>
      </c>
      <c r="E256" s="1" t="s">
        <v>659</v>
      </c>
      <c r="F256" s="1" t="s">
        <v>21</v>
      </c>
      <c r="G256" s="1" t="s">
        <v>660</v>
      </c>
      <c r="H256" s="4">
        <v>135999</v>
      </c>
      <c r="I256" s="4">
        <v>135999</v>
      </c>
      <c r="J256" s="3">
        <v>596</v>
      </c>
      <c r="K256" s="2">
        <v>1</v>
      </c>
      <c r="L256" s="2">
        <f t="shared" si="12"/>
        <v>228.18624161073825</v>
      </c>
      <c r="M256" s="2">
        <f t="shared" si="13"/>
        <v>228.18624161073825</v>
      </c>
      <c r="N256" t="str">
        <v>Low Pay</v>
      </c>
      <c r="O256" s="2" t="str">
        <f t="shared" si="14"/>
        <v>Single</v>
      </c>
      <c r="P256" t="str">
        <f t="shared" si="15"/>
        <v>Full Pay</v>
      </c>
    </row>
    <row r="257" spans="1:16" x14ac:dyDescent="0.3">
      <c r="A257" s="1" t="s">
        <v>11</v>
      </c>
      <c r="B257" s="3">
        <v>15</v>
      </c>
      <c r="C257" s="1" t="s">
        <v>661</v>
      </c>
      <c r="D257" s="3">
        <v>53001</v>
      </c>
      <c r="E257" s="1" t="s">
        <v>662</v>
      </c>
      <c r="F257" s="1" t="s">
        <v>21</v>
      </c>
      <c r="G257" s="1" t="s">
        <v>663</v>
      </c>
      <c r="H257" s="4">
        <v>175031</v>
      </c>
      <c r="I257" s="4">
        <v>175031</v>
      </c>
      <c r="J257" s="3">
        <v>621</v>
      </c>
      <c r="K257" s="2">
        <v>1</v>
      </c>
      <c r="L257" s="2">
        <f t="shared" si="12"/>
        <v>281.85346215780999</v>
      </c>
      <c r="M257" s="2">
        <f t="shared" si="13"/>
        <v>281.85346215780999</v>
      </c>
      <c r="N257" t="str">
        <v>Medium Pay</v>
      </c>
      <c r="O257" s="2" t="str">
        <f t="shared" si="14"/>
        <v>Single</v>
      </c>
      <c r="P257" t="str">
        <f t="shared" si="15"/>
        <v>Full Pay</v>
      </c>
    </row>
    <row r="258" spans="1:16" x14ac:dyDescent="0.3">
      <c r="A258" s="1" t="s">
        <v>11</v>
      </c>
      <c r="B258" s="3">
        <v>6</v>
      </c>
      <c r="C258" s="1" t="s">
        <v>664</v>
      </c>
      <c r="D258" s="3">
        <v>113901</v>
      </c>
      <c r="E258" s="1" t="s">
        <v>665</v>
      </c>
      <c r="F258" s="1" t="s">
        <v>21</v>
      </c>
      <c r="G258" s="1" t="s">
        <v>666</v>
      </c>
      <c r="H258" s="4">
        <v>81134</v>
      </c>
      <c r="I258" s="4">
        <v>126436</v>
      </c>
      <c r="J258" s="3">
        <v>1124</v>
      </c>
      <c r="K258" s="2">
        <v>0.64</v>
      </c>
      <c r="L258" s="2">
        <f t="shared" si="12"/>
        <v>72.183274021352318</v>
      </c>
      <c r="M258" s="2">
        <f t="shared" si="13"/>
        <v>112.48754448398577</v>
      </c>
      <c r="N258" t="str">
        <v>Low Pay</v>
      </c>
      <c r="O258" s="2" t="str">
        <f t="shared" si="14"/>
        <v>Single</v>
      </c>
      <c r="P258" t="str">
        <f t="shared" si="15"/>
        <v>Partial</v>
      </c>
    </row>
    <row r="259" spans="1:16" x14ac:dyDescent="0.3">
      <c r="A259" s="1" t="s">
        <v>11</v>
      </c>
      <c r="B259" s="3">
        <v>4</v>
      </c>
      <c r="C259" s="1" t="s">
        <v>16</v>
      </c>
      <c r="D259" s="3">
        <v>101906</v>
      </c>
      <c r="E259" s="1" t="s">
        <v>667</v>
      </c>
      <c r="F259" s="1" t="s">
        <v>21</v>
      </c>
      <c r="G259" s="1" t="s">
        <v>668</v>
      </c>
      <c r="H259" s="4">
        <v>231767</v>
      </c>
      <c r="I259" s="4">
        <v>231767</v>
      </c>
      <c r="J259" s="3">
        <v>7046</v>
      </c>
      <c r="K259" s="2">
        <v>1</v>
      </c>
      <c r="L259" s="2">
        <f t="shared" ref="L259:L322" si="16">SUM(H259 / J259)</f>
        <v>32.8934147033778</v>
      </c>
      <c r="M259" s="2">
        <f t="shared" ref="M259:M322" si="17">SUM(I259 / J259)</f>
        <v>32.8934147033778</v>
      </c>
      <c r="N259" t="str">
        <v>Medium Pay</v>
      </c>
      <c r="O259" s="2" t="str">
        <f t="shared" ref="O259:O322" si="18">IF(COUNTIFS(D$2:D$1200, D259)&gt;1, "Turnover ("&amp;COUNTIFS(D$2:D$1200, D259)&amp;" supers)", "Single")</f>
        <v>Single</v>
      </c>
      <c r="P259" t="str">
        <f t="shared" ref="P259:P322" si="19">IF(K259=1,"Full Pay","Partial")</f>
        <v>Full Pay</v>
      </c>
    </row>
    <row r="260" spans="1:16" x14ac:dyDescent="0.3">
      <c r="A260" s="1" t="s">
        <v>11</v>
      </c>
      <c r="B260" s="3">
        <v>17</v>
      </c>
      <c r="C260" s="1" t="s">
        <v>669</v>
      </c>
      <c r="D260" s="3">
        <v>54901</v>
      </c>
      <c r="E260" s="1" t="s">
        <v>670</v>
      </c>
      <c r="F260" s="1" t="s">
        <v>21</v>
      </c>
      <c r="G260" s="1" t="s">
        <v>671</v>
      </c>
      <c r="H260" s="4">
        <v>129359</v>
      </c>
      <c r="I260" s="4">
        <v>129359</v>
      </c>
      <c r="J260" s="3">
        <v>316</v>
      </c>
      <c r="K260" s="2">
        <v>1</v>
      </c>
      <c r="L260" s="2">
        <f t="shared" si="16"/>
        <v>409.36392405063293</v>
      </c>
      <c r="M260" s="2">
        <f t="shared" si="17"/>
        <v>409.36392405063293</v>
      </c>
      <c r="N260" t="str">
        <v>Low Pay</v>
      </c>
      <c r="O260" s="2" t="str">
        <f t="shared" si="18"/>
        <v>Single</v>
      </c>
      <c r="P260" t="str">
        <f t="shared" si="19"/>
        <v>Full Pay</v>
      </c>
    </row>
    <row r="261" spans="1:16" x14ac:dyDescent="0.3">
      <c r="A261" s="1" t="s">
        <v>11</v>
      </c>
      <c r="B261" s="3">
        <v>14</v>
      </c>
      <c r="C261" s="1" t="s">
        <v>182</v>
      </c>
      <c r="D261" s="3">
        <v>30901</v>
      </c>
      <c r="E261" s="1" t="s">
        <v>672</v>
      </c>
      <c r="F261" s="1" t="s">
        <v>21</v>
      </c>
      <c r="G261" s="1" t="s">
        <v>673</v>
      </c>
      <c r="H261" s="4">
        <v>115500</v>
      </c>
      <c r="I261" s="4">
        <v>115500</v>
      </c>
      <c r="J261" s="3">
        <v>365</v>
      </c>
      <c r="K261" s="2">
        <v>1</v>
      </c>
      <c r="L261" s="2">
        <f t="shared" si="16"/>
        <v>316.43835616438355</v>
      </c>
      <c r="M261" s="2">
        <f t="shared" si="17"/>
        <v>316.43835616438355</v>
      </c>
      <c r="N261" t="str">
        <v>Low Pay</v>
      </c>
      <c r="O261" s="2" t="str">
        <f t="shared" si="18"/>
        <v>Single</v>
      </c>
      <c r="P261" t="str">
        <f t="shared" si="19"/>
        <v>Full Pay</v>
      </c>
    </row>
    <row r="262" spans="1:16" x14ac:dyDescent="0.3">
      <c r="A262" s="1" t="s">
        <v>11</v>
      </c>
      <c r="B262" s="3">
        <v>7</v>
      </c>
      <c r="C262" s="1" t="s">
        <v>151</v>
      </c>
      <c r="D262" s="3">
        <v>107904</v>
      </c>
      <c r="E262" s="1" t="s">
        <v>674</v>
      </c>
      <c r="F262" s="1" t="s">
        <v>21</v>
      </c>
      <c r="G262" s="1" t="s">
        <v>675</v>
      </c>
      <c r="H262" s="4">
        <v>116395</v>
      </c>
      <c r="I262" s="4">
        <v>232790</v>
      </c>
      <c r="J262" s="3">
        <v>558</v>
      </c>
      <c r="K262" s="2">
        <v>0.5</v>
      </c>
      <c r="L262" s="2">
        <f t="shared" si="16"/>
        <v>208.59318996415772</v>
      </c>
      <c r="M262" s="2">
        <f t="shared" si="17"/>
        <v>417.18637992831543</v>
      </c>
      <c r="N262" t="str">
        <v>Medium Pay</v>
      </c>
      <c r="O262" s="2" t="str">
        <f t="shared" si="18"/>
        <v>Single</v>
      </c>
      <c r="P262" t="str">
        <f t="shared" si="19"/>
        <v>Partial</v>
      </c>
    </row>
    <row r="263" spans="1:16" x14ac:dyDescent="0.3">
      <c r="A263" s="1" t="s">
        <v>11</v>
      </c>
      <c r="B263" s="3">
        <v>11</v>
      </c>
      <c r="C263" s="1" t="s">
        <v>60</v>
      </c>
      <c r="D263" s="3">
        <v>184801</v>
      </c>
      <c r="E263" s="1" t="s">
        <v>676</v>
      </c>
      <c r="F263" s="1" t="s">
        <v>14</v>
      </c>
      <c r="G263" s="1" t="s">
        <v>336</v>
      </c>
      <c r="H263" s="4">
        <v>87073</v>
      </c>
      <c r="I263" s="4">
        <v>174146</v>
      </c>
      <c r="J263" s="3">
        <v>130</v>
      </c>
      <c r="K263" s="2">
        <v>0.5</v>
      </c>
      <c r="L263" s="2">
        <f t="shared" si="16"/>
        <v>669.79230769230765</v>
      </c>
      <c r="M263" s="2">
        <f t="shared" si="17"/>
        <v>1339.5846153846153</v>
      </c>
      <c r="N263" t="str">
        <v>Medium Pay</v>
      </c>
      <c r="O263" s="2" t="str">
        <f t="shared" si="18"/>
        <v>Single</v>
      </c>
      <c r="P263" t="str">
        <f t="shared" si="19"/>
        <v>Partial</v>
      </c>
    </row>
    <row r="264" spans="1:16" x14ac:dyDescent="0.3">
      <c r="A264" s="1" t="s">
        <v>11</v>
      </c>
      <c r="B264" s="3">
        <v>9</v>
      </c>
      <c r="C264" s="1" t="s">
        <v>677</v>
      </c>
      <c r="D264" s="3">
        <v>78901</v>
      </c>
      <c r="E264" s="1" t="s">
        <v>678</v>
      </c>
      <c r="F264" s="1" t="s">
        <v>21</v>
      </c>
      <c r="G264" s="1" t="s">
        <v>679</v>
      </c>
      <c r="H264" s="4">
        <v>97170</v>
      </c>
      <c r="I264" s="4">
        <v>412962</v>
      </c>
      <c r="J264" s="3">
        <v>189</v>
      </c>
      <c r="K264" s="2">
        <v>0.24</v>
      </c>
      <c r="L264" s="2">
        <f t="shared" si="16"/>
        <v>514.1269841269841</v>
      </c>
      <c r="M264" s="2">
        <f t="shared" si="17"/>
        <v>2184.9841269841268</v>
      </c>
      <c r="N264" t="str">
        <v>High Pay</v>
      </c>
      <c r="O264" s="2" t="str">
        <f t="shared" si="18"/>
        <v>Single</v>
      </c>
      <c r="P264" t="str">
        <f t="shared" si="19"/>
        <v>Partial</v>
      </c>
    </row>
    <row r="265" spans="1:16" x14ac:dyDescent="0.3">
      <c r="A265" s="1" t="s">
        <v>11</v>
      </c>
      <c r="B265" s="3">
        <v>11</v>
      </c>
      <c r="C265" s="1" t="s">
        <v>36</v>
      </c>
      <c r="D265" s="3">
        <v>220912</v>
      </c>
      <c r="E265" s="1" t="s">
        <v>680</v>
      </c>
      <c r="F265" s="1" t="s">
        <v>21</v>
      </c>
      <c r="G265" s="1" t="s">
        <v>681</v>
      </c>
      <c r="H265" s="4">
        <v>428581</v>
      </c>
      <c r="I265" s="4">
        <v>428581</v>
      </c>
      <c r="J265" s="3">
        <v>17011</v>
      </c>
      <c r="K265" s="2">
        <v>1</v>
      </c>
      <c r="L265" s="2">
        <f t="shared" si="16"/>
        <v>25.194344835694551</v>
      </c>
      <c r="M265" s="2">
        <f t="shared" si="17"/>
        <v>25.194344835694551</v>
      </c>
      <c r="N265" t="str">
        <v>High Pay</v>
      </c>
      <c r="O265" s="2" t="str">
        <f t="shared" si="18"/>
        <v>Single</v>
      </c>
      <c r="P265" t="str">
        <f t="shared" si="19"/>
        <v>Full Pay</v>
      </c>
    </row>
    <row r="266" spans="1:16" x14ac:dyDescent="0.3">
      <c r="A266" s="1" t="s">
        <v>11</v>
      </c>
      <c r="B266" s="3">
        <v>20</v>
      </c>
      <c r="C266" s="1" t="s">
        <v>682</v>
      </c>
      <c r="D266" s="3">
        <v>254901</v>
      </c>
      <c r="E266" s="1" t="s">
        <v>683</v>
      </c>
      <c r="F266" s="1" t="s">
        <v>21</v>
      </c>
      <c r="G266" s="1" t="s">
        <v>684</v>
      </c>
      <c r="H266" s="4">
        <v>130000</v>
      </c>
      <c r="I266" s="4">
        <v>130000</v>
      </c>
      <c r="J266" s="3">
        <v>1643</v>
      </c>
      <c r="K266" s="2">
        <v>1</v>
      </c>
      <c r="L266" s="2">
        <f t="shared" si="16"/>
        <v>79.123554473524038</v>
      </c>
      <c r="M266" s="2">
        <f t="shared" si="17"/>
        <v>79.123554473524038</v>
      </c>
      <c r="N266" t="str">
        <v>Low Pay</v>
      </c>
      <c r="O266" s="2" t="str">
        <f t="shared" si="18"/>
        <v>Single</v>
      </c>
      <c r="P266" t="str">
        <f t="shared" si="19"/>
        <v>Full Pay</v>
      </c>
    </row>
    <row r="267" spans="1:16" x14ac:dyDescent="0.3">
      <c r="A267" s="1" t="s">
        <v>11</v>
      </c>
      <c r="B267" s="3">
        <v>3</v>
      </c>
      <c r="C267" s="1" t="s">
        <v>685</v>
      </c>
      <c r="D267" s="3">
        <v>62901</v>
      </c>
      <c r="E267" s="1" t="s">
        <v>686</v>
      </c>
      <c r="F267" s="1" t="s">
        <v>21</v>
      </c>
      <c r="G267" s="1" t="s">
        <v>687</v>
      </c>
      <c r="H267" s="4">
        <v>181280</v>
      </c>
      <c r="I267" s="4">
        <v>181280</v>
      </c>
      <c r="J267" s="3">
        <v>1888</v>
      </c>
      <c r="K267" s="2">
        <v>1</v>
      </c>
      <c r="L267" s="2">
        <f t="shared" si="16"/>
        <v>96.016949152542367</v>
      </c>
      <c r="M267" s="2">
        <f t="shared" si="17"/>
        <v>96.016949152542367</v>
      </c>
      <c r="N267" t="str">
        <v>Medium Pay</v>
      </c>
      <c r="O267" s="2" t="str">
        <f t="shared" si="18"/>
        <v>Single</v>
      </c>
      <c r="P267" t="str">
        <f t="shared" si="19"/>
        <v>Full Pay</v>
      </c>
    </row>
    <row r="268" spans="1:16" x14ac:dyDescent="0.3">
      <c r="A268" s="1" t="s">
        <v>11</v>
      </c>
      <c r="B268" s="3">
        <v>18</v>
      </c>
      <c r="C268" s="1" t="s">
        <v>688</v>
      </c>
      <c r="D268" s="3">
        <v>55901</v>
      </c>
      <c r="E268" s="1" t="s">
        <v>689</v>
      </c>
      <c r="F268" s="1" t="s">
        <v>21</v>
      </c>
      <c r="G268" s="1" t="s">
        <v>690</v>
      </c>
      <c r="H268" s="4">
        <v>141000</v>
      </c>
      <c r="I268" s="4">
        <v>141000</v>
      </c>
      <c r="J268" s="3">
        <v>381</v>
      </c>
      <c r="K268" s="2">
        <v>1</v>
      </c>
      <c r="L268" s="2">
        <f t="shared" si="16"/>
        <v>370.0787401574803</v>
      </c>
      <c r="M268" s="2">
        <f t="shared" si="17"/>
        <v>370.0787401574803</v>
      </c>
      <c r="N268" t="str">
        <v>Low Pay</v>
      </c>
      <c r="O268" s="2" t="str">
        <f t="shared" si="18"/>
        <v>Single</v>
      </c>
      <c r="P268" t="str">
        <f t="shared" si="19"/>
        <v>Full Pay</v>
      </c>
    </row>
    <row r="269" spans="1:16" x14ac:dyDescent="0.3">
      <c r="A269" s="1" t="s">
        <v>11</v>
      </c>
      <c r="B269" s="3">
        <v>7</v>
      </c>
      <c r="C269" s="1" t="s">
        <v>142</v>
      </c>
      <c r="D269" s="3">
        <v>212801</v>
      </c>
      <c r="E269" s="1" t="s">
        <v>691</v>
      </c>
      <c r="F269" s="1" t="s">
        <v>14</v>
      </c>
      <c r="G269" s="1" t="s">
        <v>692</v>
      </c>
      <c r="H269" s="4">
        <v>161529</v>
      </c>
      <c r="I269" s="4">
        <v>161529</v>
      </c>
      <c r="J269" s="3">
        <v>2047</v>
      </c>
      <c r="K269" s="2">
        <v>1</v>
      </c>
      <c r="L269" s="2">
        <f t="shared" si="16"/>
        <v>78.910112359550567</v>
      </c>
      <c r="M269" s="2">
        <f t="shared" si="17"/>
        <v>78.910112359550567</v>
      </c>
      <c r="N269" t="str">
        <v>Medium Pay</v>
      </c>
      <c r="O269" s="2" t="str">
        <f t="shared" si="18"/>
        <v>Single</v>
      </c>
      <c r="P269" t="str">
        <f t="shared" si="19"/>
        <v>Full Pay</v>
      </c>
    </row>
    <row r="270" spans="1:16" x14ac:dyDescent="0.3">
      <c r="A270" s="1" t="s">
        <v>11</v>
      </c>
      <c r="B270" s="3">
        <v>8</v>
      </c>
      <c r="C270" s="1" t="s">
        <v>604</v>
      </c>
      <c r="D270" s="3">
        <v>112905</v>
      </c>
      <c r="E270" s="1" t="s">
        <v>693</v>
      </c>
      <c r="F270" s="1" t="s">
        <v>21</v>
      </c>
      <c r="G270" s="1" t="s">
        <v>694</v>
      </c>
      <c r="H270" s="4">
        <v>145000</v>
      </c>
      <c r="I270" s="4">
        <v>145000</v>
      </c>
      <c r="J270" s="3">
        <v>463</v>
      </c>
      <c r="K270" s="2">
        <v>1</v>
      </c>
      <c r="L270" s="2">
        <f t="shared" si="16"/>
        <v>313.17494600431968</v>
      </c>
      <c r="M270" s="2">
        <f t="shared" si="17"/>
        <v>313.17494600431968</v>
      </c>
      <c r="N270" t="str">
        <v>Low Pay</v>
      </c>
      <c r="O270" s="2" t="str">
        <f t="shared" si="18"/>
        <v>Single</v>
      </c>
      <c r="P270" t="str">
        <f t="shared" si="19"/>
        <v>Full Pay</v>
      </c>
    </row>
    <row r="271" spans="1:16" x14ac:dyDescent="0.3">
      <c r="A271" s="1" t="s">
        <v>11</v>
      </c>
      <c r="B271" s="3">
        <v>7</v>
      </c>
      <c r="C271" s="1" t="s">
        <v>494</v>
      </c>
      <c r="D271" s="3">
        <v>174902</v>
      </c>
      <c r="E271" s="1" t="s">
        <v>695</v>
      </c>
      <c r="F271" s="1" t="s">
        <v>21</v>
      </c>
      <c r="G271" s="1" t="s">
        <v>696</v>
      </c>
      <c r="H271" s="4">
        <v>60910</v>
      </c>
      <c r="I271" s="4">
        <v>207106</v>
      </c>
      <c r="J271" s="3">
        <v>558</v>
      </c>
      <c r="K271" s="2">
        <v>0.28999999999999998</v>
      </c>
      <c r="L271" s="2">
        <f t="shared" si="16"/>
        <v>109.15770609318996</v>
      </c>
      <c r="M271" s="2">
        <f t="shared" si="17"/>
        <v>371.15770609318997</v>
      </c>
      <c r="N271" t="str">
        <v>Medium Pay</v>
      </c>
      <c r="O271" s="2" t="str">
        <f t="shared" si="18"/>
        <v>Single</v>
      </c>
      <c r="P271" t="str">
        <f t="shared" si="19"/>
        <v>Partial</v>
      </c>
    </row>
    <row r="272" spans="1:16" x14ac:dyDescent="0.3">
      <c r="A272" s="1" t="s">
        <v>11</v>
      </c>
      <c r="B272" s="3">
        <v>4</v>
      </c>
      <c r="C272" s="1" t="s">
        <v>16</v>
      </c>
      <c r="D272" s="3">
        <v>101907</v>
      </c>
      <c r="E272" s="1" t="s">
        <v>697</v>
      </c>
      <c r="F272" s="1" t="s">
        <v>21</v>
      </c>
      <c r="G272" s="1" t="s">
        <v>698</v>
      </c>
      <c r="H272" s="4">
        <v>458908</v>
      </c>
      <c r="I272" s="4">
        <v>458908</v>
      </c>
      <c r="J272" s="3">
        <v>117927</v>
      </c>
      <c r="K272" s="2">
        <v>1</v>
      </c>
      <c r="L272" s="2">
        <f t="shared" si="16"/>
        <v>3.8914582750345552</v>
      </c>
      <c r="M272" s="2">
        <f t="shared" si="17"/>
        <v>3.8914582750345552</v>
      </c>
      <c r="N272" t="str">
        <v>High Pay</v>
      </c>
      <c r="O272" s="2" t="str">
        <f t="shared" si="18"/>
        <v>Single</v>
      </c>
      <c r="P272" t="str">
        <f t="shared" si="19"/>
        <v>Full Pay</v>
      </c>
    </row>
    <row r="273" spans="1:16" x14ac:dyDescent="0.3">
      <c r="A273" s="1" t="s">
        <v>11</v>
      </c>
      <c r="B273" s="3">
        <v>20</v>
      </c>
      <c r="C273" s="1" t="s">
        <v>699</v>
      </c>
      <c r="D273" s="3">
        <v>163902</v>
      </c>
      <c r="E273" s="1" t="s">
        <v>700</v>
      </c>
      <c r="F273" s="1" t="s">
        <v>21</v>
      </c>
      <c r="G273" s="1" t="s">
        <v>701</v>
      </c>
      <c r="H273" s="4">
        <v>131000</v>
      </c>
      <c r="I273" s="4">
        <v>131000</v>
      </c>
      <c r="J273" s="3">
        <v>290</v>
      </c>
      <c r="K273" s="2">
        <v>1</v>
      </c>
      <c r="L273" s="2">
        <f t="shared" si="16"/>
        <v>451.72413793103448</v>
      </c>
      <c r="M273" s="2">
        <f t="shared" si="17"/>
        <v>451.72413793103448</v>
      </c>
      <c r="N273" t="str">
        <v>Low Pay</v>
      </c>
      <c r="O273" s="2" t="str">
        <f t="shared" si="18"/>
        <v>Single</v>
      </c>
      <c r="P273" t="str">
        <f t="shared" si="19"/>
        <v>Full Pay</v>
      </c>
    </row>
    <row r="274" spans="1:16" x14ac:dyDescent="0.3">
      <c r="A274" s="1" t="s">
        <v>11</v>
      </c>
      <c r="B274" s="3">
        <v>8</v>
      </c>
      <c r="C274" s="1" t="s">
        <v>702</v>
      </c>
      <c r="D274" s="3">
        <v>172902</v>
      </c>
      <c r="E274" s="1" t="s">
        <v>703</v>
      </c>
      <c r="F274" s="1" t="s">
        <v>21</v>
      </c>
      <c r="G274" s="1" t="s">
        <v>704</v>
      </c>
      <c r="H274" s="4">
        <v>110000</v>
      </c>
      <c r="I274" s="4">
        <v>110000</v>
      </c>
      <c r="J274" s="3">
        <v>1026</v>
      </c>
      <c r="K274" s="2">
        <v>1</v>
      </c>
      <c r="L274" s="2">
        <f t="shared" si="16"/>
        <v>107.21247563352827</v>
      </c>
      <c r="M274" s="2">
        <f t="shared" si="17"/>
        <v>107.21247563352827</v>
      </c>
      <c r="N274" t="str">
        <v>Low Pay</v>
      </c>
      <c r="O274" s="2" t="str">
        <f t="shared" si="18"/>
        <v>Single</v>
      </c>
      <c r="P274" t="str">
        <f t="shared" si="19"/>
        <v>Full Pay</v>
      </c>
    </row>
    <row r="275" spans="1:16" x14ac:dyDescent="0.3">
      <c r="A275" s="1" t="s">
        <v>11</v>
      </c>
      <c r="B275" s="3">
        <v>16</v>
      </c>
      <c r="C275" s="1" t="s">
        <v>705</v>
      </c>
      <c r="D275" s="3">
        <v>56901</v>
      </c>
      <c r="E275" s="1" t="s">
        <v>706</v>
      </c>
      <c r="F275" s="1" t="s">
        <v>21</v>
      </c>
      <c r="G275" s="1" t="s">
        <v>707</v>
      </c>
      <c r="H275" s="4">
        <v>164320</v>
      </c>
      <c r="I275" s="4">
        <v>164320</v>
      </c>
      <c r="J275" s="3">
        <v>1846</v>
      </c>
      <c r="K275" s="2">
        <v>1</v>
      </c>
      <c r="L275" s="2">
        <f t="shared" si="16"/>
        <v>89.014084507042256</v>
      </c>
      <c r="M275" s="2">
        <f t="shared" si="17"/>
        <v>89.014084507042256</v>
      </c>
      <c r="N275" t="str">
        <v>Medium Pay</v>
      </c>
      <c r="O275" s="2" t="str">
        <f t="shared" si="18"/>
        <v>Single</v>
      </c>
      <c r="P275" t="str">
        <f t="shared" si="19"/>
        <v>Full Pay</v>
      </c>
    </row>
    <row r="276" spans="1:16" x14ac:dyDescent="0.3">
      <c r="A276" s="1" t="s">
        <v>11</v>
      </c>
      <c r="B276" s="3">
        <v>10</v>
      </c>
      <c r="C276" s="1" t="s">
        <v>12</v>
      </c>
      <c r="D276" s="3">
        <v>57905</v>
      </c>
      <c r="E276" s="1" t="s">
        <v>708</v>
      </c>
      <c r="F276" s="1" t="s">
        <v>21</v>
      </c>
      <c r="G276" s="1" t="s">
        <v>709</v>
      </c>
      <c r="H276" s="4">
        <v>375000</v>
      </c>
      <c r="I276" s="4">
        <v>375000</v>
      </c>
      <c r="J276" s="3">
        <v>139802</v>
      </c>
      <c r="K276" s="2">
        <v>1</v>
      </c>
      <c r="L276" s="2">
        <f t="shared" si="16"/>
        <v>2.6823650591550909</v>
      </c>
      <c r="M276" s="2">
        <f t="shared" si="17"/>
        <v>2.6823650591550909</v>
      </c>
      <c r="N276" t="str">
        <v>High Pay</v>
      </c>
      <c r="O276" s="2" t="str">
        <f t="shared" si="18"/>
        <v>Single</v>
      </c>
      <c r="P276" t="str">
        <f t="shared" si="19"/>
        <v>Full Pay</v>
      </c>
    </row>
    <row r="277" spans="1:16" x14ac:dyDescent="0.3">
      <c r="A277" s="1" t="s">
        <v>11</v>
      </c>
      <c r="B277" s="3">
        <v>4</v>
      </c>
      <c r="C277" s="1" t="s">
        <v>82</v>
      </c>
      <c r="D277" s="3">
        <v>20910</v>
      </c>
      <c r="E277" s="1" t="s">
        <v>710</v>
      </c>
      <c r="F277" s="1" t="s">
        <v>21</v>
      </c>
      <c r="G277" s="1" t="s">
        <v>711</v>
      </c>
      <c r="H277" s="4">
        <v>71250</v>
      </c>
      <c r="I277" s="4">
        <v>142500</v>
      </c>
      <c r="J277" s="3">
        <v>107</v>
      </c>
      <c r="K277" s="2">
        <v>0.5</v>
      </c>
      <c r="L277" s="2">
        <f t="shared" si="16"/>
        <v>665.8878504672897</v>
      </c>
      <c r="M277" s="2">
        <f t="shared" si="17"/>
        <v>1331.7757009345794</v>
      </c>
      <c r="N277" t="str">
        <v>Low Pay</v>
      </c>
      <c r="O277" s="2" t="str">
        <f t="shared" si="18"/>
        <v>Single</v>
      </c>
      <c r="P277" t="str">
        <f t="shared" si="19"/>
        <v>Partial</v>
      </c>
    </row>
    <row r="278" spans="1:16" x14ac:dyDescent="0.3">
      <c r="A278" s="1" t="s">
        <v>11</v>
      </c>
      <c r="B278" s="3">
        <v>4</v>
      </c>
      <c r="C278" s="1" t="s">
        <v>82</v>
      </c>
      <c r="D278" s="3">
        <v>20904</v>
      </c>
      <c r="E278" s="1" t="s">
        <v>712</v>
      </c>
      <c r="F278" s="1" t="s">
        <v>21</v>
      </c>
      <c r="G278" s="1" t="s">
        <v>713</v>
      </c>
      <c r="H278" s="4">
        <v>150000</v>
      </c>
      <c r="I278" s="4">
        <v>150000</v>
      </c>
      <c r="J278" s="3">
        <v>674</v>
      </c>
      <c r="K278" s="2">
        <v>1</v>
      </c>
      <c r="L278" s="2">
        <f t="shared" si="16"/>
        <v>222.55192878338278</v>
      </c>
      <c r="M278" s="2">
        <f t="shared" si="17"/>
        <v>222.55192878338278</v>
      </c>
      <c r="N278" t="str">
        <v>Low Pay</v>
      </c>
      <c r="O278" s="2" t="str">
        <f t="shared" si="18"/>
        <v>Single</v>
      </c>
      <c r="P278" t="str">
        <f t="shared" si="19"/>
        <v>Full Pay</v>
      </c>
    </row>
    <row r="279" spans="1:16" x14ac:dyDescent="0.3">
      <c r="A279" s="1" t="s">
        <v>11</v>
      </c>
      <c r="B279" s="3">
        <v>16</v>
      </c>
      <c r="C279" s="1" t="s">
        <v>305</v>
      </c>
      <c r="D279" s="3">
        <v>148905</v>
      </c>
      <c r="E279" s="1" t="s">
        <v>714</v>
      </c>
      <c r="F279" s="1" t="s">
        <v>21</v>
      </c>
      <c r="G279" s="1" t="s">
        <v>715</v>
      </c>
      <c r="H279" s="4">
        <v>63350</v>
      </c>
      <c r="I279" s="4">
        <v>90500</v>
      </c>
      <c r="J279" s="3">
        <v>86</v>
      </c>
      <c r="K279" s="2">
        <v>0.7</v>
      </c>
      <c r="L279" s="2">
        <f t="shared" si="16"/>
        <v>736.62790697674416</v>
      </c>
      <c r="M279" s="2">
        <f t="shared" si="17"/>
        <v>1052.3255813953488</v>
      </c>
      <c r="N279" t="str">
        <v>Low Pay</v>
      </c>
      <c r="O279" s="2" t="str">
        <f t="shared" si="18"/>
        <v>Single</v>
      </c>
      <c r="P279" t="str">
        <f t="shared" si="19"/>
        <v>Partial</v>
      </c>
    </row>
    <row r="280" spans="1:16" x14ac:dyDescent="0.3">
      <c r="A280" s="1" t="s">
        <v>11</v>
      </c>
      <c r="B280" s="3">
        <v>17</v>
      </c>
      <c r="C280" s="1" t="s">
        <v>716</v>
      </c>
      <c r="D280" s="3">
        <v>58902</v>
      </c>
      <c r="E280" s="1" t="s">
        <v>717</v>
      </c>
      <c r="F280" s="1" t="s">
        <v>21</v>
      </c>
      <c r="G280" s="1" t="s">
        <v>718</v>
      </c>
      <c r="H280" s="4">
        <v>123600</v>
      </c>
      <c r="I280" s="4">
        <v>123600</v>
      </c>
      <c r="J280" s="3">
        <v>140</v>
      </c>
      <c r="K280" s="2">
        <v>1</v>
      </c>
      <c r="L280" s="2">
        <f t="shared" si="16"/>
        <v>882.85714285714289</v>
      </c>
      <c r="M280" s="2">
        <f t="shared" si="17"/>
        <v>882.85714285714289</v>
      </c>
      <c r="N280" t="str">
        <v>Low Pay</v>
      </c>
      <c r="O280" s="2" t="str">
        <f t="shared" si="18"/>
        <v>Single</v>
      </c>
      <c r="P280" t="str">
        <f t="shared" si="19"/>
        <v>Full Pay</v>
      </c>
    </row>
    <row r="281" spans="1:16" x14ac:dyDescent="0.3">
      <c r="A281" s="1" t="s">
        <v>11</v>
      </c>
      <c r="B281" s="3">
        <v>12</v>
      </c>
      <c r="C281" s="1" t="s">
        <v>279</v>
      </c>
      <c r="D281" s="3">
        <v>175904</v>
      </c>
      <c r="E281" s="1" t="s">
        <v>717</v>
      </c>
      <c r="F281" s="1" t="s">
        <v>21</v>
      </c>
      <c r="G281" s="1" t="s">
        <v>719</v>
      </c>
      <c r="H281" s="4">
        <v>149446</v>
      </c>
      <c r="I281" s="4">
        <v>149446</v>
      </c>
      <c r="J281" s="3">
        <v>628</v>
      </c>
      <c r="K281" s="2">
        <v>1</v>
      </c>
      <c r="L281" s="2">
        <f t="shared" si="16"/>
        <v>237.97133757961782</v>
      </c>
      <c r="M281" s="2">
        <f t="shared" si="17"/>
        <v>237.97133757961782</v>
      </c>
      <c r="N281" t="str">
        <v>Low Pay</v>
      </c>
      <c r="O281" s="2" t="str">
        <f t="shared" si="18"/>
        <v>Single</v>
      </c>
      <c r="P281" t="str">
        <f t="shared" si="19"/>
        <v>Full Pay</v>
      </c>
    </row>
    <row r="282" spans="1:16" x14ac:dyDescent="0.3">
      <c r="A282" s="1" t="s">
        <v>11</v>
      </c>
      <c r="B282" s="3">
        <v>4</v>
      </c>
      <c r="C282" s="1" t="s">
        <v>560</v>
      </c>
      <c r="D282" s="3">
        <v>146902</v>
      </c>
      <c r="E282" s="1" t="s">
        <v>720</v>
      </c>
      <c r="F282" s="1" t="s">
        <v>21</v>
      </c>
      <c r="G282" s="1" t="s">
        <v>721</v>
      </c>
      <c r="H282" s="4">
        <v>208000</v>
      </c>
      <c r="I282" s="4">
        <v>208000</v>
      </c>
      <c r="J282" s="3">
        <v>5675</v>
      </c>
      <c r="K282" s="2">
        <v>1</v>
      </c>
      <c r="L282" s="2">
        <f t="shared" si="16"/>
        <v>36.651982378854626</v>
      </c>
      <c r="M282" s="2">
        <f t="shared" si="17"/>
        <v>36.651982378854626</v>
      </c>
      <c r="N282" t="str">
        <v>Medium Pay</v>
      </c>
      <c r="O282" s="2" t="str">
        <f t="shared" si="18"/>
        <v>Single</v>
      </c>
      <c r="P282" t="str">
        <f t="shared" si="19"/>
        <v>Full Pay</v>
      </c>
    </row>
    <row r="283" spans="1:16" x14ac:dyDescent="0.3">
      <c r="A283" s="1" t="s">
        <v>11</v>
      </c>
      <c r="B283" s="3">
        <v>14</v>
      </c>
      <c r="C283" s="1" t="s">
        <v>595</v>
      </c>
      <c r="D283" s="3">
        <v>47902</v>
      </c>
      <c r="E283" s="1" t="s">
        <v>722</v>
      </c>
      <c r="F283" s="1" t="s">
        <v>21</v>
      </c>
      <c r="G283" s="1" t="s">
        <v>723</v>
      </c>
      <c r="H283" s="4">
        <v>114339</v>
      </c>
      <c r="I283" s="4">
        <v>114339</v>
      </c>
      <c r="J283" s="3">
        <v>654</v>
      </c>
      <c r="K283" s="2">
        <v>1</v>
      </c>
      <c r="L283" s="2">
        <f t="shared" si="16"/>
        <v>174.8302752293578</v>
      </c>
      <c r="M283" s="2">
        <f t="shared" si="17"/>
        <v>174.8302752293578</v>
      </c>
      <c r="N283" t="str">
        <v>Low Pay</v>
      </c>
      <c r="O283" s="2" t="str">
        <f t="shared" si="18"/>
        <v>Single</v>
      </c>
      <c r="P283" t="str">
        <f t="shared" si="19"/>
        <v>Full Pay</v>
      </c>
    </row>
    <row r="284" spans="1:16" x14ac:dyDescent="0.3">
      <c r="A284" s="1" t="s">
        <v>11</v>
      </c>
      <c r="B284" s="3">
        <v>11</v>
      </c>
      <c r="C284" s="1" t="s">
        <v>85</v>
      </c>
      <c r="D284" s="3">
        <v>249905</v>
      </c>
      <c r="E284" s="1" t="s">
        <v>724</v>
      </c>
      <c r="F284" s="1" t="s">
        <v>21</v>
      </c>
      <c r="G284" s="1" t="s">
        <v>725</v>
      </c>
      <c r="H284" s="4">
        <v>186000</v>
      </c>
      <c r="I284" s="4">
        <v>186000</v>
      </c>
      <c r="J284" s="3">
        <v>3786</v>
      </c>
      <c r="K284" s="2">
        <v>1</v>
      </c>
      <c r="L284" s="2">
        <f t="shared" si="16"/>
        <v>49.128367670364504</v>
      </c>
      <c r="M284" s="2">
        <f t="shared" si="17"/>
        <v>49.128367670364504</v>
      </c>
      <c r="N284" t="str">
        <v>Medium Pay</v>
      </c>
      <c r="O284" s="2" t="str">
        <f t="shared" si="18"/>
        <v>Single</v>
      </c>
      <c r="P284" t="str">
        <f t="shared" si="19"/>
        <v>Full Pay</v>
      </c>
    </row>
    <row r="285" spans="1:16" x14ac:dyDescent="0.3">
      <c r="A285" s="1" t="s">
        <v>11</v>
      </c>
      <c r="B285" s="3">
        <v>4</v>
      </c>
      <c r="C285" s="1" t="s">
        <v>16</v>
      </c>
      <c r="D285" s="3">
        <v>101908</v>
      </c>
      <c r="E285" s="1" t="s">
        <v>726</v>
      </c>
      <c r="F285" s="1" t="s">
        <v>21</v>
      </c>
      <c r="G285" s="1" t="s">
        <v>727</v>
      </c>
      <c r="H285" s="4">
        <v>290000</v>
      </c>
      <c r="I285" s="4">
        <v>290000</v>
      </c>
      <c r="J285" s="3">
        <v>12165</v>
      </c>
      <c r="K285" s="2">
        <v>1</v>
      </c>
      <c r="L285" s="2">
        <f t="shared" si="16"/>
        <v>23.838882038635429</v>
      </c>
      <c r="M285" s="2">
        <f t="shared" si="17"/>
        <v>23.838882038635429</v>
      </c>
      <c r="N285" t="str">
        <v>High Pay</v>
      </c>
      <c r="O285" s="2" t="str">
        <f t="shared" si="18"/>
        <v>Single</v>
      </c>
      <c r="P285" t="str">
        <f t="shared" si="19"/>
        <v>Full Pay</v>
      </c>
    </row>
    <row r="286" spans="1:16" x14ac:dyDescent="0.3">
      <c r="A286" s="1" t="s">
        <v>11</v>
      </c>
      <c r="B286" s="3">
        <v>8</v>
      </c>
      <c r="C286" s="1" t="s">
        <v>728</v>
      </c>
      <c r="D286" s="3">
        <v>19901</v>
      </c>
      <c r="E286" s="1" t="s">
        <v>729</v>
      </c>
      <c r="F286" s="1" t="s">
        <v>21</v>
      </c>
      <c r="G286" s="1" t="s">
        <v>730</v>
      </c>
      <c r="H286" s="4">
        <v>150000</v>
      </c>
      <c r="I286" s="4">
        <v>150000</v>
      </c>
      <c r="J286" s="3">
        <v>898</v>
      </c>
      <c r="K286" s="2">
        <v>1</v>
      </c>
      <c r="L286" s="2">
        <f t="shared" si="16"/>
        <v>167.03786191536747</v>
      </c>
      <c r="M286" s="2">
        <f t="shared" si="17"/>
        <v>167.03786191536747</v>
      </c>
      <c r="N286" t="str">
        <v>Low Pay</v>
      </c>
      <c r="O286" s="2" t="str">
        <f t="shared" si="18"/>
        <v>Single</v>
      </c>
      <c r="P286" t="str">
        <f t="shared" si="19"/>
        <v>Full Pay</v>
      </c>
    </row>
    <row r="287" spans="1:16" x14ac:dyDescent="0.3">
      <c r="A287" s="1" t="s">
        <v>11</v>
      </c>
      <c r="B287" s="3">
        <v>13</v>
      </c>
      <c r="C287" s="1" t="s">
        <v>159</v>
      </c>
      <c r="D287" s="3">
        <v>227910</v>
      </c>
      <c r="E287" s="1" t="s">
        <v>731</v>
      </c>
      <c r="F287" s="1" t="s">
        <v>21</v>
      </c>
      <c r="G287" s="1" t="s">
        <v>732</v>
      </c>
      <c r="H287" s="4">
        <v>208848</v>
      </c>
      <c r="I287" s="4">
        <v>244095</v>
      </c>
      <c r="J287" s="3">
        <v>11715</v>
      </c>
      <c r="K287" s="2">
        <v>0.86</v>
      </c>
      <c r="L287" s="2">
        <f t="shared" si="16"/>
        <v>17.827400768245838</v>
      </c>
      <c r="M287" s="2">
        <f t="shared" si="17"/>
        <v>20.836107554417413</v>
      </c>
      <c r="N287" t="str">
        <v>Medium Pay</v>
      </c>
      <c r="O287" s="2" t="str">
        <f t="shared" si="18"/>
        <v>Turnover (2 supers)</v>
      </c>
      <c r="P287" t="str">
        <f t="shared" si="19"/>
        <v>Partial</v>
      </c>
    </row>
    <row r="288" spans="1:16" x14ac:dyDescent="0.3">
      <c r="A288" s="1" t="s">
        <v>11</v>
      </c>
      <c r="B288" s="3">
        <v>13</v>
      </c>
      <c r="C288" s="1" t="s">
        <v>159</v>
      </c>
      <c r="D288" s="3">
        <v>227910</v>
      </c>
      <c r="E288" s="1" t="s">
        <v>731</v>
      </c>
      <c r="F288" s="1" t="s">
        <v>21</v>
      </c>
      <c r="G288" s="1" t="s">
        <v>733</v>
      </c>
      <c r="H288" s="4">
        <v>120189</v>
      </c>
      <c r="I288" s="4">
        <v>204334</v>
      </c>
      <c r="J288" s="3">
        <v>11715</v>
      </c>
      <c r="K288" s="2">
        <v>0.59</v>
      </c>
      <c r="L288" s="2">
        <f t="shared" si="16"/>
        <v>10.259411011523687</v>
      </c>
      <c r="M288" s="2">
        <f t="shared" si="17"/>
        <v>17.442082799829279</v>
      </c>
      <c r="N288" t="str">
        <v>Medium Pay</v>
      </c>
      <c r="O288" s="2" t="str">
        <f t="shared" si="18"/>
        <v>Turnover (2 supers)</v>
      </c>
      <c r="P288" t="str">
        <f t="shared" si="19"/>
        <v>Partial</v>
      </c>
    </row>
    <row r="289" spans="1:16" x14ac:dyDescent="0.3">
      <c r="A289" s="1" t="s">
        <v>11</v>
      </c>
      <c r="B289" s="3">
        <v>19</v>
      </c>
      <c r="C289" s="1" t="s">
        <v>734</v>
      </c>
      <c r="D289" s="3">
        <v>115903</v>
      </c>
      <c r="E289" s="1" t="s">
        <v>735</v>
      </c>
      <c r="F289" s="1" t="s">
        <v>21</v>
      </c>
      <c r="G289" s="1" t="s">
        <v>736</v>
      </c>
      <c r="H289" s="4">
        <v>3004</v>
      </c>
      <c r="I289" s="4">
        <v>130609</v>
      </c>
      <c r="J289" s="3">
        <v>76</v>
      </c>
      <c r="K289" s="2">
        <v>0.02</v>
      </c>
      <c r="L289" s="2">
        <f t="shared" si="16"/>
        <v>39.526315789473685</v>
      </c>
      <c r="M289" s="2">
        <f t="shared" si="17"/>
        <v>1718.5394736842106</v>
      </c>
      <c r="N289" t="str">
        <v>Low Pay</v>
      </c>
      <c r="O289" s="2" t="str">
        <f t="shared" si="18"/>
        <v>Single</v>
      </c>
      <c r="P289" t="str">
        <f t="shared" si="19"/>
        <v>Partial</v>
      </c>
    </row>
    <row r="290" spans="1:16" x14ac:dyDescent="0.3">
      <c r="A290" s="1" t="s">
        <v>11</v>
      </c>
      <c r="B290" s="3">
        <v>10</v>
      </c>
      <c r="C290" s="1" t="s">
        <v>228</v>
      </c>
      <c r="D290" s="3">
        <v>91903</v>
      </c>
      <c r="E290" s="1" t="s">
        <v>737</v>
      </c>
      <c r="F290" s="1" t="s">
        <v>21</v>
      </c>
      <c r="G290" s="1" t="s">
        <v>738</v>
      </c>
      <c r="H290" s="4">
        <v>219980</v>
      </c>
      <c r="I290" s="4">
        <v>219980</v>
      </c>
      <c r="J290" s="3">
        <v>4977</v>
      </c>
      <c r="K290" s="2">
        <v>1</v>
      </c>
      <c r="L290" s="2">
        <f t="shared" si="16"/>
        <v>44.199316857544709</v>
      </c>
      <c r="M290" s="2">
        <f t="shared" si="17"/>
        <v>44.199316857544709</v>
      </c>
      <c r="N290" t="str">
        <v>Medium Pay</v>
      </c>
      <c r="O290" s="2" t="str">
        <f t="shared" si="18"/>
        <v>Single</v>
      </c>
      <c r="P290" t="str">
        <f t="shared" si="19"/>
        <v>Full Pay</v>
      </c>
    </row>
    <row r="291" spans="1:16" x14ac:dyDescent="0.3">
      <c r="A291" s="1" t="s">
        <v>11</v>
      </c>
      <c r="B291" s="3">
        <v>11</v>
      </c>
      <c r="C291" s="1" t="s">
        <v>133</v>
      </c>
      <c r="D291" s="3">
        <v>61901</v>
      </c>
      <c r="E291" s="1" t="s">
        <v>739</v>
      </c>
      <c r="F291" s="1" t="s">
        <v>21</v>
      </c>
      <c r="G291" s="1" t="s">
        <v>740</v>
      </c>
      <c r="H291" s="4">
        <v>299869</v>
      </c>
      <c r="I291" s="4">
        <v>299869</v>
      </c>
      <c r="J291" s="3">
        <v>33329</v>
      </c>
      <c r="K291" s="2">
        <v>1</v>
      </c>
      <c r="L291" s="2">
        <f t="shared" si="16"/>
        <v>8.9972396411533495</v>
      </c>
      <c r="M291" s="2">
        <f t="shared" si="17"/>
        <v>8.9972396411533495</v>
      </c>
      <c r="N291" t="str">
        <v>High Pay</v>
      </c>
      <c r="O291" s="2" t="str">
        <f t="shared" si="18"/>
        <v>Single</v>
      </c>
      <c r="P291" t="str">
        <f t="shared" si="19"/>
        <v>Full Pay</v>
      </c>
    </row>
    <row r="292" spans="1:16" x14ac:dyDescent="0.3">
      <c r="A292" s="1" t="s">
        <v>11</v>
      </c>
      <c r="B292" s="3">
        <v>17</v>
      </c>
      <c r="C292" s="1" t="s">
        <v>741</v>
      </c>
      <c r="D292" s="3">
        <v>251901</v>
      </c>
      <c r="E292" s="1" t="s">
        <v>742</v>
      </c>
      <c r="F292" s="1" t="s">
        <v>21</v>
      </c>
      <c r="G292" s="1" t="s">
        <v>743</v>
      </c>
      <c r="H292" s="4">
        <v>175000</v>
      </c>
      <c r="I292" s="4">
        <v>175000</v>
      </c>
      <c r="J292" s="3">
        <v>1474</v>
      </c>
      <c r="K292" s="2">
        <v>1</v>
      </c>
      <c r="L292" s="2">
        <f t="shared" si="16"/>
        <v>118.72455902306649</v>
      </c>
      <c r="M292" s="2">
        <f t="shared" si="17"/>
        <v>118.72455902306649</v>
      </c>
      <c r="N292" t="str">
        <v>Medium Pay</v>
      </c>
      <c r="O292" s="2" t="str">
        <f t="shared" si="18"/>
        <v>Single</v>
      </c>
      <c r="P292" t="str">
        <f t="shared" si="19"/>
        <v>Full Pay</v>
      </c>
    </row>
    <row r="293" spans="1:16" x14ac:dyDescent="0.3">
      <c r="A293" s="1" t="s">
        <v>11</v>
      </c>
      <c r="B293" s="3">
        <v>10</v>
      </c>
      <c r="C293" s="1" t="s">
        <v>12</v>
      </c>
      <c r="D293" s="3">
        <v>57906</v>
      </c>
      <c r="E293" s="1" t="s">
        <v>744</v>
      </c>
      <c r="F293" s="1" t="s">
        <v>21</v>
      </c>
      <c r="G293" s="1" t="s">
        <v>745</v>
      </c>
      <c r="H293" s="4">
        <v>245000</v>
      </c>
      <c r="I293" s="4">
        <v>245000</v>
      </c>
      <c r="J293" s="3">
        <v>5708</v>
      </c>
      <c r="K293" s="2">
        <v>1</v>
      </c>
      <c r="L293" s="2">
        <f t="shared" si="16"/>
        <v>42.922214435879468</v>
      </c>
      <c r="M293" s="2">
        <f t="shared" si="17"/>
        <v>42.922214435879468</v>
      </c>
      <c r="N293" t="str">
        <v>Medium Pay</v>
      </c>
      <c r="O293" s="2" t="str">
        <f t="shared" si="18"/>
        <v>Single</v>
      </c>
      <c r="P293" t="str">
        <f t="shared" si="19"/>
        <v>Full Pay</v>
      </c>
    </row>
    <row r="294" spans="1:16" x14ac:dyDescent="0.3">
      <c r="A294" s="1" t="s">
        <v>11</v>
      </c>
      <c r="B294" s="3">
        <v>8</v>
      </c>
      <c r="C294" s="1" t="s">
        <v>172</v>
      </c>
      <c r="D294" s="3">
        <v>194905</v>
      </c>
      <c r="E294" s="1" t="s">
        <v>746</v>
      </c>
      <c r="F294" s="1" t="s">
        <v>21</v>
      </c>
      <c r="G294" s="1" t="s">
        <v>747</v>
      </c>
      <c r="H294" s="4">
        <v>112379</v>
      </c>
      <c r="I294" s="4">
        <v>112379</v>
      </c>
      <c r="J294" s="3">
        <v>488</v>
      </c>
      <c r="K294" s="2">
        <v>1</v>
      </c>
      <c r="L294" s="2">
        <f t="shared" si="16"/>
        <v>230.28483606557376</v>
      </c>
      <c r="M294" s="2">
        <f t="shared" si="17"/>
        <v>230.28483606557376</v>
      </c>
      <c r="N294" t="str">
        <v>Low Pay</v>
      </c>
      <c r="O294" s="2" t="str">
        <f t="shared" si="18"/>
        <v>Single</v>
      </c>
      <c r="P294" t="str">
        <f t="shared" si="19"/>
        <v>Full Pay</v>
      </c>
    </row>
    <row r="295" spans="1:16" x14ac:dyDescent="0.3">
      <c r="A295" s="1" t="s">
        <v>11</v>
      </c>
      <c r="B295" s="3">
        <v>4</v>
      </c>
      <c r="C295" s="1" t="s">
        <v>560</v>
      </c>
      <c r="D295" s="3">
        <v>146903</v>
      </c>
      <c r="E295" s="1" t="s">
        <v>748</v>
      </c>
      <c r="F295" s="1" t="s">
        <v>21</v>
      </c>
      <c r="G295" s="1" t="s">
        <v>749</v>
      </c>
      <c r="H295" s="4">
        <v>51559</v>
      </c>
      <c r="I295" s="4">
        <v>154692</v>
      </c>
      <c r="J295" s="3">
        <v>191</v>
      </c>
      <c r="K295" s="2">
        <v>0.33</v>
      </c>
      <c r="L295" s="2">
        <f t="shared" si="16"/>
        <v>269.94240837696333</v>
      </c>
      <c r="M295" s="2">
        <f t="shared" si="17"/>
        <v>809.90575916230364</v>
      </c>
      <c r="N295" t="str">
        <v>Medium Pay</v>
      </c>
      <c r="O295" s="2" t="str">
        <f t="shared" si="18"/>
        <v>Single</v>
      </c>
      <c r="P295" t="str">
        <f t="shared" si="19"/>
        <v>Partial</v>
      </c>
    </row>
    <row r="296" spans="1:16" x14ac:dyDescent="0.3">
      <c r="A296" s="1" t="s">
        <v>11</v>
      </c>
      <c r="B296" s="3">
        <v>20</v>
      </c>
      <c r="C296" s="1" t="s">
        <v>699</v>
      </c>
      <c r="D296" s="3">
        <v>163901</v>
      </c>
      <c r="E296" s="1" t="s">
        <v>750</v>
      </c>
      <c r="F296" s="1" t="s">
        <v>21</v>
      </c>
      <c r="G296" s="1" t="s">
        <v>751</v>
      </c>
      <c r="H296" s="4">
        <v>152500</v>
      </c>
      <c r="I296" s="4">
        <v>152500</v>
      </c>
      <c r="J296" s="3">
        <v>1972</v>
      </c>
      <c r="K296" s="2">
        <v>1</v>
      </c>
      <c r="L296" s="2">
        <f t="shared" si="16"/>
        <v>77.332657200811354</v>
      </c>
      <c r="M296" s="2">
        <f t="shared" si="17"/>
        <v>77.332657200811354</v>
      </c>
      <c r="N296" t="str">
        <v>Medium Pay</v>
      </c>
      <c r="O296" s="2" t="str">
        <f t="shared" si="18"/>
        <v>Single</v>
      </c>
      <c r="P296" t="str">
        <f t="shared" si="19"/>
        <v>Full Pay</v>
      </c>
    </row>
    <row r="297" spans="1:16" x14ac:dyDescent="0.3">
      <c r="A297" s="1" t="s">
        <v>11</v>
      </c>
      <c r="B297" s="3">
        <v>12</v>
      </c>
      <c r="C297" s="1" t="s">
        <v>752</v>
      </c>
      <c r="D297" s="3">
        <v>81906</v>
      </c>
      <c r="E297" s="1" t="s">
        <v>753</v>
      </c>
      <c r="F297" s="1" t="s">
        <v>21</v>
      </c>
      <c r="G297" s="1" t="s">
        <v>754</v>
      </c>
      <c r="H297" s="4">
        <v>60000</v>
      </c>
      <c r="I297" s="4">
        <v>224467</v>
      </c>
      <c r="J297" s="3">
        <v>171</v>
      </c>
      <c r="K297" s="2">
        <v>0.27</v>
      </c>
      <c r="L297" s="2">
        <f t="shared" si="16"/>
        <v>350.87719298245617</v>
      </c>
      <c r="M297" s="2">
        <f t="shared" si="17"/>
        <v>1312.672514619883</v>
      </c>
      <c r="N297" t="str">
        <v>Medium Pay</v>
      </c>
      <c r="O297" s="2" t="str">
        <f t="shared" si="18"/>
        <v>Single</v>
      </c>
      <c r="P297" t="str">
        <f t="shared" si="19"/>
        <v>Partial</v>
      </c>
    </row>
    <row r="298" spans="1:16" x14ac:dyDescent="0.3">
      <c r="A298" s="1" t="s">
        <v>11</v>
      </c>
      <c r="B298" s="3">
        <v>5</v>
      </c>
      <c r="C298" s="1" t="s">
        <v>409</v>
      </c>
      <c r="D298" s="3">
        <v>176903</v>
      </c>
      <c r="E298" s="1" t="s">
        <v>755</v>
      </c>
      <c r="F298" s="1" t="s">
        <v>21</v>
      </c>
      <c r="G298" s="1" t="s">
        <v>756</v>
      </c>
      <c r="H298" s="4">
        <v>127000</v>
      </c>
      <c r="I298" s="4">
        <v>127000</v>
      </c>
      <c r="J298" s="3">
        <v>564</v>
      </c>
      <c r="K298" s="2">
        <v>1</v>
      </c>
      <c r="L298" s="2">
        <f t="shared" si="16"/>
        <v>225.17730496453902</v>
      </c>
      <c r="M298" s="2">
        <f t="shared" si="17"/>
        <v>225.17730496453902</v>
      </c>
      <c r="N298" t="str">
        <v>Low Pay</v>
      </c>
      <c r="O298" s="2" t="str">
        <f t="shared" si="18"/>
        <v>Single</v>
      </c>
      <c r="P298" t="str">
        <f t="shared" si="19"/>
        <v>Full Pay</v>
      </c>
    </row>
    <row r="299" spans="1:16" x14ac:dyDescent="0.3">
      <c r="A299" s="1" t="s">
        <v>11</v>
      </c>
      <c r="B299" s="3">
        <v>7</v>
      </c>
      <c r="C299" s="1" t="s">
        <v>497</v>
      </c>
      <c r="D299" s="3">
        <v>3905</v>
      </c>
      <c r="E299" s="1" t="s">
        <v>757</v>
      </c>
      <c r="F299" s="1" t="s">
        <v>21</v>
      </c>
      <c r="G299" s="1" t="s">
        <v>758</v>
      </c>
      <c r="H299" s="4">
        <v>175000</v>
      </c>
      <c r="I299" s="4">
        <v>175000</v>
      </c>
      <c r="J299" s="3">
        <v>1582</v>
      </c>
      <c r="K299" s="2">
        <v>1</v>
      </c>
      <c r="L299" s="2">
        <f t="shared" si="16"/>
        <v>110.61946902654867</v>
      </c>
      <c r="M299" s="2">
        <f t="shared" si="17"/>
        <v>110.61946902654867</v>
      </c>
      <c r="N299" t="str">
        <v>Medium Pay</v>
      </c>
      <c r="O299" s="2" t="str">
        <f t="shared" si="18"/>
        <v>Single</v>
      </c>
      <c r="P299" t="str">
        <f t="shared" si="19"/>
        <v>Full Pay</v>
      </c>
    </row>
    <row r="300" spans="1:16" x14ac:dyDescent="0.3">
      <c r="A300" s="1" t="s">
        <v>11</v>
      </c>
      <c r="B300" s="3">
        <v>4</v>
      </c>
      <c r="C300" s="1" t="s">
        <v>91</v>
      </c>
      <c r="D300" s="3">
        <v>84901</v>
      </c>
      <c r="E300" s="1" t="s">
        <v>759</v>
      </c>
      <c r="F300" s="1" t="s">
        <v>21</v>
      </c>
      <c r="G300" s="1" t="s">
        <v>760</v>
      </c>
      <c r="H300" s="4">
        <v>255001</v>
      </c>
      <c r="I300" s="4">
        <v>255001</v>
      </c>
      <c r="J300" s="3">
        <v>12554</v>
      </c>
      <c r="K300" s="2">
        <v>1</v>
      </c>
      <c r="L300" s="2">
        <f t="shared" si="16"/>
        <v>20.31233073124104</v>
      </c>
      <c r="M300" s="2">
        <f t="shared" si="17"/>
        <v>20.31233073124104</v>
      </c>
      <c r="N300" t="str">
        <v>High Pay</v>
      </c>
      <c r="O300" s="2" t="str">
        <f t="shared" si="18"/>
        <v>Single</v>
      </c>
      <c r="P300" t="str">
        <f t="shared" si="19"/>
        <v>Full Pay</v>
      </c>
    </row>
    <row r="301" spans="1:16" x14ac:dyDescent="0.3">
      <c r="A301" s="1" t="s">
        <v>11</v>
      </c>
      <c r="B301" s="3">
        <v>20</v>
      </c>
      <c r="C301" s="1" t="s">
        <v>761</v>
      </c>
      <c r="D301" s="3">
        <v>82902</v>
      </c>
      <c r="E301" s="1" t="s">
        <v>762</v>
      </c>
      <c r="F301" s="1" t="s">
        <v>21</v>
      </c>
      <c r="G301" s="1" t="s">
        <v>763</v>
      </c>
      <c r="H301" s="4">
        <v>130000</v>
      </c>
      <c r="I301" s="4">
        <v>130000</v>
      </c>
      <c r="J301" s="3">
        <v>841</v>
      </c>
      <c r="K301" s="2">
        <v>1</v>
      </c>
      <c r="L301" s="2">
        <f t="shared" si="16"/>
        <v>154.57788347205707</v>
      </c>
      <c r="M301" s="2">
        <f t="shared" si="17"/>
        <v>154.57788347205707</v>
      </c>
      <c r="N301" t="str">
        <v>Low Pay</v>
      </c>
      <c r="O301" s="2" t="str">
        <f t="shared" si="18"/>
        <v>Single</v>
      </c>
      <c r="P301" t="str">
        <f t="shared" si="19"/>
        <v>Full Pay</v>
      </c>
    </row>
    <row r="302" spans="1:16" x14ac:dyDescent="0.3">
      <c r="A302" s="1" t="s">
        <v>11</v>
      </c>
      <c r="B302" s="3">
        <v>13</v>
      </c>
      <c r="C302" s="1" t="s">
        <v>764</v>
      </c>
      <c r="D302" s="3">
        <v>144903</v>
      </c>
      <c r="E302" s="1" t="s">
        <v>765</v>
      </c>
      <c r="F302" s="1" t="s">
        <v>21</v>
      </c>
      <c r="G302" s="1" t="s">
        <v>766</v>
      </c>
      <c r="H302" s="4">
        <v>132500</v>
      </c>
      <c r="I302" s="4">
        <v>132500</v>
      </c>
      <c r="J302" s="3">
        <v>156</v>
      </c>
      <c r="K302" s="2">
        <v>1</v>
      </c>
      <c r="L302" s="2">
        <f t="shared" si="16"/>
        <v>849.35897435897436</v>
      </c>
      <c r="M302" s="2">
        <f t="shared" si="17"/>
        <v>849.35897435897436</v>
      </c>
      <c r="N302" t="str">
        <v>Low Pay</v>
      </c>
      <c r="O302" s="2" t="str">
        <f t="shared" si="18"/>
        <v>Single</v>
      </c>
      <c r="P302" t="str">
        <f t="shared" si="19"/>
        <v>Full Pay</v>
      </c>
    </row>
    <row r="303" spans="1:16" x14ac:dyDescent="0.3">
      <c r="A303" s="1" t="s">
        <v>11</v>
      </c>
      <c r="B303" s="3">
        <v>16</v>
      </c>
      <c r="C303" s="1" t="s">
        <v>767</v>
      </c>
      <c r="D303" s="3">
        <v>35901</v>
      </c>
      <c r="E303" s="1" t="s">
        <v>768</v>
      </c>
      <c r="F303" s="1" t="s">
        <v>21</v>
      </c>
      <c r="G303" s="1" t="s">
        <v>769</v>
      </c>
      <c r="H303" s="4">
        <v>161000</v>
      </c>
      <c r="I303" s="4">
        <v>161000</v>
      </c>
      <c r="J303" s="3">
        <v>1077</v>
      </c>
      <c r="K303" s="2">
        <v>1</v>
      </c>
      <c r="L303" s="2">
        <f t="shared" si="16"/>
        <v>149.48932219127204</v>
      </c>
      <c r="M303" s="2">
        <f t="shared" si="17"/>
        <v>149.48932219127204</v>
      </c>
      <c r="N303" t="str">
        <v>Medium Pay</v>
      </c>
      <c r="O303" s="2" t="str">
        <f t="shared" si="18"/>
        <v>Single</v>
      </c>
      <c r="P303" t="str">
        <f t="shared" si="19"/>
        <v>Full Pay</v>
      </c>
    </row>
    <row r="304" spans="1:16" x14ac:dyDescent="0.3">
      <c r="A304" s="1" t="s">
        <v>11</v>
      </c>
      <c r="B304" s="3">
        <v>15</v>
      </c>
      <c r="C304" s="1" t="s">
        <v>488</v>
      </c>
      <c r="D304" s="3">
        <v>133905</v>
      </c>
      <c r="E304" s="1" t="s">
        <v>770</v>
      </c>
      <c r="F304" s="1" t="s">
        <v>21</v>
      </c>
      <c r="G304" s="1" t="s">
        <v>771</v>
      </c>
      <c r="H304" s="4">
        <v>1</v>
      </c>
      <c r="I304" s="4">
        <v>1</v>
      </c>
      <c r="J304" s="3">
        <v>35</v>
      </c>
      <c r="K304" s="2">
        <v>1</v>
      </c>
      <c r="L304" s="2">
        <f t="shared" si="16"/>
        <v>2.8571428571428571E-2</v>
      </c>
      <c r="M304" s="2">
        <f t="shared" si="17"/>
        <v>2.8571428571428571E-2</v>
      </c>
      <c r="N304" t="str">
        <v>Low Pay</v>
      </c>
      <c r="O304" s="2" t="str">
        <f t="shared" si="18"/>
        <v>Single</v>
      </c>
      <c r="P304" t="str">
        <f t="shared" si="19"/>
        <v>Full Pay</v>
      </c>
    </row>
    <row r="305" spans="1:16" x14ac:dyDescent="0.3">
      <c r="A305" s="1" t="s">
        <v>11</v>
      </c>
      <c r="B305" s="3">
        <v>10</v>
      </c>
      <c r="C305" s="1" t="s">
        <v>302</v>
      </c>
      <c r="D305" s="3">
        <v>74904</v>
      </c>
      <c r="E305" s="1" t="s">
        <v>772</v>
      </c>
      <c r="F305" s="1" t="s">
        <v>21</v>
      </c>
      <c r="G305" s="1" t="s">
        <v>773</v>
      </c>
      <c r="H305" s="4">
        <v>118000</v>
      </c>
      <c r="I305" s="4">
        <v>118000</v>
      </c>
      <c r="J305" s="3">
        <v>308</v>
      </c>
      <c r="K305" s="2">
        <v>1</v>
      </c>
      <c r="L305" s="2">
        <f t="shared" si="16"/>
        <v>383.11688311688312</v>
      </c>
      <c r="M305" s="2">
        <f t="shared" si="17"/>
        <v>383.11688311688312</v>
      </c>
      <c r="N305" t="str">
        <v>Low Pay</v>
      </c>
      <c r="O305" s="2" t="str">
        <f t="shared" si="18"/>
        <v>Single</v>
      </c>
      <c r="P305" t="str">
        <f t="shared" si="19"/>
        <v>Full Pay</v>
      </c>
    </row>
    <row r="306" spans="1:16" x14ac:dyDescent="0.3">
      <c r="A306" s="1" t="s">
        <v>11</v>
      </c>
      <c r="B306" s="3">
        <v>1</v>
      </c>
      <c r="C306" s="1" t="s">
        <v>357</v>
      </c>
      <c r="D306" s="3">
        <v>108902</v>
      </c>
      <c r="E306" s="1" t="s">
        <v>774</v>
      </c>
      <c r="F306" s="1" t="s">
        <v>21</v>
      </c>
      <c r="G306" s="1" t="s">
        <v>775</v>
      </c>
      <c r="H306" s="4">
        <v>322026</v>
      </c>
      <c r="I306" s="4">
        <v>322026</v>
      </c>
      <c r="J306" s="3">
        <v>12937</v>
      </c>
      <c r="K306" s="2">
        <v>1</v>
      </c>
      <c r="L306" s="2">
        <f t="shared" si="16"/>
        <v>24.891860554997294</v>
      </c>
      <c r="M306" s="2">
        <f t="shared" si="17"/>
        <v>24.891860554997294</v>
      </c>
      <c r="N306" t="str">
        <v>High Pay</v>
      </c>
      <c r="O306" s="2" t="str">
        <f t="shared" si="18"/>
        <v>Single</v>
      </c>
      <c r="P306" t="str">
        <f t="shared" si="19"/>
        <v>Full Pay</v>
      </c>
    </row>
    <row r="307" spans="1:16" x14ac:dyDescent="0.3">
      <c r="A307" s="1" t="s">
        <v>11</v>
      </c>
      <c r="B307" s="3">
        <v>13</v>
      </c>
      <c r="C307" s="1" t="s">
        <v>776</v>
      </c>
      <c r="D307" s="3">
        <v>105804</v>
      </c>
      <c r="E307" s="1" t="s">
        <v>777</v>
      </c>
      <c r="F307" s="1" t="s">
        <v>14</v>
      </c>
      <c r="G307" s="1" t="s">
        <v>778</v>
      </c>
      <c r="H307" s="4">
        <v>65000</v>
      </c>
      <c r="I307" s="4">
        <v>65000</v>
      </c>
      <c r="J307" s="3">
        <v>392</v>
      </c>
      <c r="K307" s="2">
        <v>1</v>
      </c>
      <c r="L307" s="2">
        <f t="shared" si="16"/>
        <v>165.81632653061226</v>
      </c>
      <c r="M307" s="2">
        <f t="shared" si="17"/>
        <v>165.81632653061226</v>
      </c>
      <c r="N307" t="str">
        <v>Low Pay</v>
      </c>
      <c r="O307" s="2" t="str">
        <f t="shared" si="18"/>
        <v>Single</v>
      </c>
      <c r="P307" t="str">
        <f t="shared" si="19"/>
        <v>Full Pay</v>
      </c>
    </row>
    <row r="308" spans="1:16" x14ac:dyDescent="0.3">
      <c r="A308" s="1" t="s">
        <v>11</v>
      </c>
      <c r="B308" s="3">
        <v>13</v>
      </c>
      <c r="C308" s="1" t="s">
        <v>779</v>
      </c>
      <c r="D308" s="3">
        <v>86024</v>
      </c>
      <c r="E308" s="1" t="s">
        <v>780</v>
      </c>
      <c r="F308" s="1" t="s">
        <v>21</v>
      </c>
      <c r="G308" s="1" t="s">
        <v>781</v>
      </c>
      <c r="H308" s="4">
        <v>61735</v>
      </c>
      <c r="I308" s="4">
        <v>123470</v>
      </c>
      <c r="J308" s="3">
        <v>20</v>
      </c>
      <c r="K308" s="2">
        <v>0.5</v>
      </c>
      <c r="L308" s="2">
        <f t="shared" si="16"/>
        <v>3086.75</v>
      </c>
      <c r="M308" s="2">
        <f t="shared" si="17"/>
        <v>6173.5</v>
      </c>
      <c r="N308" t="str">
        <v>Low Pay</v>
      </c>
      <c r="O308" s="2" t="str">
        <f t="shared" si="18"/>
        <v>Single</v>
      </c>
      <c r="P308" t="str">
        <f t="shared" si="19"/>
        <v>Partial</v>
      </c>
    </row>
    <row r="309" spans="1:16" x14ac:dyDescent="0.3">
      <c r="A309" s="1" t="s">
        <v>11</v>
      </c>
      <c r="B309" s="3">
        <v>7</v>
      </c>
      <c r="C309" s="1" t="s">
        <v>494</v>
      </c>
      <c r="D309" s="3">
        <v>174911</v>
      </c>
      <c r="E309" s="1" t="s">
        <v>782</v>
      </c>
      <c r="F309" s="1" t="s">
        <v>21</v>
      </c>
      <c r="G309" s="1" t="s">
        <v>783</v>
      </c>
      <c r="H309" s="4">
        <v>125006</v>
      </c>
      <c r="I309" s="4">
        <v>125006</v>
      </c>
      <c r="J309" s="3">
        <v>424</v>
      </c>
      <c r="K309" s="2">
        <v>1</v>
      </c>
      <c r="L309" s="2">
        <f t="shared" si="16"/>
        <v>294.82547169811323</v>
      </c>
      <c r="M309" s="2">
        <f t="shared" si="17"/>
        <v>294.82547169811323</v>
      </c>
      <c r="N309" t="str">
        <v>Low Pay</v>
      </c>
      <c r="O309" s="2" t="str">
        <f t="shared" si="18"/>
        <v>Single</v>
      </c>
      <c r="P309" t="str">
        <f t="shared" si="19"/>
        <v>Full Pay</v>
      </c>
    </row>
    <row r="310" spans="1:16" x14ac:dyDescent="0.3">
      <c r="A310" s="1" t="s">
        <v>11</v>
      </c>
      <c r="B310" s="3">
        <v>2</v>
      </c>
      <c r="C310" s="1" t="s">
        <v>46</v>
      </c>
      <c r="D310" s="3">
        <v>178801</v>
      </c>
      <c r="E310" s="1" t="s">
        <v>784</v>
      </c>
      <c r="F310" s="1" t="s">
        <v>14</v>
      </c>
      <c r="G310" s="1" t="s">
        <v>785</v>
      </c>
      <c r="H310" s="4">
        <v>100000</v>
      </c>
      <c r="I310" s="4">
        <v>100000</v>
      </c>
      <c r="J310" s="3">
        <v>147</v>
      </c>
      <c r="K310" s="2">
        <v>1</v>
      </c>
      <c r="L310" s="2">
        <f t="shared" si="16"/>
        <v>680.27210884353747</v>
      </c>
      <c r="M310" s="2">
        <f t="shared" si="17"/>
        <v>680.27210884353747</v>
      </c>
      <c r="N310" t="str">
        <v>Low Pay</v>
      </c>
      <c r="O310" s="2" t="str">
        <f t="shared" si="18"/>
        <v>Single</v>
      </c>
      <c r="P310" t="str">
        <f t="shared" si="19"/>
        <v>Full Pay</v>
      </c>
    </row>
    <row r="311" spans="1:16" x14ac:dyDescent="0.3">
      <c r="A311" s="1" t="s">
        <v>11</v>
      </c>
      <c r="B311" s="3">
        <v>4</v>
      </c>
      <c r="C311" s="1" t="s">
        <v>16</v>
      </c>
      <c r="D311" s="3">
        <v>101856</v>
      </c>
      <c r="E311" s="1" t="s">
        <v>786</v>
      </c>
      <c r="F311" s="1" t="s">
        <v>14</v>
      </c>
      <c r="G311" s="1" t="s">
        <v>787</v>
      </c>
      <c r="H311" s="4">
        <v>105000</v>
      </c>
      <c r="I311" s="4">
        <v>106136</v>
      </c>
      <c r="J311" s="3">
        <v>696</v>
      </c>
      <c r="K311" s="2">
        <v>0.99</v>
      </c>
      <c r="L311" s="2">
        <f t="shared" si="16"/>
        <v>150.86206896551724</v>
      </c>
      <c r="M311" s="2">
        <f t="shared" si="17"/>
        <v>152.49425287356323</v>
      </c>
      <c r="N311" t="str">
        <v>Low Pay</v>
      </c>
      <c r="O311" s="2" t="str">
        <f t="shared" si="18"/>
        <v>Single</v>
      </c>
      <c r="P311" t="str">
        <f t="shared" si="19"/>
        <v>Partial</v>
      </c>
    </row>
    <row r="312" spans="1:16" x14ac:dyDescent="0.3">
      <c r="A312" s="1" t="s">
        <v>11</v>
      </c>
      <c r="B312" s="3">
        <v>13</v>
      </c>
      <c r="C312" s="1" t="s">
        <v>776</v>
      </c>
      <c r="D312" s="3">
        <v>105904</v>
      </c>
      <c r="E312" s="1" t="s">
        <v>788</v>
      </c>
      <c r="F312" s="1" t="s">
        <v>21</v>
      </c>
      <c r="G312" s="1" t="s">
        <v>789</v>
      </c>
      <c r="H312" s="4">
        <v>262444</v>
      </c>
      <c r="I312" s="4">
        <v>262444</v>
      </c>
      <c r="J312" s="3">
        <v>8712</v>
      </c>
      <c r="K312" s="2">
        <v>1</v>
      </c>
      <c r="L312" s="2">
        <f t="shared" si="16"/>
        <v>30.124426078971535</v>
      </c>
      <c r="M312" s="2">
        <f t="shared" si="17"/>
        <v>30.124426078971535</v>
      </c>
      <c r="N312" t="str">
        <v>High Pay</v>
      </c>
      <c r="O312" s="2" t="str">
        <f t="shared" si="18"/>
        <v>Single</v>
      </c>
      <c r="P312" t="str">
        <f t="shared" si="19"/>
        <v>Full Pay</v>
      </c>
    </row>
    <row r="313" spans="1:16" x14ac:dyDescent="0.3">
      <c r="A313" s="1" t="s">
        <v>11</v>
      </c>
      <c r="B313" s="3">
        <v>2</v>
      </c>
      <c r="C313" s="1" t="s">
        <v>46</v>
      </c>
      <c r="D313" s="3">
        <v>178905</v>
      </c>
      <c r="E313" s="1" t="s">
        <v>790</v>
      </c>
      <c r="F313" s="1" t="s">
        <v>21</v>
      </c>
      <c r="G313" s="1" t="s">
        <v>791</v>
      </c>
      <c r="H313" s="4">
        <v>147860</v>
      </c>
      <c r="I313" s="4">
        <v>147860</v>
      </c>
      <c r="J313" s="3">
        <v>398</v>
      </c>
      <c r="K313" s="2">
        <v>1</v>
      </c>
      <c r="L313" s="2">
        <f t="shared" si="16"/>
        <v>371.5075376884422</v>
      </c>
      <c r="M313" s="2">
        <f t="shared" si="17"/>
        <v>371.5075376884422</v>
      </c>
      <c r="N313" t="str">
        <v>Low Pay</v>
      </c>
      <c r="O313" s="2" t="str">
        <f t="shared" si="18"/>
        <v>Single</v>
      </c>
      <c r="P313" t="str">
        <f t="shared" si="19"/>
        <v>Full Pay</v>
      </c>
    </row>
    <row r="314" spans="1:16" x14ac:dyDescent="0.3">
      <c r="A314" s="1" t="s">
        <v>11</v>
      </c>
      <c r="B314" s="3">
        <v>11</v>
      </c>
      <c r="C314" s="1" t="s">
        <v>287</v>
      </c>
      <c r="D314" s="3">
        <v>72902</v>
      </c>
      <c r="E314" s="1" t="s">
        <v>792</v>
      </c>
      <c r="F314" s="1" t="s">
        <v>21</v>
      </c>
      <c r="G314" s="1" t="s">
        <v>793</v>
      </c>
      <c r="H314" s="4">
        <v>145000</v>
      </c>
      <c r="I314" s="4">
        <v>145000</v>
      </c>
      <c r="J314" s="3">
        <v>1125</v>
      </c>
      <c r="K314" s="2">
        <v>1</v>
      </c>
      <c r="L314" s="2">
        <f t="shared" si="16"/>
        <v>128.88888888888889</v>
      </c>
      <c r="M314" s="2">
        <f t="shared" si="17"/>
        <v>128.88888888888889</v>
      </c>
      <c r="N314" t="str">
        <v>Low Pay</v>
      </c>
      <c r="O314" s="2" t="str">
        <f t="shared" si="18"/>
        <v>Single</v>
      </c>
      <c r="P314" t="str">
        <f t="shared" si="19"/>
        <v>Full Pay</v>
      </c>
    </row>
    <row r="315" spans="1:16" x14ac:dyDescent="0.3">
      <c r="A315" s="1" t="s">
        <v>11</v>
      </c>
      <c r="B315" s="3">
        <v>16</v>
      </c>
      <c r="C315" s="1" t="s">
        <v>794</v>
      </c>
      <c r="D315" s="3">
        <v>171901</v>
      </c>
      <c r="E315" s="1" t="s">
        <v>795</v>
      </c>
      <c r="F315" s="1" t="s">
        <v>21</v>
      </c>
      <c r="G315" s="1" t="s">
        <v>796</v>
      </c>
      <c r="H315" s="4">
        <v>217559</v>
      </c>
      <c r="I315" s="4">
        <v>217559</v>
      </c>
      <c r="J315" s="3">
        <v>4381</v>
      </c>
      <c r="K315" s="2">
        <v>1</v>
      </c>
      <c r="L315" s="2">
        <f t="shared" si="16"/>
        <v>49.659666742752798</v>
      </c>
      <c r="M315" s="2">
        <f t="shared" si="17"/>
        <v>49.659666742752798</v>
      </c>
      <c r="N315" t="str">
        <v>Medium Pay</v>
      </c>
      <c r="O315" s="2" t="str">
        <f t="shared" si="18"/>
        <v>Single</v>
      </c>
      <c r="P315" t="str">
        <f t="shared" si="19"/>
        <v>Full Pay</v>
      </c>
    </row>
    <row r="316" spans="1:16" x14ac:dyDescent="0.3">
      <c r="A316" s="1" t="s">
        <v>11</v>
      </c>
      <c r="B316" s="3">
        <v>10</v>
      </c>
      <c r="C316" s="1" t="s">
        <v>12</v>
      </c>
      <c r="D316" s="3">
        <v>57907</v>
      </c>
      <c r="E316" s="1" t="s">
        <v>797</v>
      </c>
      <c r="F316" s="1" t="s">
        <v>21</v>
      </c>
      <c r="G316" s="1" t="s">
        <v>798</v>
      </c>
      <c r="H316" s="4">
        <v>350000</v>
      </c>
      <c r="I316" s="4">
        <v>350000</v>
      </c>
      <c r="J316" s="3">
        <v>11562</v>
      </c>
      <c r="K316" s="2">
        <v>1</v>
      </c>
      <c r="L316" s="2">
        <f t="shared" si="16"/>
        <v>30.271579311537796</v>
      </c>
      <c r="M316" s="2">
        <f t="shared" si="17"/>
        <v>30.271579311537796</v>
      </c>
      <c r="N316" t="str">
        <v>High Pay</v>
      </c>
      <c r="O316" s="2" t="str">
        <f t="shared" si="18"/>
        <v>Single</v>
      </c>
      <c r="P316" t="str">
        <f t="shared" si="19"/>
        <v>Full Pay</v>
      </c>
    </row>
    <row r="317" spans="1:16" x14ac:dyDescent="0.3">
      <c r="A317" s="1" t="s">
        <v>11</v>
      </c>
      <c r="B317" s="3">
        <v>11</v>
      </c>
      <c r="C317" s="1" t="s">
        <v>36</v>
      </c>
      <c r="D317" s="3">
        <v>220918</v>
      </c>
      <c r="E317" s="1" t="s">
        <v>799</v>
      </c>
      <c r="F317" s="1" t="s">
        <v>21</v>
      </c>
      <c r="G317" s="1" t="s">
        <v>800</v>
      </c>
      <c r="H317" s="4">
        <v>198657</v>
      </c>
      <c r="I317" s="4">
        <v>198657</v>
      </c>
      <c r="J317" s="3">
        <v>23982</v>
      </c>
      <c r="K317" s="2">
        <v>1</v>
      </c>
      <c r="L317" s="2">
        <f t="shared" si="16"/>
        <v>8.2835876907680763</v>
      </c>
      <c r="M317" s="2">
        <f t="shared" si="17"/>
        <v>8.2835876907680763</v>
      </c>
      <c r="N317" t="str">
        <v>Medium Pay</v>
      </c>
      <c r="O317" s="2" t="str">
        <f t="shared" si="18"/>
        <v>Single</v>
      </c>
      <c r="P317" t="str">
        <f t="shared" si="19"/>
        <v>Full Pay</v>
      </c>
    </row>
    <row r="318" spans="1:16" x14ac:dyDescent="0.3">
      <c r="A318" s="1" t="s">
        <v>11</v>
      </c>
      <c r="B318" s="3">
        <v>20</v>
      </c>
      <c r="C318" s="1" t="s">
        <v>801</v>
      </c>
      <c r="D318" s="3">
        <v>159901</v>
      </c>
      <c r="E318" s="1" t="s">
        <v>802</v>
      </c>
      <c r="F318" s="1" t="s">
        <v>21</v>
      </c>
      <c r="G318" s="1" t="s">
        <v>803</v>
      </c>
      <c r="H318" s="4">
        <v>307484</v>
      </c>
      <c r="I318" s="4">
        <v>307484</v>
      </c>
      <c r="J318" s="3">
        <v>13820</v>
      </c>
      <c r="K318" s="2">
        <v>1</v>
      </c>
      <c r="L318" s="2">
        <f t="shared" si="16"/>
        <v>22.24920405209841</v>
      </c>
      <c r="M318" s="2">
        <f t="shared" si="17"/>
        <v>22.24920405209841</v>
      </c>
      <c r="N318" t="str">
        <v>High Pay</v>
      </c>
      <c r="O318" s="2" t="str">
        <f t="shared" si="18"/>
        <v>Single</v>
      </c>
      <c r="P318" t="str">
        <f t="shared" si="19"/>
        <v>Full Pay</v>
      </c>
    </row>
    <row r="319" spans="1:16" x14ac:dyDescent="0.3">
      <c r="A319" s="1" t="s">
        <v>11</v>
      </c>
      <c r="B319" s="3">
        <v>13</v>
      </c>
      <c r="C319" s="1" t="s">
        <v>159</v>
      </c>
      <c r="D319" s="3">
        <v>227909</v>
      </c>
      <c r="E319" s="1" t="s">
        <v>804</v>
      </c>
      <c r="F319" s="1" t="s">
        <v>21</v>
      </c>
      <c r="G319" s="1" t="s">
        <v>805</v>
      </c>
      <c r="H319" s="4">
        <v>299880</v>
      </c>
      <c r="I319" s="4">
        <v>299880</v>
      </c>
      <c r="J319" s="3">
        <v>7604</v>
      </c>
      <c r="K319" s="2">
        <v>1</v>
      </c>
      <c r="L319" s="2">
        <f t="shared" si="16"/>
        <v>39.437138348237767</v>
      </c>
      <c r="M319" s="2">
        <f t="shared" si="17"/>
        <v>39.437138348237767</v>
      </c>
      <c r="N319" t="str">
        <v>High Pay</v>
      </c>
      <c r="O319" s="2" t="str">
        <f t="shared" si="18"/>
        <v>Single</v>
      </c>
      <c r="P319" t="str">
        <f t="shared" si="19"/>
        <v>Full Pay</v>
      </c>
    </row>
    <row r="320" spans="1:16" x14ac:dyDescent="0.3">
      <c r="A320" s="1" t="s">
        <v>11</v>
      </c>
      <c r="B320" s="3">
        <v>15</v>
      </c>
      <c r="C320" s="1" t="s">
        <v>196</v>
      </c>
      <c r="D320" s="3">
        <v>25909</v>
      </c>
      <c r="E320" s="1" t="s">
        <v>806</v>
      </c>
      <c r="F320" s="1" t="s">
        <v>21</v>
      </c>
      <c r="G320" s="1" t="s">
        <v>807</v>
      </c>
      <c r="H320" s="4">
        <v>120332</v>
      </c>
      <c r="I320" s="4">
        <v>120332</v>
      </c>
      <c r="J320" s="3">
        <v>1067</v>
      </c>
      <c r="K320" s="2">
        <v>1</v>
      </c>
      <c r="L320" s="2">
        <f t="shared" si="16"/>
        <v>112.77600749765698</v>
      </c>
      <c r="M320" s="2">
        <f t="shared" si="17"/>
        <v>112.77600749765698</v>
      </c>
      <c r="N320" t="str">
        <v>Low Pay</v>
      </c>
      <c r="O320" s="2" t="str">
        <f t="shared" si="18"/>
        <v>Single</v>
      </c>
      <c r="P320" t="str">
        <f t="shared" si="19"/>
        <v>Full Pay</v>
      </c>
    </row>
    <row r="321" spans="1:16" x14ac:dyDescent="0.3">
      <c r="A321" s="1" t="s">
        <v>11</v>
      </c>
      <c r="B321" s="3">
        <v>3</v>
      </c>
      <c r="C321" s="1" t="s">
        <v>299</v>
      </c>
      <c r="D321" s="3">
        <v>241902</v>
      </c>
      <c r="E321" s="1" t="s">
        <v>808</v>
      </c>
      <c r="F321" s="1" t="s">
        <v>21</v>
      </c>
      <c r="G321" s="1" t="s">
        <v>809</v>
      </c>
      <c r="H321" s="4">
        <v>133500</v>
      </c>
      <c r="I321" s="4">
        <v>133500</v>
      </c>
      <c r="J321" s="3">
        <v>997</v>
      </c>
      <c r="K321" s="2">
        <v>1</v>
      </c>
      <c r="L321" s="2">
        <f t="shared" si="16"/>
        <v>133.90170511534603</v>
      </c>
      <c r="M321" s="2">
        <f t="shared" si="17"/>
        <v>133.90170511534603</v>
      </c>
      <c r="N321" t="str">
        <v>Low Pay</v>
      </c>
      <c r="O321" s="2" t="str">
        <f t="shared" si="18"/>
        <v>Single</v>
      </c>
      <c r="P321" t="str">
        <f t="shared" si="19"/>
        <v>Full Pay</v>
      </c>
    </row>
    <row r="322" spans="1:16" x14ac:dyDescent="0.3">
      <c r="A322" s="1" t="s">
        <v>11</v>
      </c>
      <c r="B322" s="3">
        <v>20</v>
      </c>
      <c r="C322" s="1" t="s">
        <v>49</v>
      </c>
      <c r="D322" s="3">
        <v>15911</v>
      </c>
      <c r="E322" s="1" t="s">
        <v>810</v>
      </c>
      <c r="F322" s="1" t="s">
        <v>21</v>
      </c>
      <c r="G322" s="1" t="s">
        <v>811</v>
      </c>
      <c r="H322" s="4">
        <v>316181</v>
      </c>
      <c r="I322" s="4">
        <v>316181</v>
      </c>
      <c r="J322" s="3">
        <v>11497</v>
      </c>
      <c r="K322" s="2">
        <v>1</v>
      </c>
      <c r="L322" s="2">
        <f t="shared" si="16"/>
        <v>27.501174219361573</v>
      </c>
      <c r="M322" s="2">
        <f t="shared" si="17"/>
        <v>27.501174219361573</v>
      </c>
      <c r="N322" t="str">
        <v>High Pay</v>
      </c>
      <c r="O322" s="2" t="str">
        <f t="shared" si="18"/>
        <v>Single</v>
      </c>
      <c r="P322" t="str">
        <f t="shared" si="19"/>
        <v>Full Pay</v>
      </c>
    </row>
    <row r="323" spans="1:16" x14ac:dyDescent="0.3">
      <c r="A323" s="1" t="s">
        <v>11</v>
      </c>
      <c r="B323" s="3">
        <v>5</v>
      </c>
      <c r="C323" s="1" t="s">
        <v>99</v>
      </c>
      <c r="D323" s="3">
        <v>36903</v>
      </c>
      <c r="E323" s="1" t="s">
        <v>812</v>
      </c>
      <c r="F323" s="1" t="s">
        <v>21</v>
      </c>
      <c r="G323" s="1" t="s">
        <v>813</v>
      </c>
      <c r="H323" s="4">
        <v>291911</v>
      </c>
      <c r="I323" s="4">
        <v>291911</v>
      </c>
      <c r="J323" s="3">
        <v>1562</v>
      </c>
      <c r="K323" s="2">
        <v>1</v>
      </c>
      <c r="L323" s="2">
        <f t="shared" ref="L323:L386" si="20">SUM(H323 / J323)</f>
        <v>186.88284250960308</v>
      </c>
      <c r="M323" s="2">
        <f t="shared" ref="M323:M386" si="21">SUM(I323 / J323)</f>
        <v>186.88284250960308</v>
      </c>
      <c r="N323" t="str">
        <v>High Pay</v>
      </c>
      <c r="O323" s="2" t="str">
        <f t="shared" ref="O323:O386" si="22">IF(COUNTIFS(D$2:D$1200, D323)&gt;1, "Turnover ("&amp;COUNTIFS(D$2:D$1200, D323)&amp;" supers)", "Single")</f>
        <v>Single</v>
      </c>
      <c r="P323" t="str">
        <f t="shared" ref="P323:P386" si="23">IF(K323=1,"Full Pay","Partial")</f>
        <v>Full Pay</v>
      </c>
    </row>
    <row r="324" spans="1:16" x14ac:dyDescent="0.3">
      <c r="A324" s="1" t="s">
        <v>11</v>
      </c>
      <c r="B324" s="3">
        <v>11</v>
      </c>
      <c r="C324" s="1" t="s">
        <v>36</v>
      </c>
      <c r="D324" s="3">
        <v>220811</v>
      </c>
      <c r="E324" s="1" t="s">
        <v>814</v>
      </c>
      <c r="F324" s="1" t="s">
        <v>14</v>
      </c>
      <c r="G324" s="1" t="s">
        <v>815</v>
      </c>
      <c r="H324" s="4">
        <v>150000</v>
      </c>
      <c r="I324" s="4">
        <v>150000</v>
      </c>
      <c r="J324" s="3">
        <v>131</v>
      </c>
      <c r="K324" s="2">
        <v>1</v>
      </c>
      <c r="L324" s="2">
        <f t="shared" si="20"/>
        <v>1145.0381679389313</v>
      </c>
      <c r="M324" s="2">
        <f t="shared" si="21"/>
        <v>1145.0381679389313</v>
      </c>
      <c r="N324" t="str">
        <v>Low Pay</v>
      </c>
      <c r="O324" s="2" t="str">
        <f t="shared" si="22"/>
        <v>Single</v>
      </c>
      <c r="P324" t="str">
        <f t="shared" si="23"/>
        <v>Full Pay</v>
      </c>
    </row>
    <row r="325" spans="1:16" x14ac:dyDescent="0.3">
      <c r="A325" s="1" t="s">
        <v>11</v>
      </c>
      <c r="B325" s="3">
        <v>7</v>
      </c>
      <c r="C325" s="1" t="s">
        <v>816</v>
      </c>
      <c r="D325" s="3">
        <v>92801</v>
      </c>
      <c r="E325" s="1" t="s">
        <v>817</v>
      </c>
      <c r="F325" s="1" t="s">
        <v>14</v>
      </c>
      <c r="G325" s="1" t="s">
        <v>818</v>
      </c>
      <c r="H325" s="4">
        <v>4752</v>
      </c>
      <c r="I325" s="4">
        <v>240000</v>
      </c>
      <c r="J325" s="3">
        <v>128</v>
      </c>
      <c r="K325" s="2">
        <v>0.02</v>
      </c>
      <c r="L325" s="2">
        <f t="shared" si="20"/>
        <v>37.125</v>
      </c>
      <c r="M325" s="2">
        <f t="shared" si="21"/>
        <v>1875</v>
      </c>
      <c r="N325" t="str">
        <v>Medium Pay</v>
      </c>
      <c r="O325" s="2" t="str">
        <f t="shared" si="22"/>
        <v>Single</v>
      </c>
      <c r="P325" t="str">
        <f t="shared" si="23"/>
        <v>Partial</v>
      </c>
    </row>
    <row r="326" spans="1:16" x14ac:dyDescent="0.3">
      <c r="A326" s="1" t="s">
        <v>11</v>
      </c>
      <c r="B326" s="3">
        <v>14</v>
      </c>
      <c r="C326" s="1" t="s">
        <v>541</v>
      </c>
      <c r="D326" s="3">
        <v>67903</v>
      </c>
      <c r="E326" s="1" t="s">
        <v>819</v>
      </c>
      <c r="F326" s="1" t="s">
        <v>21</v>
      </c>
      <c r="G326" s="1" t="s">
        <v>820</v>
      </c>
      <c r="H326" s="4">
        <v>159000</v>
      </c>
      <c r="I326" s="4">
        <v>159000</v>
      </c>
      <c r="J326" s="3">
        <v>969</v>
      </c>
      <c r="K326" s="2">
        <v>1</v>
      </c>
      <c r="L326" s="2">
        <f t="shared" si="20"/>
        <v>164.08668730650155</v>
      </c>
      <c r="M326" s="2">
        <f t="shared" si="21"/>
        <v>164.08668730650155</v>
      </c>
      <c r="N326" t="str">
        <v>Medium Pay</v>
      </c>
      <c r="O326" s="2" t="str">
        <f t="shared" si="22"/>
        <v>Single</v>
      </c>
      <c r="P326" t="str">
        <f t="shared" si="23"/>
        <v>Full Pay</v>
      </c>
    </row>
    <row r="327" spans="1:16" x14ac:dyDescent="0.3">
      <c r="A327" s="1" t="s">
        <v>11</v>
      </c>
      <c r="B327" s="3">
        <v>18</v>
      </c>
      <c r="C327" s="1" t="s">
        <v>607</v>
      </c>
      <c r="D327" s="3">
        <v>68901</v>
      </c>
      <c r="E327" s="1" t="s">
        <v>821</v>
      </c>
      <c r="F327" s="1" t="s">
        <v>21</v>
      </c>
      <c r="G327" s="1" t="s">
        <v>822</v>
      </c>
      <c r="H327" s="4">
        <v>328802</v>
      </c>
      <c r="I327" s="4">
        <v>553912</v>
      </c>
      <c r="J327" s="3">
        <v>33663</v>
      </c>
      <c r="K327" s="2">
        <v>0.59</v>
      </c>
      <c r="L327" s="2">
        <f t="shared" si="20"/>
        <v>9.7674598223568907</v>
      </c>
      <c r="M327" s="2">
        <f t="shared" si="21"/>
        <v>16.454623770905741</v>
      </c>
      <c r="N327" t="str">
        <v>High Pay</v>
      </c>
      <c r="O327" s="2" t="str">
        <f t="shared" si="22"/>
        <v>Single</v>
      </c>
      <c r="P327" t="str">
        <f t="shared" si="23"/>
        <v>Partial</v>
      </c>
    </row>
    <row r="328" spans="1:16" x14ac:dyDescent="0.3">
      <c r="A328" s="1" t="s">
        <v>11</v>
      </c>
      <c r="B328" s="3">
        <v>10</v>
      </c>
      <c r="C328" s="1" t="s">
        <v>302</v>
      </c>
      <c r="D328" s="3">
        <v>74905</v>
      </c>
      <c r="E328" s="1" t="s">
        <v>823</v>
      </c>
      <c r="F328" s="1" t="s">
        <v>21</v>
      </c>
      <c r="G328" s="1" t="s">
        <v>824</v>
      </c>
      <c r="H328" s="4">
        <v>104000</v>
      </c>
      <c r="I328" s="4">
        <v>104000</v>
      </c>
      <c r="J328" s="3">
        <v>234</v>
      </c>
      <c r="K328" s="2">
        <v>1</v>
      </c>
      <c r="L328" s="2">
        <f t="shared" si="20"/>
        <v>444.44444444444446</v>
      </c>
      <c r="M328" s="2">
        <f t="shared" si="21"/>
        <v>444.44444444444446</v>
      </c>
      <c r="N328" t="str">
        <v>Low Pay</v>
      </c>
      <c r="O328" s="2" t="str">
        <f t="shared" si="22"/>
        <v>Single</v>
      </c>
      <c r="P328" t="str">
        <f t="shared" si="23"/>
        <v>Full Pay</v>
      </c>
    </row>
    <row r="329" spans="1:16" x14ac:dyDescent="0.3">
      <c r="A329" s="1" t="s">
        <v>11</v>
      </c>
      <c r="B329" s="3">
        <v>1</v>
      </c>
      <c r="C329" s="1" t="s">
        <v>357</v>
      </c>
      <c r="D329" s="3">
        <v>108903</v>
      </c>
      <c r="E329" s="1" t="s">
        <v>825</v>
      </c>
      <c r="F329" s="1" t="s">
        <v>21</v>
      </c>
      <c r="G329" s="1" t="s">
        <v>826</v>
      </c>
      <c r="H329" s="4">
        <v>235000</v>
      </c>
      <c r="I329" s="4">
        <v>235000</v>
      </c>
      <c r="J329" s="3">
        <v>4349</v>
      </c>
      <c r="K329" s="2">
        <v>1</v>
      </c>
      <c r="L329" s="2">
        <f t="shared" si="20"/>
        <v>54.035410439181419</v>
      </c>
      <c r="M329" s="2">
        <f t="shared" si="21"/>
        <v>54.035410439181419</v>
      </c>
      <c r="N329" t="str">
        <v>Medium Pay</v>
      </c>
      <c r="O329" s="2" t="str">
        <f t="shared" si="22"/>
        <v>Single</v>
      </c>
      <c r="P329" t="str">
        <f t="shared" si="23"/>
        <v>Full Pay</v>
      </c>
    </row>
    <row r="330" spans="1:16" x14ac:dyDescent="0.3">
      <c r="A330" s="1" t="s">
        <v>11</v>
      </c>
      <c r="B330" s="3">
        <v>15</v>
      </c>
      <c r="C330" s="1" t="s">
        <v>827</v>
      </c>
      <c r="D330" s="3">
        <v>48901</v>
      </c>
      <c r="E330" s="1" t="s">
        <v>828</v>
      </c>
      <c r="F330" s="1" t="s">
        <v>21</v>
      </c>
      <c r="G330" s="1" t="s">
        <v>829</v>
      </c>
      <c r="H330" s="4">
        <v>127500</v>
      </c>
      <c r="I330" s="4">
        <v>127500</v>
      </c>
      <c r="J330" s="3">
        <v>222</v>
      </c>
      <c r="K330" s="2">
        <v>1</v>
      </c>
      <c r="L330" s="2">
        <f t="shared" si="20"/>
        <v>574.32432432432438</v>
      </c>
      <c r="M330" s="2">
        <f t="shared" si="21"/>
        <v>574.32432432432438</v>
      </c>
      <c r="N330" t="str">
        <v>Low Pay</v>
      </c>
      <c r="O330" s="2" t="str">
        <f t="shared" si="22"/>
        <v>Single</v>
      </c>
      <c r="P330" t="str">
        <f t="shared" si="23"/>
        <v>Full Pay</v>
      </c>
    </row>
    <row r="331" spans="1:16" x14ac:dyDescent="0.3">
      <c r="A331" s="1" t="s">
        <v>11</v>
      </c>
      <c r="B331" s="3">
        <v>20</v>
      </c>
      <c r="C331" s="1" t="s">
        <v>49</v>
      </c>
      <c r="D331" s="3">
        <v>15905</v>
      </c>
      <c r="E331" s="1" t="s">
        <v>830</v>
      </c>
      <c r="F331" s="1" t="s">
        <v>21</v>
      </c>
      <c r="G331" s="1" t="s">
        <v>831</v>
      </c>
      <c r="H331" s="4">
        <v>323270</v>
      </c>
      <c r="I331" s="4">
        <v>323270</v>
      </c>
      <c r="J331" s="3">
        <v>7849</v>
      </c>
      <c r="K331" s="2">
        <v>1</v>
      </c>
      <c r="L331" s="2">
        <f t="shared" si="20"/>
        <v>41.18613836157472</v>
      </c>
      <c r="M331" s="2">
        <f t="shared" si="21"/>
        <v>41.18613836157472</v>
      </c>
      <c r="N331" t="str">
        <v>High Pay</v>
      </c>
      <c r="O331" s="2" t="str">
        <f t="shared" si="22"/>
        <v>Single</v>
      </c>
      <c r="P331" t="str">
        <f t="shared" si="23"/>
        <v>Full Pay</v>
      </c>
    </row>
    <row r="332" spans="1:16" x14ac:dyDescent="0.3">
      <c r="A332" s="1" t="s">
        <v>11</v>
      </c>
      <c r="B332" s="3">
        <v>7</v>
      </c>
      <c r="C332" s="1" t="s">
        <v>449</v>
      </c>
      <c r="D332" s="3">
        <v>234903</v>
      </c>
      <c r="E332" s="1" t="s">
        <v>830</v>
      </c>
      <c r="F332" s="1" t="s">
        <v>21</v>
      </c>
      <c r="G332" s="1" t="s">
        <v>832</v>
      </c>
      <c r="H332" s="4">
        <v>153000</v>
      </c>
      <c r="I332" s="4">
        <v>153000</v>
      </c>
      <c r="J332" s="3">
        <v>1022</v>
      </c>
      <c r="K332" s="2">
        <v>1</v>
      </c>
      <c r="L332" s="2">
        <f t="shared" si="20"/>
        <v>149.70645792563602</v>
      </c>
      <c r="M332" s="2">
        <f t="shared" si="21"/>
        <v>149.70645792563602</v>
      </c>
      <c r="N332" t="str">
        <v>Medium Pay</v>
      </c>
      <c r="O332" s="2" t="str">
        <f t="shared" si="22"/>
        <v>Single</v>
      </c>
      <c r="P332" t="str">
        <f t="shared" si="23"/>
        <v>Full Pay</v>
      </c>
    </row>
    <row r="333" spans="1:16" x14ac:dyDescent="0.3">
      <c r="A333" s="1" t="s">
        <v>11</v>
      </c>
      <c r="B333" s="3">
        <v>1</v>
      </c>
      <c r="C333" s="1" t="s">
        <v>357</v>
      </c>
      <c r="D333" s="3">
        <v>108904</v>
      </c>
      <c r="E333" s="1" t="s">
        <v>833</v>
      </c>
      <c r="F333" s="1" t="s">
        <v>21</v>
      </c>
      <c r="G333" s="1" t="s">
        <v>834</v>
      </c>
      <c r="H333" s="4">
        <v>374627</v>
      </c>
      <c r="I333" s="4">
        <v>374627</v>
      </c>
      <c r="J333" s="3">
        <v>33343</v>
      </c>
      <c r="K333" s="2">
        <v>1</v>
      </c>
      <c r="L333" s="2">
        <f t="shared" si="20"/>
        <v>11.235551690009897</v>
      </c>
      <c r="M333" s="2">
        <f t="shared" si="21"/>
        <v>11.235551690009897</v>
      </c>
      <c r="N333" t="str">
        <v>High Pay</v>
      </c>
      <c r="O333" s="2" t="str">
        <f t="shared" si="22"/>
        <v>Single</v>
      </c>
      <c r="P333" t="str">
        <f t="shared" si="23"/>
        <v>Full Pay</v>
      </c>
    </row>
    <row r="334" spans="1:16" x14ac:dyDescent="0.3">
      <c r="A334" s="1" t="s">
        <v>11</v>
      </c>
      <c r="B334" s="3">
        <v>3</v>
      </c>
      <c r="C334" s="1" t="s">
        <v>835</v>
      </c>
      <c r="D334" s="3">
        <v>120901</v>
      </c>
      <c r="E334" s="1" t="s">
        <v>836</v>
      </c>
      <c r="F334" s="1" t="s">
        <v>21</v>
      </c>
      <c r="G334" s="1" t="s">
        <v>837</v>
      </c>
      <c r="H334" s="4">
        <v>180250</v>
      </c>
      <c r="I334" s="4">
        <v>180250</v>
      </c>
      <c r="J334" s="3">
        <v>1531</v>
      </c>
      <c r="K334" s="2">
        <v>1</v>
      </c>
      <c r="L334" s="2">
        <f t="shared" si="20"/>
        <v>117.73350751143043</v>
      </c>
      <c r="M334" s="2">
        <f t="shared" si="21"/>
        <v>117.73350751143043</v>
      </c>
      <c r="N334" t="str">
        <v>Medium Pay</v>
      </c>
      <c r="O334" s="2" t="str">
        <f t="shared" si="22"/>
        <v>Single</v>
      </c>
      <c r="P334" t="str">
        <f t="shared" si="23"/>
        <v>Full Pay</v>
      </c>
    </row>
    <row r="335" spans="1:16" x14ac:dyDescent="0.3">
      <c r="A335" s="1" t="s">
        <v>11</v>
      </c>
      <c r="B335" s="3">
        <v>10</v>
      </c>
      <c r="C335" s="1" t="s">
        <v>12</v>
      </c>
      <c r="D335" s="3">
        <v>57833</v>
      </c>
      <c r="E335" s="1" t="s">
        <v>838</v>
      </c>
      <c r="F335" s="1" t="s">
        <v>14</v>
      </c>
      <c r="G335" s="1" t="s">
        <v>839</v>
      </c>
      <c r="H335" s="4">
        <v>140000</v>
      </c>
      <c r="I335" s="4">
        <v>140000</v>
      </c>
      <c r="J335" s="3">
        <v>221</v>
      </c>
      <c r="K335" s="2">
        <v>1</v>
      </c>
      <c r="L335" s="2">
        <f t="shared" si="20"/>
        <v>633.48416289592762</v>
      </c>
      <c r="M335" s="2">
        <f t="shared" si="21"/>
        <v>633.48416289592762</v>
      </c>
      <c r="N335" t="str">
        <v>Low Pay</v>
      </c>
      <c r="O335" s="2" t="str">
        <f t="shared" si="22"/>
        <v>Single</v>
      </c>
      <c r="P335" t="str">
        <f t="shared" si="23"/>
        <v>Full Pay</v>
      </c>
    </row>
    <row r="336" spans="1:16" x14ac:dyDescent="0.3">
      <c r="A336" s="1" t="s">
        <v>11</v>
      </c>
      <c r="B336" s="3">
        <v>5</v>
      </c>
      <c r="C336" s="1" t="s">
        <v>216</v>
      </c>
      <c r="D336" s="3">
        <v>123805</v>
      </c>
      <c r="E336" s="1" t="s">
        <v>840</v>
      </c>
      <c r="F336" s="1" t="s">
        <v>14</v>
      </c>
      <c r="G336" s="1" t="s">
        <v>841</v>
      </c>
      <c r="H336" s="4">
        <v>175000</v>
      </c>
      <c r="I336" s="4">
        <v>175000</v>
      </c>
      <c r="J336" s="3">
        <v>559</v>
      </c>
      <c r="K336" s="2">
        <v>1</v>
      </c>
      <c r="L336" s="2">
        <f t="shared" si="20"/>
        <v>313.05903398926654</v>
      </c>
      <c r="M336" s="2">
        <f t="shared" si="21"/>
        <v>313.05903398926654</v>
      </c>
      <c r="N336" t="str">
        <v>Medium Pay</v>
      </c>
      <c r="O336" s="2" t="str">
        <f t="shared" si="22"/>
        <v>Turnover (2 supers)</v>
      </c>
      <c r="P336" t="str">
        <f t="shared" si="23"/>
        <v>Full Pay</v>
      </c>
    </row>
    <row r="337" spans="1:16" x14ac:dyDescent="0.3">
      <c r="A337" s="1" t="s">
        <v>11</v>
      </c>
      <c r="B337" s="3">
        <v>5</v>
      </c>
      <c r="C337" s="1" t="s">
        <v>216</v>
      </c>
      <c r="D337" s="3">
        <v>123805</v>
      </c>
      <c r="E337" s="1" t="s">
        <v>840</v>
      </c>
      <c r="F337" s="1" t="s">
        <v>14</v>
      </c>
      <c r="G337" s="1" t="s">
        <v>842</v>
      </c>
      <c r="H337" s="4">
        <v>185000</v>
      </c>
      <c r="I337" s="4">
        <v>185000</v>
      </c>
      <c r="J337" s="3">
        <v>559</v>
      </c>
      <c r="K337" s="2">
        <v>1</v>
      </c>
      <c r="L337" s="2">
        <f t="shared" si="20"/>
        <v>330.94812164579605</v>
      </c>
      <c r="M337" s="2">
        <f t="shared" si="21"/>
        <v>330.94812164579605</v>
      </c>
      <c r="N337" t="str">
        <v>Medium Pay</v>
      </c>
      <c r="O337" s="2" t="str">
        <f t="shared" si="22"/>
        <v>Turnover (2 supers)</v>
      </c>
      <c r="P337" t="str">
        <f t="shared" si="23"/>
        <v>Full Pay</v>
      </c>
    </row>
    <row r="338" spans="1:16" x14ac:dyDescent="0.3">
      <c r="A338" s="1" t="s">
        <v>11</v>
      </c>
      <c r="B338" s="3">
        <v>3</v>
      </c>
      <c r="C338" s="1" t="s">
        <v>299</v>
      </c>
      <c r="D338" s="3">
        <v>241903</v>
      </c>
      <c r="E338" s="1" t="s">
        <v>843</v>
      </c>
      <c r="F338" s="1" t="s">
        <v>21</v>
      </c>
      <c r="G338" s="1" t="s">
        <v>844</v>
      </c>
      <c r="H338" s="4">
        <v>193085</v>
      </c>
      <c r="I338" s="4">
        <v>193085</v>
      </c>
      <c r="J338" s="3">
        <v>3279</v>
      </c>
      <c r="K338" s="2">
        <v>1</v>
      </c>
      <c r="L338" s="2">
        <f t="shared" si="20"/>
        <v>58.885330893565111</v>
      </c>
      <c r="M338" s="2">
        <f t="shared" si="21"/>
        <v>58.885330893565111</v>
      </c>
      <c r="N338" t="str">
        <v>Medium Pay</v>
      </c>
      <c r="O338" s="2" t="str">
        <f t="shared" si="22"/>
        <v>Single</v>
      </c>
      <c r="P338" t="str">
        <f t="shared" si="23"/>
        <v>Full Pay</v>
      </c>
    </row>
    <row r="339" spans="1:16" x14ac:dyDescent="0.3">
      <c r="A339" s="1" t="s">
        <v>11</v>
      </c>
      <c r="B339" s="3">
        <v>19</v>
      </c>
      <c r="C339" s="1" t="s">
        <v>116</v>
      </c>
      <c r="D339" s="3">
        <v>71804</v>
      </c>
      <c r="E339" s="1" t="s">
        <v>845</v>
      </c>
      <c r="F339" s="1" t="s">
        <v>14</v>
      </c>
      <c r="G339" s="1" t="s">
        <v>846</v>
      </c>
      <c r="H339" s="4">
        <v>132108</v>
      </c>
      <c r="I339" s="4">
        <v>132108</v>
      </c>
      <c r="J339" s="3">
        <v>319</v>
      </c>
      <c r="K339" s="2">
        <v>1</v>
      </c>
      <c r="L339" s="2">
        <f t="shared" si="20"/>
        <v>414.13166144200625</v>
      </c>
      <c r="M339" s="2">
        <f t="shared" si="21"/>
        <v>414.13166144200625</v>
      </c>
      <c r="N339" t="str">
        <v>Low Pay</v>
      </c>
      <c r="O339" s="2" t="str">
        <f t="shared" si="22"/>
        <v>Single</v>
      </c>
      <c r="P339" t="str">
        <f t="shared" si="23"/>
        <v>Full Pay</v>
      </c>
    </row>
    <row r="340" spans="1:16" x14ac:dyDescent="0.3">
      <c r="A340" s="1" t="s">
        <v>11</v>
      </c>
      <c r="B340" s="3">
        <v>19</v>
      </c>
      <c r="C340" s="1" t="s">
        <v>116</v>
      </c>
      <c r="D340" s="3">
        <v>71902</v>
      </c>
      <c r="E340" s="1" t="s">
        <v>847</v>
      </c>
      <c r="F340" s="1" t="s">
        <v>21</v>
      </c>
      <c r="G340" s="1" t="s">
        <v>848</v>
      </c>
      <c r="H340" s="4">
        <v>320000</v>
      </c>
      <c r="I340" s="4">
        <v>320000</v>
      </c>
      <c r="J340" s="3">
        <v>48118</v>
      </c>
      <c r="K340" s="2">
        <v>1</v>
      </c>
      <c r="L340" s="2">
        <f t="shared" si="20"/>
        <v>6.6503179683278608</v>
      </c>
      <c r="M340" s="2">
        <f t="shared" si="21"/>
        <v>6.6503179683278608</v>
      </c>
      <c r="N340" t="str">
        <v>High Pay</v>
      </c>
      <c r="O340" s="2" t="str">
        <f t="shared" si="22"/>
        <v>Single</v>
      </c>
      <c r="P340" t="str">
        <f t="shared" si="23"/>
        <v>Full Pay</v>
      </c>
    </row>
    <row r="341" spans="1:16" x14ac:dyDescent="0.3">
      <c r="A341" s="1" t="s">
        <v>11</v>
      </c>
      <c r="B341" s="3">
        <v>19</v>
      </c>
      <c r="C341" s="1" t="s">
        <v>116</v>
      </c>
      <c r="D341" s="3">
        <v>71810</v>
      </c>
      <c r="E341" s="1" t="s">
        <v>849</v>
      </c>
      <c r="F341" s="1" t="s">
        <v>14</v>
      </c>
      <c r="G341" s="1" t="s">
        <v>850</v>
      </c>
      <c r="H341" s="4">
        <v>180000</v>
      </c>
      <c r="I341" s="4">
        <v>180000</v>
      </c>
      <c r="J341" s="3">
        <v>775</v>
      </c>
      <c r="K341" s="2">
        <v>1</v>
      </c>
      <c r="L341" s="2">
        <f t="shared" si="20"/>
        <v>232.25806451612902</v>
      </c>
      <c r="M341" s="2">
        <f t="shared" si="21"/>
        <v>232.25806451612902</v>
      </c>
      <c r="N341" t="str">
        <v>Medium Pay</v>
      </c>
      <c r="O341" s="2" t="str">
        <f t="shared" si="22"/>
        <v>Single</v>
      </c>
      <c r="P341" t="str">
        <f t="shared" si="23"/>
        <v>Full Pay</v>
      </c>
    </row>
    <row r="342" spans="1:16" x14ac:dyDescent="0.3">
      <c r="A342" s="1" t="s">
        <v>11</v>
      </c>
      <c r="B342" s="3">
        <v>20</v>
      </c>
      <c r="C342" s="1" t="s">
        <v>49</v>
      </c>
      <c r="D342" s="3">
        <v>15836</v>
      </c>
      <c r="E342" s="1" t="s">
        <v>851</v>
      </c>
      <c r="F342" s="1" t="s">
        <v>14</v>
      </c>
      <c r="G342" s="1" t="s">
        <v>852</v>
      </c>
      <c r="H342" s="4">
        <v>56384</v>
      </c>
      <c r="I342" s="4">
        <v>128000</v>
      </c>
      <c r="J342" s="3">
        <v>486</v>
      </c>
      <c r="K342" s="2">
        <v>0.44</v>
      </c>
      <c r="L342" s="2">
        <f t="shared" si="20"/>
        <v>116.01646090534979</v>
      </c>
      <c r="M342" s="2">
        <f t="shared" si="21"/>
        <v>263.37448559670781</v>
      </c>
      <c r="N342" t="str">
        <v>Low Pay</v>
      </c>
      <c r="O342" s="2" t="str">
        <f t="shared" si="22"/>
        <v>Single</v>
      </c>
      <c r="P342" t="str">
        <f t="shared" si="23"/>
        <v>Partial</v>
      </c>
    </row>
    <row r="343" spans="1:16" x14ac:dyDescent="0.3">
      <c r="A343" s="1" t="s">
        <v>11</v>
      </c>
      <c r="B343" s="3">
        <v>9</v>
      </c>
      <c r="C343" s="1" t="s">
        <v>406</v>
      </c>
      <c r="D343" s="3">
        <v>243902</v>
      </c>
      <c r="E343" s="1" t="s">
        <v>853</v>
      </c>
      <c r="F343" s="1" t="s">
        <v>21</v>
      </c>
      <c r="G343" s="1" t="s">
        <v>854</v>
      </c>
      <c r="H343" s="4">
        <v>129150</v>
      </c>
      <c r="I343" s="4">
        <v>129150</v>
      </c>
      <c r="J343" s="3">
        <v>442</v>
      </c>
      <c r="K343" s="2">
        <v>1</v>
      </c>
      <c r="L343" s="2">
        <f t="shared" si="20"/>
        <v>292.19457013574663</v>
      </c>
      <c r="M343" s="2">
        <f t="shared" si="21"/>
        <v>292.19457013574663</v>
      </c>
      <c r="N343" t="str">
        <v>Low Pay</v>
      </c>
      <c r="O343" s="2" t="str">
        <f t="shared" si="22"/>
        <v>Single</v>
      </c>
      <c r="P343" t="str">
        <f t="shared" si="23"/>
        <v>Full Pay</v>
      </c>
    </row>
    <row r="344" spans="1:16" x14ac:dyDescent="0.3">
      <c r="A344" s="1" t="s">
        <v>11</v>
      </c>
      <c r="B344" s="3">
        <v>4</v>
      </c>
      <c r="C344" s="1" t="s">
        <v>16</v>
      </c>
      <c r="D344" s="3">
        <v>101877</v>
      </c>
      <c r="E344" s="1" t="s">
        <v>855</v>
      </c>
      <c r="F344" s="1" t="s">
        <v>14</v>
      </c>
      <c r="G344" s="1" t="s">
        <v>856</v>
      </c>
      <c r="H344" s="4">
        <v>133600</v>
      </c>
      <c r="I344" s="4">
        <v>133600</v>
      </c>
      <c r="J344" s="3">
        <v>192</v>
      </c>
      <c r="K344" s="2">
        <v>1</v>
      </c>
      <c r="L344" s="2">
        <f t="shared" si="20"/>
        <v>695.83333333333337</v>
      </c>
      <c r="M344" s="2">
        <f t="shared" si="21"/>
        <v>695.83333333333337</v>
      </c>
      <c r="N344" t="str">
        <v>Low Pay</v>
      </c>
      <c r="O344" s="2" t="str">
        <f t="shared" si="22"/>
        <v>Single</v>
      </c>
      <c r="P344" t="str">
        <f t="shared" si="23"/>
        <v>Full Pay</v>
      </c>
    </row>
    <row r="345" spans="1:16" x14ac:dyDescent="0.3">
      <c r="A345" s="1" t="s">
        <v>11</v>
      </c>
      <c r="B345" s="3">
        <v>13</v>
      </c>
      <c r="C345" s="1" t="s">
        <v>208</v>
      </c>
      <c r="D345" s="3">
        <v>11902</v>
      </c>
      <c r="E345" s="1" t="s">
        <v>857</v>
      </c>
      <c r="F345" s="1" t="s">
        <v>21</v>
      </c>
      <c r="G345" s="1" t="s">
        <v>858</v>
      </c>
      <c r="H345" s="4">
        <v>201572</v>
      </c>
      <c r="I345" s="4">
        <v>201572</v>
      </c>
      <c r="J345" s="3">
        <v>5959</v>
      </c>
      <c r="K345" s="2">
        <v>1</v>
      </c>
      <c r="L345" s="2">
        <f t="shared" si="20"/>
        <v>33.826480953180067</v>
      </c>
      <c r="M345" s="2">
        <f t="shared" si="21"/>
        <v>33.826480953180067</v>
      </c>
      <c r="N345" t="str">
        <v>Medium Pay</v>
      </c>
      <c r="O345" s="2" t="str">
        <f t="shared" si="22"/>
        <v>Single</v>
      </c>
      <c r="P345" t="str">
        <f t="shared" si="23"/>
        <v>Full Pay</v>
      </c>
    </row>
    <row r="346" spans="1:16" x14ac:dyDescent="0.3">
      <c r="A346" s="1" t="s">
        <v>11</v>
      </c>
      <c r="B346" s="3">
        <v>7</v>
      </c>
      <c r="C346" s="1" t="s">
        <v>472</v>
      </c>
      <c r="D346" s="3">
        <v>1903</v>
      </c>
      <c r="E346" s="1" t="s">
        <v>859</v>
      </c>
      <c r="F346" s="1" t="s">
        <v>21</v>
      </c>
      <c r="G346" s="1" t="s">
        <v>860</v>
      </c>
      <c r="H346" s="4">
        <v>137612</v>
      </c>
      <c r="I346" s="4">
        <v>137612</v>
      </c>
      <c r="J346" s="3">
        <v>1187</v>
      </c>
      <c r="K346" s="2">
        <v>1</v>
      </c>
      <c r="L346" s="2">
        <f t="shared" si="20"/>
        <v>115.93260320134793</v>
      </c>
      <c r="M346" s="2">
        <f t="shared" si="21"/>
        <v>115.93260320134793</v>
      </c>
      <c r="N346" t="str">
        <v>Low Pay</v>
      </c>
      <c r="O346" s="2" t="str">
        <f t="shared" si="22"/>
        <v>Single</v>
      </c>
      <c r="P346" t="str">
        <f t="shared" si="23"/>
        <v>Full Pay</v>
      </c>
    </row>
    <row r="347" spans="1:16" x14ac:dyDescent="0.3">
      <c r="A347" s="1" t="s">
        <v>11</v>
      </c>
      <c r="B347" s="3">
        <v>7</v>
      </c>
      <c r="C347" s="1" t="s">
        <v>861</v>
      </c>
      <c r="D347" s="3">
        <v>102906</v>
      </c>
      <c r="E347" s="1" t="s">
        <v>862</v>
      </c>
      <c r="F347" s="1" t="s">
        <v>21</v>
      </c>
      <c r="G347" s="1" t="s">
        <v>863</v>
      </c>
      <c r="H347" s="4">
        <v>120000</v>
      </c>
      <c r="I347" s="4">
        <v>120000</v>
      </c>
      <c r="J347" s="3">
        <v>775</v>
      </c>
      <c r="K347" s="2">
        <v>1</v>
      </c>
      <c r="L347" s="2">
        <f t="shared" si="20"/>
        <v>154.83870967741936</v>
      </c>
      <c r="M347" s="2">
        <f t="shared" si="21"/>
        <v>154.83870967741936</v>
      </c>
      <c r="N347" t="str">
        <v>Low Pay</v>
      </c>
      <c r="O347" s="2" t="str">
        <f t="shared" si="22"/>
        <v>Single</v>
      </c>
      <c r="P347" t="str">
        <f t="shared" si="23"/>
        <v>Full Pay</v>
      </c>
    </row>
    <row r="348" spans="1:16" x14ac:dyDescent="0.3">
      <c r="A348" s="1" t="s">
        <v>11</v>
      </c>
      <c r="B348" s="3">
        <v>10</v>
      </c>
      <c r="C348" s="1" t="s">
        <v>169</v>
      </c>
      <c r="D348" s="3">
        <v>70903</v>
      </c>
      <c r="E348" s="1" t="s">
        <v>864</v>
      </c>
      <c r="F348" s="1" t="s">
        <v>21</v>
      </c>
      <c r="G348" s="1" t="s">
        <v>865</v>
      </c>
      <c r="H348" s="4">
        <v>255000</v>
      </c>
      <c r="I348" s="4">
        <v>255000</v>
      </c>
      <c r="J348" s="3">
        <v>6646</v>
      </c>
      <c r="K348" s="2">
        <v>1</v>
      </c>
      <c r="L348" s="2">
        <f t="shared" si="20"/>
        <v>38.368943725549201</v>
      </c>
      <c r="M348" s="2">
        <f t="shared" si="21"/>
        <v>38.368943725549201</v>
      </c>
      <c r="N348" t="str">
        <v>High Pay</v>
      </c>
      <c r="O348" s="2" t="str">
        <f t="shared" si="22"/>
        <v>Single</v>
      </c>
      <c r="P348" t="str">
        <f t="shared" si="23"/>
        <v>Full Pay</v>
      </c>
    </row>
    <row r="349" spans="1:16" x14ac:dyDescent="0.3">
      <c r="A349" s="1" t="s">
        <v>11</v>
      </c>
      <c r="B349" s="3">
        <v>11</v>
      </c>
      <c r="C349" s="1" t="s">
        <v>435</v>
      </c>
      <c r="D349" s="3">
        <v>49906</v>
      </c>
      <c r="E349" s="1" t="s">
        <v>866</v>
      </c>
      <c r="F349" s="1" t="s">
        <v>21</v>
      </c>
      <c r="G349" s="1" t="s">
        <v>867</v>
      </c>
      <c r="H349" s="4">
        <v>81770</v>
      </c>
      <c r="I349" s="4">
        <v>81770</v>
      </c>
      <c r="J349" s="3">
        <v>499</v>
      </c>
      <c r="K349" s="2">
        <v>1</v>
      </c>
      <c r="L349" s="2">
        <f t="shared" si="20"/>
        <v>163.86773547094188</v>
      </c>
      <c r="M349" s="2">
        <f t="shared" si="21"/>
        <v>163.86773547094188</v>
      </c>
      <c r="N349" t="str">
        <v>Low Pay</v>
      </c>
      <c r="O349" s="2" t="str">
        <f t="shared" si="22"/>
        <v>Single</v>
      </c>
      <c r="P349" t="str">
        <f t="shared" si="23"/>
        <v>Full Pay</v>
      </c>
    </row>
    <row r="350" spans="1:16" x14ac:dyDescent="0.3">
      <c r="A350" s="1" t="s">
        <v>11</v>
      </c>
      <c r="B350" s="3">
        <v>11</v>
      </c>
      <c r="C350" s="1" t="s">
        <v>287</v>
      </c>
      <c r="D350" s="3">
        <v>72802</v>
      </c>
      <c r="E350" s="1" t="s">
        <v>868</v>
      </c>
      <c r="F350" s="1" t="s">
        <v>14</v>
      </c>
      <c r="G350" s="1" t="s">
        <v>869</v>
      </c>
      <c r="H350" s="4">
        <v>90000</v>
      </c>
      <c r="I350" s="4">
        <v>182927</v>
      </c>
      <c r="J350" s="3">
        <v>107</v>
      </c>
      <c r="K350" s="2">
        <v>0.49</v>
      </c>
      <c r="L350" s="2">
        <f t="shared" si="20"/>
        <v>841.12149532710282</v>
      </c>
      <c r="M350" s="2">
        <f t="shared" si="21"/>
        <v>1709.5981308411215</v>
      </c>
      <c r="N350" t="str">
        <v>Medium Pay</v>
      </c>
      <c r="O350" s="2" t="str">
        <f t="shared" si="22"/>
        <v>Single</v>
      </c>
      <c r="P350" t="str">
        <f t="shared" si="23"/>
        <v>Partial</v>
      </c>
    </row>
    <row r="351" spans="1:16" x14ac:dyDescent="0.3">
      <c r="A351" s="1" t="s">
        <v>11</v>
      </c>
      <c r="B351" s="3">
        <v>20</v>
      </c>
      <c r="C351" s="1" t="s">
        <v>49</v>
      </c>
      <c r="D351" s="3">
        <v>15844</v>
      </c>
      <c r="E351" s="1" t="s">
        <v>870</v>
      </c>
      <c r="F351" s="1" t="s">
        <v>14</v>
      </c>
      <c r="G351" s="1" t="s">
        <v>871</v>
      </c>
      <c r="H351" s="4">
        <v>130600</v>
      </c>
      <c r="I351" s="4">
        <v>130600</v>
      </c>
      <c r="J351" s="3">
        <v>365</v>
      </c>
      <c r="K351" s="2">
        <v>1</v>
      </c>
      <c r="L351" s="2">
        <f t="shared" si="20"/>
        <v>357.8082191780822</v>
      </c>
      <c r="M351" s="2">
        <f t="shared" si="21"/>
        <v>357.8082191780822</v>
      </c>
      <c r="N351" t="str">
        <v>Low Pay</v>
      </c>
      <c r="O351" s="2" t="str">
        <f t="shared" si="22"/>
        <v>Single</v>
      </c>
      <c r="P351" t="str">
        <f t="shared" si="23"/>
        <v>Full Pay</v>
      </c>
    </row>
    <row r="352" spans="1:16" x14ac:dyDescent="0.3">
      <c r="A352" s="1" t="s">
        <v>11</v>
      </c>
      <c r="B352" s="3">
        <v>4</v>
      </c>
      <c r="C352" s="1" t="s">
        <v>16</v>
      </c>
      <c r="D352" s="3">
        <v>101872</v>
      </c>
      <c r="E352" s="1" t="s">
        <v>872</v>
      </c>
      <c r="F352" s="1" t="s">
        <v>14</v>
      </c>
      <c r="G352" s="1" t="s">
        <v>873</v>
      </c>
      <c r="H352" s="4">
        <v>166500</v>
      </c>
      <c r="I352" s="4">
        <v>166500</v>
      </c>
      <c r="J352" s="3">
        <v>979</v>
      </c>
      <c r="K352" s="2">
        <v>1</v>
      </c>
      <c r="L352" s="2">
        <f t="shared" si="20"/>
        <v>170.07150153217569</v>
      </c>
      <c r="M352" s="2">
        <f t="shared" si="21"/>
        <v>170.07150153217569</v>
      </c>
      <c r="N352" t="str">
        <v>Medium Pay</v>
      </c>
      <c r="O352" s="2" t="str">
        <f t="shared" si="22"/>
        <v>Single</v>
      </c>
      <c r="P352" t="str">
        <f t="shared" si="23"/>
        <v>Full Pay</v>
      </c>
    </row>
    <row r="353" spans="1:16" x14ac:dyDescent="0.3">
      <c r="A353" s="1" t="s">
        <v>11</v>
      </c>
      <c r="B353" s="3">
        <v>14</v>
      </c>
      <c r="C353" s="1" t="s">
        <v>182</v>
      </c>
      <c r="D353" s="3">
        <v>30906</v>
      </c>
      <c r="E353" s="1" t="s">
        <v>874</v>
      </c>
      <c r="F353" s="1" t="s">
        <v>21</v>
      </c>
      <c r="G353" s="1" t="s">
        <v>875</v>
      </c>
      <c r="H353" s="4">
        <v>60000</v>
      </c>
      <c r="I353" s="4">
        <v>60000</v>
      </c>
      <c r="J353" s="3">
        <v>503</v>
      </c>
      <c r="K353" s="2">
        <v>1</v>
      </c>
      <c r="L353" s="2">
        <f t="shared" si="20"/>
        <v>119.28429423459245</v>
      </c>
      <c r="M353" s="2">
        <f t="shared" si="21"/>
        <v>119.28429423459245</v>
      </c>
      <c r="N353" t="str">
        <v>Low Pay</v>
      </c>
      <c r="O353" s="2" t="str">
        <f t="shared" si="22"/>
        <v>Single</v>
      </c>
      <c r="P353" t="str">
        <f t="shared" si="23"/>
        <v>Full Pay</v>
      </c>
    </row>
    <row r="354" spans="1:16" x14ac:dyDescent="0.3">
      <c r="A354" s="1" t="s">
        <v>11</v>
      </c>
      <c r="B354" s="3">
        <v>7</v>
      </c>
      <c r="C354" s="1" t="s">
        <v>151</v>
      </c>
      <c r="D354" s="3">
        <v>107905</v>
      </c>
      <c r="E354" s="1" t="s">
        <v>876</v>
      </c>
      <c r="F354" s="1" t="s">
        <v>21</v>
      </c>
      <c r="G354" s="1" t="s">
        <v>877</v>
      </c>
      <c r="H354" s="4">
        <v>138000</v>
      </c>
      <c r="I354" s="4">
        <v>138000</v>
      </c>
      <c r="J354" s="3">
        <v>1711</v>
      </c>
      <c r="K354" s="2">
        <v>1</v>
      </c>
      <c r="L354" s="2">
        <f t="shared" si="20"/>
        <v>80.65458796025716</v>
      </c>
      <c r="M354" s="2">
        <f t="shared" si="21"/>
        <v>80.65458796025716</v>
      </c>
      <c r="N354" t="str">
        <v>Low Pay</v>
      </c>
      <c r="O354" s="2" t="str">
        <f t="shared" si="22"/>
        <v>Single</v>
      </c>
      <c r="P354" t="str">
        <f t="shared" si="23"/>
        <v>Full Pay</v>
      </c>
    </row>
    <row r="355" spans="1:16" x14ac:dyDescent="0.3">
      <c r="A355" s="1" t="s">
        <v>11</v>
      </c>
      <c r="B355" s="3">
        <v>5</v>
      </c>
      <c r="C355" s="1" t="s">
        <v>368</v>
      </c>
      <c r="D355" s="3">
        <v>121906</v>
      </c>
      <c r="E355" s="1" t="s">
        <v>878</v>
      </c>
      <c r="F355" s="1" t="s">
        <v>21</v>
      </c>
      <c r="G355" s="1" t="s">
        <v>879</v>
      </c>
      <c r="H355" s="4">
        <v>150000</v>
      </c>
      <c r="I355" s="4">
        <v>150000</v>
      </c>
      <c r="J355" s="3">
        <v>428</v>
      </c>
      <c r="K355" s="2">
        <v>1</v>
      </c>
      <c r="L355" s="2">
        <f t="shared" si="20"/>
        <v>350.46728971962619</v>
      </c>
      <c r="M355" s="2">
        <f t="shared" si="21"/>
        <v>350.46728971962619</v>
      </c>
      <c r="N355" t="str">
        <v>Low Pay</v>
      </c>
      <c r="O355" s="2" t="str">
        <f t="shared" si="22"/>
        <v>Single</v>
      </c>
      <c r="P355" t="str">
        <f t="shared" si="23"/>
        <v>Full Pay</v>
      </c>
    </row>
    <row r="356" spans="1:16" x14ac:dyDescent="0.3">
      <c r="A356" s="1" t="s">
        <v>11</v>
      </c>
      <c r="B356" s="3">
        <v>12</v>
      </c>
      <c r="C356" s="1" t="s">
        <v>630</v>
      </c>
      <c r="D356" s="3">
        <v>50901</v>
      </c>
      <c r="E356" s="1" t="s">
        <v>880</v>
      </c>
      <c r="F356" s="1" t="s">
        <v>21</v>
      </c>
      <c r="G356" s="1" t="s">
        <v>881</v>
      </c>
      <c r="H356" s="4">
        <v>105957</v>
      </c>
      <c r="I356" s="4">
        <v>105957</v>
      </c>
      <c r="J356" s="3">
        <v>198</v>
      </c>
      <c r="K356" s="2">
        <v>1</v>
      </c>
      <c r="L356" s="2">
        <f t="shared" si="20"/>
        <v>535.13636363636363</v>
      </c>
      <c r="M356" s="2">
        <f t="shared" si="21"/>
        <v>535.13636363636363</v>
      </c>
      <c r="N356" t="str">
        <v>Low Pay</v>
      </c>
      <c r="O356" s="2" t="str">
        <f t="shared" si="22"/>
        <v>Single</v>
      </c>
      <c r="P356" t="str">
        <f t="shared" si="23"/>
        <v>Full Pay</v>
      </c>
    </row>
    <row r="357" spans="1:16" x14ac:dyDescent="0.3">
      <c r="A357" s="1" t="s">
        <v>11</v>
      </c>
      <c r="B357" s="3">
        <v>11</v>
      </c>
      <c r="C357" s="1" t="s">
        <v>36</v>
      </c>
      <c r="D357" s="3">
        <v>220904</v>
      </c>
      <c r="E357" s="1" t="s">
        <v>882</v>
      </c>
      <c r="F357" s="1" t="s">
        <v>21</v>
      </c>
      <c r="G357" s="1" t="s">
        <v>883</v>
      </c>
      <c r="H357" s="4">
        <v>290000</v>
      </c>
      <c r="I357" s="4">
        <v>290000</v>
      </c>
      <c r="J357" s="3">
        <v>5018</v>
      </c>
      <c r="K357" s="2">
        <v>1</v>
      </c>
      <c r="L357" s="2">
        <f t="shared" si="20"/>
        <v>57.791948983658827</v>
      </c>
      <c r="M357" s="2">
        <f t="shared" si="21"/>
        <v>57.791948983658827</v>
      </c>
      <c r="N357" t="str">
        <v>High Pay</v>
      </c>
      <c r="O357" s="2" t="str">
        <f t="shared" si="22"/>
        <v>Single</v>
      </c>
      <c r="P357" t="str">
        <f t="shared" si="23"/>
        <v>Full Pay</v>
      </c>
    </row>
    <row r="358" spans="1:16" x14ac:dyDescent="0.3">
      <c r="A358" s="1" t="s">
        <v>11</v>
      </c>
      <c r="B358" s="3">
        <v>10</v>
      </c>
      <c r="C358" s="1" t="s">
        <v>12</v>
      </c>
      <c r="D358" s="3">
        <v>57834</v>
      </c>
      <c r="E358" s="1" t="s">
        <v>884</v>
      </c>
      <c r="F358" s="1" t="s">
        <v>14</v>
      </c>
      <c r="G358" s="1" t="s">
        <v>885</v>
      </c>
      <c r="H358" s="4">
        <v>194043</v>
      </c>
      <c r="I358" s="4">
        <v>194043</v>
      </c>
      <c r="J358" s="3">
        <v>629</v>
      </c>
      <c r="K358" s="2">
        <v>1</v>
      </c>
      <c r="L358" s="2">
        <f t="shared" si="20"/>
        <v>308.49443561208267</v>
      </c>
      <c r="M358" s="2">
        <f t="shared" si="21"/>
        <v>308.49443561208267</v>
      </c>
      <c r="N358" t="str">
        <v>Medium Pay</v>
      </c>
      <c r="O358" s="2" t="str">
        <f t="shared" si="22"/>
        <v>Single</v>
      </c>
      <c r="P358" t="str">
        <f t="shared" si="23"/>
        <v>Full Pay</v>
      </c>
    </row>
    <row r="359" spans="1:16" x14ac:dyDescent="0.3">
      <c r="A359" s="1" t="s">
        <v>11</v>
      </c>
      <c r="B359" s="3">
        <v>4</v>
      </c>
      <c r="C359" s="1" t="s">
        <v>16</v>
      </c>
      <c r="D359" s="3">
        <v>101811</v>
      </c>
      <c r="E359" s="1" t="s">
        <v>886</v>
      </c>
      <c r="F359" s="1" t="s">
        <v>14</v>
      </c>
      <c r="G359" s="1" t="s">
        <v>887</v>
      </c>
      <c r="H359" s="4">
        <v>1</v>
      </c>
      <c r="I359" s="4">
        <v>1</v>
      </c>
      <c r="J359" s="3">
        <v>302</v>
      </c>
      <c r="K359" s="2">
        <v>1</v>
      </c>
      <c r="L359" s="2">
        <f t="shared" si="20"/>
        <v>3.3112582781456954E-3</v>
      </c>
      <c r="M359" s="2">
        <f t="shared" si="21"/>
        <v>3.3112582781456954E-3</v>
      </c>
      <c r="N359" t="str">
        <v>Low Pay</v>
      </c>
      <c r="O359" s="2" t="str">
        <f t="shared" si="22"/>
        <v>Single</v>
      </c>
      <c r="P359" t="str">
        <f t="shared" si="23"/>
        <v>Full Pay</v>
      </c>
    </row>
    <row r="360" spans="1:16" x14ac:dyDescent="0.3">
      <c r="A360" s="1" t="s">
        <v>11</v>
      </c>
      <c r="B360" s="3">
        <v>1</v>
      </c>
      <c r="C360" s="1" t="s">
        <v>357</v>
      </c>
      <c r="D360" s="3">
        <v>108809</v>
      </c>
      <c r="E360" s="1" t="s">
        <v>888</v>
      </c>
      <c r="F360" s="1" t="s">
        <v>14</v>
      </c>
      <c r="G360" s="1" t="s">
        <v>889</v>
      </c>
      <c r="H360" s="4">
        <v>26277</v>
      </c>
      <c r="I360" s="4">
        <v>239535</v>
      </c>
      <c r="J360" s="3">
        <v>183</v>
      </c>
      <c r="K360" s="2">
        <v>0.11</v>
      </c>
      <c r="L360" s="2">
        <f t="shared" si="20"/>
        <v>143.59016393442624</v>
      </c>
      <c r="M360" s="2">
        <f t="shared" si="21"/>
        <v>1308.9344262295083</v>
      </c>
      <c r="N360" t="str">
        <v>Medium Pay</v>
      </c>
      <c r="O360" s="2" t="str">
        <f t="shared" si="22"/>
        <v>Single</v>
      </c>
      <c r="P360" t="str">
        <f t="shared" si="23"/>
        <v>Partial</v>
      </c>
    </row>
    <row r="361" spans="1:16" x14ac:dyDescent="0.3">
      <c r="A361" s="1" t="s">
        <v>11</v>
      </c>
      <c r="B361" s="3">
        <v>7</v>
      </c>
      <c r="C361" s="1" t="s">
        <v>485</v>
      </c>
      <c r="D361" s="3">
        <v>210906</v>
      </c>
      <c r="E361" s="1" t="s">
        <v>890</v>
      </c>
      <c r="F361" s="1" t="s">
        <v>21</v>
      </c>
      <c r="G361" s="1" t="s">
        <v>891</v>
      </c>
      <c r="H361" s="4">
        <v>60242</v>
      </c>
      <c r="I361" s="4">
        <v>102418</v>
      </c>
      <c r="J361" s="3">
        <v>86</v>
      </c>
      <c r="K361" s="2">
        <v>0.59</v>
      </c>
      <c r="L361" s="2">
        <f t="shared" si="20"/>
        <v>700.48837209302326</v>
      </c>
      <c r="M361" s="2">
        <f t="shared" si="21"/>
        <v>1190.9069767441861</v>
      </c>
      <c r="N361" t="str">
        <v>Low Pay</v>
      </c>
      <c r="O361" s="2" t="str">
        <f t="shared" si="22"/>
        <v>Single</v>
      </c>
      <c r="P361" t="str">
        <f t="shared" si="23"/>
        <v>Partial</v>
      </c>
    </row>
    <row r="362" spans="1:16" x14ac:dyDescent="0.3">
      <c r="A362" s="1" t="s">
        <v>11</v>
      </c>
      <c r="B362" s="3">
        <v>3</v>
      </c>
      <c r="C362" s="1" t="s">
        <v>892</v>
      </c>
      <c r="D362" s="3">
        <v>143906</v>
      </c>
      <c r="E362" s="1" t="s">
        <v>893</v>
      </c>
      <c r="F362" s="1" t="s">
        <v>21</v>
      </c>
      <c r="G362" s="1" t="s">
        <v>894</v>
      </c>
      <c r="H362" s="4">
        <v>45240</v>
      </c>
      <c r="I362" s="4">
        <v>100000</v>
      </c>
      <c r="J362" s="3">
        <v>128</v>
      </c>
      <c r="K362" s="2">
        <v>0.45</v>
      </c>
      <c r="L362" s="2">
        <f t="shared" si="20"/>
        <v>353.4375</v>
      </c>
      <c r="M362" s="2">
        <f t="shared" si="21"/>
        <v>781.25</v>
      </c>
      <c r="N362" t="str">
        <v>Low Pay</v>
      </c>
      <c r="O362" s="2" t="str">
        <f t="shared" si="22"/>
        <v>Single</v>
      </c>
      <c r="P362" t="str">
        <f t="shared" si="23"/>
        <v>Partial</v>
      </c>
    </row>
    <row r="363" spans="1:16" x14ac:dyDescent="0.3">
      <c r="A363" s="1" t="s">
        <v>11</v>
      </c>
      <c r="B363" s="3">
        <v>19</v>
      </c>
      <c r="C363" s="1" t="s">
        <v>116</v>
      </c>
      <c r="D363" s="3">
        <v>71903</v>
      </c>
      <c r="E363" s="1" t="s">
        <v>895</v>
      </c>
      <c r="F363" s="1" t="s">
        <v>21</v>
      </c>
      <c r="G363" s="1" t="s">
        <v>896</v>
      </c>
      <c r="H363" s="4">
        <v>119911</v>
      </c>
      <c r="I363" s="4">
        <v>119911</v>
      </c>
      <c r="J363" s="3">
        <v>1865</v>
      </c>
      <c r="K363" s="2">
        <v>1</v>
      </c>
      <c r="L363" s="2">
        <f t="shared" si="20"/>
        <v>64.295442359249336</v>
      </c>
      <c r="M363" s="2">
        <f t="shared" si="21"/>
        <v>64.295442359249336</v>
      </c>
      <c r="N363" t="str">
        <v>Low Pay</v>
      </c>
      <c r="O363" s="2" t="str">
        <f t="shared" si="22"/>
        <v>Single</v>
      </c>
      <c r="P363" t="str">
        <f t="shared" si="23"/>
        <v>Full Pay</v>
      </c>
    </row>
    <row r="364" spans="1:16" x14ac:dyDescent="0.3">
      <c r="A364" s="1" t="s">
        <v>11</v>
      </c>
      <c r="B364" s="3">
        <v>12</v>
      </c>
      <c r="C364" s="1" t="s">
        <v>752</v>
      </c>
      <c r="D364" s="3">
        <v>81902</v>
      </c>
      <c r="E364" s="1" t="s">
        <v>897</v>
      </c>
      <c r="F364" s="1" t="s">
        <v>21</v>
      </c>
      <c r="G364" s="1" t="s">
        <v>898</v>
      </c>
      <c r="H364" s="4">
        <v>170000</v>
      </c>
      <c r="I364" s="4">
        <v>170000</v>
      </c>
      <c r="J364" s="3">
        <v>1602</v>
      </c>
      <c r="K364" s="2">
        <v>1</v>
      </c>
      <c r="L364" s="2">
        <f t="shared" si="20"/>
        <v>106.11735330836454</v>
      </c>
      <c r="M364" s="2">
        <f t="shared" si="21"/>
        <v>106.11735330836454</v>
      </c>
      <c r="N364" t="str">
        <v>Medium Pay</v>
      </c>
      <c r="O364" s="2" t="str">
        <f t="shared" si="22"/>
        <v>Single</v>
      </c>
      <c r="P364" t="str">
        <f t="shared" si="23"/>
        <v>Full Pay</v>
      </c>
    </row>
    <row r="365" spans="1:16" x14ac:dyDescent="0.3">
      <c r="A365" s="1" t="s">
        <v>11</v>
      </c>
      <c r="B365" s="3">
        <v>10</v>
      </c>
      <c r="C365" s="1" t="s">
        <v>169</v>
      </c>
      <c r="D365" s="3">
        <v>70801</v>
      </c>
      <c r="E365" s="1" t="s">
        <v>899</v>
      </c>
      <c r="F365" s="1" t="s">
        <v>14</v>
      </c>
      <c r="G365" s="1" t="s">
        <v>900</v>
      </c>
      <c r="H365" s="4">
        <v>332445</v>
      </c>
      <c r="I365" s="4">
        <v>332445</v>
      </c>
      <c r="J365" s="3">
        <v>3036</v>
      </c>
      <c r="K365" s="2">
        <v>1</v>
      </c>
      <c r="L365" s="2">
        <f t="shared" si="20"/>
        <v>109.50098814229248</v>
      </c>
      <c r="M365" s="2">
        <f t="shared" si="21"/>
        <v>109.50098814229248</v>
      </c>
      <c r="N365" t="str">
        <v>High Pay</v>
      </c>
      <c r="O365" s="2" t="str">
        <f t="shared" si="22"/>
        <v>Single</v>
      </c>
      <c r="P365" t="str">
        <f t="shared" si="23"/>
        <v>Full Pay</v>
      </c>
    </row>
    <row r="366" spans="1:16" x14ac:dyDescent="0.3">
      <c r="A366" s="1" t="s">
        <v>11</v>
      </c>
      <c r="B366" s="3">
        <v>20</v>
      </c>
      <c r="C366" s="1" t="s">
        <v>901</v>
      </c>
      <c r="D366" s="3">
        <v>128904</v>
      </c>
      <c r="E366" s="1" t="s">
        <v>902</v>
      </c>
      <c r="F366" s="1" t="s">
        <v>21</v>
      </c>
      <c r="G366" s="1" t="s">
        <v>903</v>
      </c>
      <c r="H366" s="4">
        <v>77094</v>
      </c>
      <c r="I366" s="4">
        <v>110056</v>
      </c>
      <c r="J366" s="3">
        <v>442</v>
      </c>
      <c r="K366" s="2">
        <v>0.7</v>
      </c>
      <c r="L366" s="2">
        <f t="shared" si="20"/>
        <v>174.42081447963801</v>
      </c>
      <c r="M366" s="2">
        <f t="shared" si="21"/>
        <v>248.99547511312218</v>
      </c>
      <c r="N366" t="str">
        <v>Low Pay</v>
      </c>
      <c r="O366" s="2" t="str">
        <f t="shared" si="22"/>
        <v>Single</v>
      </c>
      <c r="P366" t="str">
        <f t="shared" si="23"/>
        <v>Partial</v>
      </c>
    </row>
    <row r="367" spans="1:16" x14ac:dyDescent="0.3">
      <c r="A367" s="1" t="s">
        <v>11</v>
      </c>
      <c r="B367" s="3">
        <v>8</v>
      </c>
      <c r="C367" s="1" t="s">
        <v>625</v>
      </c>
      <c r="D367" s="3">
        <v>60914</v>
      </c>
      <c r="E367" s="1" t="s">
        <v>904</v>
      </c>
      <c r="F367" s="1" t="s">
        <v>21</v>
      </c>
      <c r="G367" s="1" t="s">
        <v>905</v>
      </c>
      <c r="H367" s="4">
        <v>125000</v>
      </c>
      <c r="I367" s="4">
        <v>125000</v>
      </c>
      <c r="J367" s="3">
        <v>141</v>
      </c>
      <c r="K367" s="2">
        <v>1</v>
      </c>
      <c r="L367" s="2">
        <f t="shared" si="20"/>
        <v>886.52482269503548</v>
      </c>
      <c r="M367" s="2">
        <f t="shared" si="21"/>
        <v>886.52482269503548</v>
      </c>
      <c r="N367" t="str">
        <v>Low Pay</v>
      </c>
      <c r="O367" s="2" t="str">
        <f t="shared" si="22"/>
        <v>Single</v>
      </c>
      <c r="P367" t="str">
        <f t="shared" si="23"/>
        <v>Full Pay</v>
      </c>
    </row>
    <row r="368" spans="1:16" x14ac:dyDescent="0.3">
      <c r="A368" s="1" t="s">
        <v>11</v>
      </c>
      <c r="B368" s="3">
        <v>10</v>
      </c>
      <c r="C368" s="1" t="s">
        <v>70</v>
      </c>
      <c r="D368" s="3">
        <v>43904</v>
      </c>
      <c r="E368" s="1" t="s">
        <v>906</v>
      </c>
      <c r="F368" s="1" t="s">
        <v>21</v>
      </c>
      <c r="G368" s="1" t="s">
        <v>907</v>
      </c>
      <c r="H368" s="4">
        <v>262500</v>
      </c>
      <c r="I368" s="4">
        <v>262500</v>
      </c>
      <c r="J368" s="3">
        <v>2397</v>
      </c>
      <c r="K368" s="2">
        <v>1</v>
      </c>
      <c r="L368" s="2">
        <f t="shared" si="20"/>
        <v>109.51188986232791</v>
      </c>
      <c r="M368" s="2">
        <f t="shared" si="21"/>
        <v>109.51188986232791</v>
      </c>
      <c r="N368" t="str">
        <v>High Pay</v>
      </c>
      <c r="O368" s="2" t="str">
        <f t="shared" si="22"/>
        <v>Single</v>
      </c>
      <c r="P368" t="str">
        <f t="shared" si="23"/>
        <v>Full Pay</v>
      </c>
    </row>
    <row r="369" spans="1:16" x14ac:dyDescent="0.3">
      <c r="A369" s="1" t="s">
        <v>11</v>
      </c>
      <c r="B369" s="3">
        <v>16</v>
      </c>
      <c r="C369" s="1" t="s">
        <v>316</v>
      </c>
      <c r="D369" s="3">
        <v>185902</v>
      </c>
      <c r="E369" s="1" t="s">
        <v>908</v>
      </c>
      <c r="F369" s="1" t="s">
        <v>21</v>
      </c>
      <c r="G369" s="1" t="s">
        <v>909</v>
      </c>
      <c r="H369" s="4">
        <v>120000</v>
      </c>
      <c r="I369" s="4">
        <v>120000</v>
      </c>
      <c r="J369" s="3">
        <v>599</v>
      </c>
      <c r="K369" s="2">
        <v>1</v>
      </c>
      <c r="L369" s="2">
        <f t="shared" si="20"/>
        <v>200.3338898163606</v>
      </c>
      <c r="M369" s="2">
        <f t="shared" si="21"/>
        <v>200.3338898163606</v>
      </c>
      <c r="N369" t="str">
        <v>Low Pay</v>
      </c>
      <c r="O369" s="2" t="str">
        <f t="shared" si="22"/>
        <v>Single</v>
      </c>
      <c r="P369" t="str">
        <f t="shared" si="23"/>
        <v>Full Pay</v>
      </c>
    </row>
    <row r="370" spans="1:16" x14ac:dyDescent="0.3">
      <c r="A370" s="1" t="s">
        <v>11</v>
      </c>
      <c r="B370" s="3">
        <v>13</v>
      </c>
      <c r="C370" s="1" t="s">
        <v>910</v>
      </c>
      <c r="D370" s="3">
        <v>75906</v>
      </c>
      <c r="E370" s="1" t="s">
        <v>911</v>
      </c>
      <c r="F370" s="1" t="s">
        <v>21</v>
      </c>
      <c r="G370" s="1" t="s">
        <v>912</v>
      </c>
      <c r="H370" s="4">
        <v>163680</v>
      </c>
      <c r="I370" s="4">
        <v>163680</v>
      </c>
      <c r="J370" s="3">
        <v>290</v>
      </c>
      <c r="K370" s="2">
        <v>1</v>
      </c>
      <c r="L370" s="2">
        <f t="shared" si="20"/>
        <v>564.41379310344826</v>
      </c>
      <c r="M370" s="2">
        <f t="shared" si="21"/>
        <v>564.41379310344826</v>
      </c>
      <c r="N370" t="str">
        <v>Medium Pay</v>
      </c>
      <c r="O370" s="2" t="str">
        <f t="shared" si="22"/>
        <v>Single</v>
      </c>
      <c r="P370" t="str">
        <f t="shared" si="23"/>
        <v>Full Pay</v>
      </c>
    </row>
    <row r="371" spans="1:16" x14ac:dyDescent="0.3">
      <c r="A371" s="1" t="s">
        <v>11</v>
      </c>
      <c r="B371" s="3">
        <v>10</v>
      </c>
      <c r="C371" s="1" t="s">
        <v>169</v>
      </c>
      <c r="D371" s="3">
        <v>70905</v>
      </c>
      <c r="E371" s="1" t="s">
        <v>913</v>
      </c>
      <c r="F371" s="1" t="s">
        <v>21</v>
      </c>
      <c r="G371" s="1" t="s">
        <v>914</v>
      </c>
      <c r="H371" s="4">
        <v>253836</v>
      </c>
      <c r="I371" s="4">
        <v>253836</v>
      </c>
      <c r="J371" s="3">
        <v>3010</v>
      </c>
      <c r="K371" s="2">
        <v>1</v>
      </c>
      <c r="L371" s="2">
        <f t="shared" si="20"/>
        <v>84.330897009966776</v>
      </c>
      <c r="M371" s="2">
        <f t="shared" si="21"/>
        <v>84.330897009966776</v>
      </c>
      <c r="N371" t="str">
        <v>High Pay</v>
      </c>
      <c r="O371" s="2" t="str">
        <f t="shared" si="22"/>
        <v>Single</v>
      </c>
      <c r="P371" t="str">
        <f t="shared" si="23"/>
        <v>Full Pay</v>
      </c>
    </row>
    <row r="372" spans="1:16" x14ac:dyDescent="0.3">
      <c r="A372" s="1" t="s">
        <v>11</v>
      </c>
      <c r="B372" s="3">
        <v>13</v>
      </c>
      <c r="C372" s="1" t="s">
        <v>910</v>
      </c>
      <c r="D372" s="3">
        <v>75901</v>
      </c>
      <c r="E372" s="1" t="s">
        <v>915</v>
      </c>
      <c r="F372" s="1" t="s">
        <v>21</v>
      </c>
      <c r="G372" s="1" t="s">
        <v>916</v>
      </c>
      <c r="H372" s="4">
        <v>115731</v>
      </c>
      <c r="I372" s="4">
        <v>115731</v>
      </c>
      <c r="J372" s="3">
        <v>676</v>
      </c>
      <c r="K372" s="2">
        <v>1</v>
      </c>
      <c r="L372" s="2">
        <f t="shared" si="20"/>
        <v>171.19970414201183</v>
      </c>
      <c r="M372" s="2">
        <f t="shared" si="21"/>
        <v>171.19970414201183</v>
      </c>
      <c r="N372" t="str">
        <v>Low Pay</v>
      </c>
      <c r="O372" s="2" t="str">
        <f t="shared" si="22"/>
        <v>Single</v>
      </c>
      <c r="P372" t="str">
        <f t="shared" si="23"/>
        <v>Full Pay</v>
      </c>
    </row>
    <row r="373" spans="1:16" x14ac:dyDescent="0.3">
      <c r="A373" s="1" t="s">
        <v>11</v>
      </c>
      <c r="B373" s="3">
        <v>13</v>
      </c>
      <c r="C373" s="1" t="s">
        <v>646</v>
      </c>
      <c r="D373" s="3">
        <v>246902</v>
      </c>
      <c r="E373" s="1" t="s">
        <v>917</v>
      </c>
      <c r="F373" s="1" t="s">
        <v>21</v>
      </c>
      <c r="G373" s="1" t="s">
        <v>918</v>
      </c>
      <c r="H373" s="4">
        <v>150000</v>
      </c>
      <c r="I373" s="4">
        <v>150000</v>
      </c>
      <c r="J373" s="3">
        <v>1142</v>
      </c>
      <c r="K373" s="2">
        <v>1</v>
      </c>
      <c r="L373" s="2">
        <f t="shared" si="20"/>
        <v>131.34851138353764</v>
      </c>
      <c r="M373" s="2">
        <f t="shared" si="21"/>
        <v>131.34851138353764</v>
      </c>
      <c r="N373" t="str">
        <v>Low Pay</v>
      </c>
      <c r="O373" s="2" t="str">
        <f t="shared" si="22"/>
        <v>Single</v>
      </c>
      <c r="P373" t="str">
        <f t="shared" si="23"/>
        <v>Full Pay</v>
      </c>
    </row>
    <row r="374" spans="1:16" x14ac:dyDescent="0.3">
      <c r="A374" s="1" t="s">
        <v>11</v>
      </c>
      <c r="B374" s="3">
        <v>20</v>
      </c>
      <c r="C374" s="1" t="s">
        <v>919</v>
      </c>
      <c r="D374" s="3">
        <v>247901</v>
      </c>
      <c r="E374" s="1" t="s">
        <v>920</v>
      </c>
      <c r="F374" s="1" t="s">
        <v>21</v>
      </c>
      <c r="G374" s="1" t="s">
        <v>921</v>
      </c>
      <c r="H374" s="4">
        <v>185045</v>
      </c>
      <c r="I374" s="4">
        <v>185045</v>
      </c>
      <c r="J374" s="3">
        <v>4062</v>
      </c>
      <c r="K374" s="2">
        <v>1</v>
      </c>
      <c r="L374" s="2">
        <f t="shared" si="20"/>
        <v>45.555145248645985</v>
      </c>
      <c r="M374" s="2">
        <f t="shared" si="21"/>
        <v>45.555145248645985</v>
      </c>
      <c r="N374" t="str">
        <v>Medium Pay</v>
      </c>
      <c r="O374" s="2" t="str">
        <f t="shared" si="22"/>
        <v>Single</v>
      </c>
      <c r="P374" t="str">
        <f t="shared" si="23"/>
        <v>Full Pay</v>
      </c>
    </row>
    <row r="375" spans="1:16" x14ac:dyDescent="0.3">
      <c r="A375" s="1" t="s">
        <v>11</v>
      </c>
      <c r="B375" s="3">
        <v>2</v>
      </c>
      <c r="C375" s="1" t="s">
        <v>46</v>
      </c>
      <c r="D375" s="3">
        <v>178914</v>
      </c>
      <c r="E375" s="1" t="s">
        <v>922</v>
      </c>
      <c r="F375" s="1" t="s">
        <v>21</v>
      </c>
      <c r="G375" s="1" t="s">
        <v>923</v>
      </c>
      <c r="H375" s="4">
        <v>242872</v>
      </c>
      <c r="I375" s="4">
        <v>242872</v>
      </c>
      <c r="J375" s="3">
        <v>5559</v>
      </c>
      <c r="K375" s="2">
        <v>1</v>
      </c>
      <c r="L375" s="2">
        <f t="shared" si="20"/>
        <v>43.689872279186908</v>
      </c>
      <c r="M375" s="2">
        <f t="shared" si="21"/>
        <v>43.689872279186908</v>
      </c>
      <c r="N375" t="str">
        <v>Medium Pay</v>
      </c>
      <c r="O375" s="2" t="str">
        <f t="shared" si="22"/>
        <v>Single</v>
      </c>
      <c r="P375" t="str">
        <f t="shared" si="23"/>
        <v>Full Pay</v>
      </c>
    </row>
    <row r="376" spans="1:16" x14ac:dyDescent="0.3">
      <c r="A376" s="1" t="s">
        <v>11</v>
      </c>
      <c r="B376" s="3">
        <v>17</v>
      </c>
      <c r="C376" s="1" t="s">
        <v>924</v>
      </c>
      <c r="D376" s="3">
        <v>77901</v>
      </c>
      <c r="E376" s="1" t="s">
        <v>925</v>
      </c>
      <c r="F376" s="1" t="s">
        <v>21</v>
      </c>
      <c r="G376" s="1" t="s">
        <v>926</v>
      </c>
      <c r="H376" s="4">
        <v>171446</v>
      </c>
      <c r="I376" s="4">
        <v>171446</v>
      </c>
      <c r="J376" s="3">
        <v>671</v>
      </c>
      <c r="K376" s="2">
        <v>1</v>
      </c>
      <c r="L376" s="2">
        <f t="shared" si="20"/>
        <v>255.50819672131146</v>
      </c>
      <c r="M376" s="2">
        <f t="shared" si="21"/>
        <v>255.50819672131146</v>
      </c>
      <c r="N376" t="str">
        <v>Medium Pay</v>
      </c>
      <c r="O376" s="2" t="str">
        <f t="shared" si="22"/>
        <v>Single</v>
      </c>
      <c r="P376" t="str">
        <f t="shared" si="23"/>
        <v>Full Pay</v>
      </c>
    </row>
    <row r="377" spans="1:16" x14ac:dyDescent="0.3">
      <c r="A377" s="1" t="s">
        <v>11</v>
      </c>
      <c r="B377" s="3">
        <v>16</v>
      </c>
      <c r="C377" s="1" t="s">
        <v>305</v>
      </c>
      <c r="D377" s="3">
        <v>148902</v>
      </c>
      <c r="E377" s="1" t="s">
        <v>927</v>
      </c>
      <c r="F377" s="1" t="s">
        <v>21</v>
      </c>
      <c r="G377" s="1" t="s">
        <v>928</v>
      </c>
      <c r="H377" s="4">
        <v>107100</v>
      </c>
      <c r="I377" s="4">
        <v>107100</v>
      </c>
      <c r="J377" s="3">
        <v>182</v>
      </c>
      <c r="K377" s="2">
        <v>1</v>
      </c>
      <c r="L377" s="2">
        <f t="shared" si="20"/>
        <v>588.46153846153845</v>
      </c>
      <c r="M377" s="2">
        <f t="shared" si="21"/>
        <v>588.46153846153845</v>
      </c>
      <c r="N377" t="str">
        <v>Low Pay</v>
      </c>
      <c r="O377" s="2" t="str">
        <f t="shared" si="22"/>
        <v>Single</v>
      </c>
      <c r="P377" t="str">
        <f t="shared" si="23"/>
        <v>Full Pay</v>
      </c>
    </row>
    <row r="378" spans="1:16" x14ac:dyDescent="0.3">
      <c r="A378" s="1" t="s">
        <v>11</v>
      </c>
      <c r="B378" s="3">
        <v>9</v>
      </c>
      <c r="C378" s="1" t="s">
        <v>319</v>
      </c>
      <c r="D378" s="3">
        <v>169910</v>
      </c>
      <c r="E378" s="1" t="s">
        <v>929</v>
      </c>
      <c r="F378" s="1" t="s">
        <v>21</v>
      </c>
      <c r="G378" s="1" t="s">
        <v>930</v>
      </c>
      <c r="H378" s="4">
        <v>68963</v>
      </c>
      <c r="I378" s="4">
        <v>101625</v>
      </c>
      <c r="J378" s="3">
        <v>180</v>
      </c>
      <c r="K378" s="2">
        <v>0.68</v>
      </c>
      <c r="L378" s="2">
        <f t="shared" si="20"/>
        <v>383.12777777777779</v>
      </c>
      <c r="M378" s="2">
        <f t="shared" si="21"/>
        <v>564.58333333333337</v>
      </c>
      <c r="N378" t="str">
        <v>Low Pay</v>
      </c>
      <c r="O378" s="2" t="str">
        <f t="shared" si="22"/>
        <v>Single</v>
      </c>
      <c r="P378" t="str">
        <f t="shared" si="23"/>
        <v>Partial</v>
      </c>
    </row>
    <row r="379" spans="1:16" x14ac:dyDescent="0.3">
      <c r="A379" s="1" t="s">
        <v>11</v>
      </c>
      <c r="B379" s="3">
        <v>10</v>
      </c>
      <c r="C379" s="1" t="s">
        <v>651</v>
      </c>
      <c r="D379" s="3">
        <v>129902</v>
      </c>
      <c r="E379" s="1" t="s">
        <v>931</v>
      </c>
      <c r="F379" s="1" t="s">
        <v>21</v>
      </c>
      <c r="G379" s="1" t="s">
        <v>932</v>
      </c>
      <c r="H379" s="4">
        <v>326404</v>
      </c>
      <c r="I379" s="4">
        <v>326404</v>
      </c>
      <c r="J379" s="3">
        <v>18565</v>
      </c>
      <c r="K379" s="2">
        <v>1</v>
      </c>
      <c r="L379" s="2">
        <f t="shared" si="20"/>
        <v>17.581685968219769</v>
      </c>
      <c r="M379" s="2">
        <f t="shared" si="21"/>
        <v>17.581685968219769</v>
      </c>
      <c r="N379" t="str">
        <v>High Pay</v>
      </c>
      <c r="O379" s="2" t="str">
        <f t="shared" si="22"/>
        <v>Single</v>
      </c>
      <c r="P379" t="str">
        <f t="shared" si="23"/>
        <v>Full Pay</v>
      </c>
    </row>
    <row r="380" spans="1:16" x14ac:dyDescent="0.3">
      <c r="A380" s="1" t="s">
        <v>11</v>
      </c>
      <c r="B380" s="3">
        <v>18</v>
      </c>
      <c r="C380" s="1" t="s">
        <v>254</v>
      </c>
      <c r="D380" s="3">
        <v>114904</v>
      </c>
      <c r="E380" s="1" t="s">
        <v>933</v>
      </c>
      <c r="F380" s="1" t="s">
        <v>21</v>
      </c>
      <c r="G380" s="1" t="s">
        <v>934</v>
      </c>
      <c r="H380" s="4">
        <v>154610</v>
      </c>
      <c r="I380" s="4">
        <v>154610</v>
      </c>
      <c r="J380" s="3">
        <v>695</v>
      </c>
      <c r="K380" s="2">
        <v>1</v>
      </c>
      <c r="L380" s="2">
        <f t="shared" si="20"/>
        <v>222.46043165467626</v>
      </c>
      <c r="M380" s="2">
        <f t="shared" si="21"/>
        <v>222.46043165467626</v>
      </c>
      <c r="N380" t="str">
        <v>Medium Pay</v>
      </c>
      <c r="O380" s="2" t="str">
        <f t="shared" si="22"/>
        <v>Single</v>
      </c>
      <c r="P380" t="str">
        <f t="shared" si="23"/>
        <v>Full Pay</v>
      </c>
    </row>
    <row r="381" spans="1:16" x14ac:dyDescent="0.3">
      <c r="A381" s="1" t="s">
        <v>11</v>
      </c>
      <c r="B381" s="3">
        <v>4</v>
      </c>
      <c r="C381" s="1" t="s">
        <v>935</v>
      </c>
      <c r="D381" s="3">
        <v>79907</v>
      </c>
      <c r="E381" s="1" t="s">
        <v>936</v>
      </c>
      <c r="F381" s="1" t="s">
        <v>21</v>
      </c>
      <c r="G381" s="1" t="s">
        <v>937</v>
      </c>
      <c r="H381" s="4">
        <v>410000</v>
      </c>
      <c r="I381" s="4">
        <v>410000</v>
      </c>
      <c r="J381" s="3">
        <v>79663</v>
      </c>
      <c r="K381" s="2">
        <v>1</v>
      </c>
      <c r="L381" s="2">
        <f t="shared" si="20"/>
        <v>5.1466803911477097</v>
      </c>
      <c r="M381" s="2">
        <f t="shared" si="21"/>
        <v>5.1466803911477097</v>
      </c>
      <c r="N381" t="str">
        <v>High Pay</v>
      </c>
      <c r="O381" s="2" t="str">
        <f t="shared" si="22"/>
        <v>Single</v>
      </c>
      <c r="P381" t="str">
        <f t="shared" si="23"/>
        <v>Full Pay</v>
      </c>
    </row>
    <row r="382" spans="1:16" x14ac:dyDescent="0.3">
      <c r="A382" s="1" t="s">
        <v>11</v>
      </c>
      <c r="B382" s="3">
        <v>16</v>
      </c>
      <c r="C382" s="1" t="s">
        <v>938</v>
      </c>
      <c r="D382" s="3">
        <v>242906</v>
      </c>
      <c r="E382" s="1" t="s">
        <v>939</v>
      </c>
      <c r="F382" s="1" t="s">
        <v>21</v>
      </c>
      <c r="G382" s="1" t="s">
        <v>940</v>
      </c>
      <c r="H382" s="4">
        <v>100000</v>
      </c>
      <c r="I382" s="4">
        <v>100000</v>
      </c>
      <c r="J382" s="3">
        <v>141</v>
      </c>
      <c r="K382" s="2">
        <v>1</v>
      </c>
      <c r="L382" s="2">
        <f t="shared" si="20"/>
        <v>709.21985815602841</v>
      </c>
      <c r="M382" s="2">
        <f t="shared" si="21"/>
        <v>709.21985815602841</v>
      </c>
      <c r="N382" t="str">
        <v>Low Pay</v>
      </c>
      <c r="O382" s="2" t="str">
        <f t="shared" si="22"/>
        <v>Single</v>
      </c>
      <c r="P382" t="str">
        <f t="shared" si="23"/>
        <v>Full Pay</v>
      </c>
    </row>
    <row r="383" spans="1:16" x14ac:dyDescent="0.3">
      <c r="A383" s="1" t="s">
        <v>11</v>
      </c>
      <c r="B383" s="3">
        <v>18</v>
      </c>
      <c r="C383" s="1" t="s">
        <v>396</v>
      </c>
      <c r="D383" s="3">
        <v>186902</v>
      </c>
      <c r="E383" s="1" t="s">
        <v>941</v>
      </c>
      <c r="F383" s="1" t="s">
        <v>21</v>
      </c>
      <c r="G383" s="1" t="s">
        <v>942</v>
      </c>
      <c r="H383" s="4">
        <v>283550</v>
      </c>
      <c r="I383" s="4">
        <v>283550</v>
      </c>
      <c r="J383" s="3">
        <v>13480</v>
      </c>
      <c r="K383" s="2">
        <v>1</v>
      </c>
      <c r="L383" s="2">
        <f t="shared" si="20"/>
        <v>21.034866468842729</v>
      </c>
      <c r="M383" s="2">
        <f t="shared" si="21"/>
        <v>21.034866468842729</v>
      </c>
      <c r="N383" t="str">
        <v>High Pay</v>
      </c>
      <c r="O383" s="2" t="str">
        <f t="shared" si="22"/>
        <v>Single</v>
      </c>
      <c r="P383" t="str">
        <f t="shared" si="23"/>
        <v>Full Pay</v>
      </c>
    </row>
    <row r="384" spans="1:16" x14ac:dyDescent="0.3">
      <c r="A384" s="1" t="s">
        <v>11</v>
      </c>
      <c r="B384" s="3">
        <v>11</v>
      </c>
      <c r="C384" s="1" t="s">
        <v>36</v>
      </c>
      <c r="D384" s="3">
        <v>220809</v>
      </c>
      <c r="E384" s="1" t="s">
        <v>943</v>
      </c>
      <c r="F384" s="1" t="s">
        <v>14</v>
      </c>
      <c r="G384" s="1" t="s">
        <v>944</v>
      </c>
      <c r="H384" s="4">
        <v>59670</v>
      </c>
      <c r="I384" s="4">
        <v>175500</v>
      </c>
      <c r="J384" s="3">
        <v>670</v>
      </c>
      <c r="K384" s="2">
        <v>0.34</v>
      </c>
      <c r="L384" s="2">
        <f t="shared" si="20"/>
        <v>89.059701492537314</v>
      </c>
      <c r="M384" s="2">
        <f t="shared" si="21"/>
        <v>261.94029850746267</v>
      </c>
      <c r="N384" t="str">
        <v>Medium Pay</v>
      </c>
      <c r="O384" s="2" t="str">
        <f t="shared" si="22"/>
        <v>Single</v>
      </c>
      <c r="P384" t="str">
        <f t="shared" si="23"/>
        <v>Partial</v>
      </c>
    </row>
    <row r="385" spans="1:16" x14ac:dyDescent="0.3">
      <c r="A385" s="1" t="s">
        <v>11</v>
      </c>
      <c r="B385" s="3">
        <v>11</v>
      </c>
      <c r="C385" s="1" t="s">
        <v>36</v>
      </c>
      <c r="D385" s="3">
        <v>220905</v>
      </c>
      <c r="E385" s="1" t="s">
        <v>945</v>
      </c>
      <c r="F385" s="1" t="s">
        <v>21</v>
      </c>
      <c r="G385" s="1" t="s">
        <v>946</v>
      </c>
      <c r="H385" s="4">
        <v>270066</v>
      </c>
      <c r="I385" s="4">
        <v>270066</v>
      </c>
      <c r="J385" s="3">
        <v>70405</v>
      </c>
      <c r="K385" s="2">
        <v>1</v>
      </c>
      <c r="L385" s="2">
        <f t="shared" si="20"/>
        <v>3.8358923371919609</v>
      </c>
      <c r="M385" s="2">
        <f t="shared" si="21"/>
        <v>3.8358923371919609</v>
      </c>
      <c r="N385" t="str">
        <v>High Pay</v>
      </c>
      <c r="O385" s="2" t="str">
        <f t="shared" si="22"/>
        <v>Single</v>
      </c>
      <c r="P385" t="str">
        <f t="shared" si="23"/>
        <v>Full Pay</v>
      </c>
    </row>
    <row r="386" spans="1:16" x14ac:dyDescent="0.3">
      <c r="A386" s="1" t="s">
        <v>11</v>
      </c>
      <c r="B386" s="3">
        <v>6</v>
      </c>
      <c r="C386" s="1" t="s">
        <v>344</v>
      </c>
      <c r="D386" s="3">
        <v>198903</v>
      </c>
      <c r="E386" s="1" t="s">
        <v>947</v>
      </c>
      <c r="F386" s="1" t="s">
        <v>21</v>
      </c>
      <c r="G386" s="1" t="s">
        <v>948</v>
      </c>
      <c r="H386" s="4">
        <v>165858</v>
      </c>
      <c r="I386" s="4">
        <v>165858</v>
      </c>
      <c r="J386" s="3">
        <v>1462</v>
      </c>
      <c r="K386" s="2">
        <v>1</v>
      </c>
      <c r="L386" s="2">
        <f t="shared" si="20"/>
        <v>113.44596443228454</v>
      </c>
      <c r="M386" s="2">
        <f t="shared" si="21"/>
        <v>113.44596443228454</v>
      </c>
      <c r="N386" t="str">
        <v>Medium Pay</v>
      </c>
      <c r="O386" s="2" t="str">
        <f t="shared" si="22"/>
        <v>Single</v>
      </c>
      <c r="P386" t="str">
        <f t="shared" si="23"/>
        <v>Full Pay</v>
      </c>
    </row>
    <row r="387" spans="1:16" x14ac:dyDescent="0.3">
      <c r="A387" s="1" t="s">
        <v>11</v>
      </c>
      <c r="B387" s="3">
        <v>7</v>
      </c>
      <c r="C387" s="1" t="s">
        <v>472</v>
      </c>
      <c r="D387" s="3">
        <v>1904</v>
      </c>
      <c r="E387" s="1" t="s">
        <v>949</v>
      </c>
      <c r="F387" s="1" t="s">
        <v>21</v>
      </c>
      <c r="G387" s="1" t="s">
        <v>950</v>
      </c>
      <c r="H387" s="4">
        <v>137235</v>
      </c>
      <c r="I387" s="4">
        <v>137235</v>
      </c>
      <c r="J387" s="3">
        <v>811</v>
      </c>
      <c r="K387" s="2">
        <v>1</v>
      </c>
      <c r="L387" s="2">
        <f t="shared" ref="L387:L450" si="24">SUM(H387 / J387)</f>
        <v>169.21701602959308</v>
      </c>
      <c r="M387" s="2">
        <f t="shared" ref="M387:M450" si="25">SUM(I387 / J387)</f>
        <v>169.21701602959308</v>
      </c>
      <c r="N387" t="str">
        <v>Low Pay</v>
      </c>
      <c r="O387" s="2" t="str">
        <f t="shared" ref="O387:O450" si="26">IF(COUNTIFS(D$2:D$1200, D387)&gt;1, "Turnover ("&amp;COUNTIFS(D$2:D$1200, D387)&amp;" supers)", "Single")</f>
        <v>Single</v>
      </c>
      <c r="P387" t="str">
        <f t="shared" ref="P387:P450" si="27">IF(K387=1,"Full Pay","Partial")</f>
        <v>Full Pay</v>
      </c>
    </row>
    <row r="388" spans="1:16" x14ac:dyDescent="0.3">
      <c r="A388" s="1" t="s">
        <v>11</v>
      </c>
      <c r="B388" s="3">
        <v>13</v>
      </c>
      <c r="C388" s="1" t="s">
        <v>779</v>
      </c>
      <c r="D388" s="3">
        <v>86901</v>
      </c>
      <c r="E388" s="1" t="s">
        <v>951</v>
      </c>
      <c r="F388" s="1" t="s">
        <v>21</v>
      </c>
      <c r="G388" s="1" t="s">
        <v>952</v>
      </c>
      <c r="H388" s="4">
        <v>228817</v>
      </c>
      <c r="I388" s="4">
        <v>228817</v>
      </c>
      <c r="J388" s="3">
        <v>3030</v>
      </c>
      <c r="K388" s="2">
        <v>1</v>
      </c>
      <c r="L388" s="2">
        <f t="shared" si="24"/>
        <v>75.517161716171614</v>
      </c>
      <c r="M388" s="2">
        <f t="shared" si="25"/>
        <v>75.517161716171614</v>
      </c>
      <c r="N388" t="str">
        <v>Medium Pay</v>
      </c>
      <c r="O388" s="2" t="str">
        <f t="shared" si="26"/>
        <v>Single</v>
      </c>
      <c r="P388" t="str">
        <f t="shared" si="27"/>
        <v>Full Pay</v>
      </c>
    </row>
    <row r="389" spans="1:16" x14ac:dyDescent="0.3">
      <c r="A389" s="1" t="s">
        <v>11</v>
      </c>
      <c r="B389" s="3">
        <v>2</v>
      </c>
      <c r="C389" s="1" t="s">
        <v>238</v>
      </c>
      <c r="D389" s="3">
        <v>66903</v>
      </c>
      <c r="E389" s="1" t="s">
        <v>953</v>
      </c>
      <c r="F389" s="1" t="s">
        <v>21</v>
      </c>
      <c r="G389" s="1" t="s">
        <v>954</v>
      </c>
      <c r="H389" s="4">
        <v>132205</v>
      </c>
      <c r="I389" s="4">
        <v>132205</v>
      </c>
      <c r="J389" s="3">
        <v>709</v>
      </c>
      <c r="K389" s="2">
        <v>1</v>
      </c>
      <c r="L389" s="2">
        <f t="shared" si="24"/>
        <v>186.46685472496475</v>
      </c>
      <c r="M389" s="2">
        <f t="shared" si="25"/>
        <v>186.46685472496475</v>
      </c>
      <c r="N389" t="str">
        <v>Low Pay</v>
      </c>
      <c r="O389" s="2" t="str">
        <f t="shared" si="26"/>
        <v>Single</v>
      </c>
      <c r="P389" t="str">
        <f t="shared" si="27"/>
        <v>Full Pay</v>
      </c>
    </row>
    <row r="390" spans="1:16" x14ac:dyDescent="0.3">
      <c r="A390" s="1" t="s">
        <v>11</v>
      </c>
      <c r="B390" s="3">
        <v>17</v>
      </c>
      <c r="C390" s="1" t="s">
        <v>246</v>
      </c>
      <c r="D390" s="3">
        <v>152907</v>
      </c>
      <c r="E390" s="1" t="s">
        <v>955</v>
      </c>
      <c r="F390" s="1" t="s">
        <v>21</v>
      </c>
      <c r="G390" s="1" t="s">
        <v>956</v>
      </c>
      <c r="H390" s="4">
        <v>261954</v>
      </c>
      <c r="I390" s="4">
        <v>261954</v>
      </c>
      <c r="J390" s="3">
        <v>11770</v>
      </c>
      <c r="K390" s="2">
        <v>1</v>
      </c>
      <c r="L390" s="2">
        <f t="shared" si="24"/>
        <v>22.256074766355141</v>
      </c>
      <c r="M390" s="2">
        <f t="shared" si="25"/>
        <v>22.256074766355141</v>
      </c>
      <c r="N390" t="str">
        <v>High Pay</v>
      </c>
      <c r="O390" s="2" t="str">
        <f t="shared" si="26"/>
        <v>Single</v>
      </c>
      <c r="P390" t="str">
        <f t="shared" si="27"/>
        <v>Full Pay</v>
      </c>
    </row>
    <row r="391" spans="1:16" x14ac:dyDescent="0.3">
      <c r="A391" s="1" t="s">
        <v>11</v>
      </c>
      <c r="B391" s="3">
        <v>4</v>
      </c>
      <c r="C391" s="1" t="s">
        <v>91</v>
      </c>
      <c r="D391" s="3">
        <v>84911</v>
      </c>
      <c r="E391" s="1" t="s">
        <v>957</v>
      </c>
      <c r="F391" s="1" t="s">
        <v>21</v>
      </c>
      <c r="G391" s="1" t="s">
        <v>958</v>
      </c>
      <c r="H391" s="4">
        <v>228360</v>
      </c>
      <c r="I391" s="4">
        <v>228360</v>
      </c>
      <c r="J391" s="3">
        <v>6194</v>
      </c>
      <c r="K391" s="2">
        <v>1</v>
      </c>
      <c r="L391" s="2">
        <f t="shared" si="24"/>
        <v>36.867936712948016</v>
      </c>
      <c r="M391" s="2">
        <f t="shared" si="25"/>
        <v>36.867936712948016</v>
      </c>
      <c r="N391" t="str">
        <v>Medium Pay</v>
      </c>
      <c r="O391" s="2" t="str">
        <f t="shared" si="26"/>
        <v>Single</v>
      </c>
      <c r="P391" t="str">
        <f t="shared" si="27"/>
        <v>Full Pay</v>
      </c>
    </row>
    <row r="392" spans="1:16" x14ac:dyDescent="0.3">
      <c r="A392" s="1" t="s">
        <v>11</v>
      </c>
      <c r="B392" s="3">
        <v>16</v>
      </c>
      <c r="C392" s="1" t="s">
        <v>316</v>
      </c>
      <c r="D392" s="3">
        <v>185903</v>
      </c>
      <c r="E392" s="1" t="s">
        <v>959</v>
      </c>
      <c r="F392" s="1" t="s">
        <v>21</v>
      </c>
      <c r="G392" s="1" t="s">
        <v>960</v>
      </c>
      <c r="H392" s="4">
        <v>133000</v>
      </c>
      <c r="I392" s="4">
        <v>133000</v>
      </c>
      <c r="J392" s="3">
        <v>1016</v>
      </c>
      <c r="K392" s="2">
        <v>1</v>
      </c>
      <c r="L392" s="2">
        <f t="shared" si="24"/>
        <v>130.90551181102362</v>
      </c>
      <c r="M392" s="2">
        <f t="shared" si="25"/>
        <v>130.90551181102362</v>
      </c>
      <c r="N392" t="str">
        <v>Low Pay</v>
      </c>
      <c r="O392" s="2" t="str">
        <f t="shared" si="26"/>
        <v>Turnover (2 supers)</v>
      </c>
      <c r="P392" t="str">
        <f t="shared" si="27"/>
        <v>Full Pay</v>
      </c>
    </row>
    <row r="393" spans="1:16" x14ac:dyDescent="0.3">
      <c r="A393" s="1" t="s">
        <v>11</v>
      </c>
      <c r="B393" s="3">
        <v>16</v>
      </c>
      <c r="C393" s="1" t="s">
        <v>316</v>
      </c>
      <c r="D393" s="3">
        <v>185903</v>
      </c>
      <c r="E393" s="1" t="s">
        <v>959</v>
      </c>
      <c r="F393" s="1" t="s">
        <v>21</v>
      </c>
      <c r="G393" s="1" t="s">
        <v>961</v>
      </c>
      <c r="H393" s="4">
        <v>91071</v>
      </c>
      <c r="I393" s="4">
        <v>125218</v>
      </c>
      <c r="J393" s="3">
        <v>1016</v>
      </c>
      <c r="K393" s="2">
        <v>0.73</v>
      </c>
      <c r="L393" s="2">
        <f t="shared" si="24"/>
        <v>89.636811023622045</v>
      </c>
      <c r="M393" s="2">
        <f t="shared" si="25"/>
        <v>123.24606299212599</v>
      </c>
      <c r="N393" t="str">
        <v>Low Pay</v>
      </c>
      <c r="O393" s="2" t="str">
        <f t="shared" si="26"/>
        <v>Turnover (2 supers)</v>
      </c>
      <c r="P393" t="str">
        <f t="shared" si="27"/>
        <v>Partial</v>
      </c>
    </row>
    <row r="394" spans="1:16" x14ac:dyDescent="0.3">
      <c r="A394" s="1" t="s">
        <v>11</v>
      </c>
      <c r="B394" s="3">
        <v>10</v>
      </c>
      <c r="C394" s="1" t="s">
        <v>70</v>
      </c>
      <c r="D394" s="3">
        <v>43905</v>
      </c>
      <c r="E394" s="1" t="s">
        <v>962</v>
      </c>
      <c r="F394" s="1" t="s">
        <v>21</v>
      </c>
      <c r="G394" s="1" t="s">
        <v>963</v>
      </c>
      <c r="H394" s="4">
        <v>359676</v>
      </c>
      <c r="I394" s="4">
        <v>359676</v>
      </c>
      <c r="J394" s="3">
        <v>65289</v>
      </c>
      <c r="K394" s="2">
        <v>1</v>
      </c>
      <c r="L394" s="2">
        <f t="shared" si="24"/>
        <v>5.5089831365161057</v>
      </c>
      <c r="M394" s="2">
        <f t="shared" si="25"/>
        <v>5.5089831365161057</v>
      </c>
      <c r="N394" t="str">
        <v>High Pay</v>
      </c>
      <c r="O394" s="2" t="str">
        <f t="shared" si="26"/>
        <v>Single</v>
      </c>
      <c r="P394" t="str">
        <f t="shared" si="27"/>
        <v>Full Pay</v>
      </c>
    </row>
    <row r="395" spans="1:16" x14ac:dyDescent="0.3">
      <c r="A395" s="1" t="s">
        <v>11</v>
      </c>
      <c r="B395" s="3">
        <v>12</v>
      </c>
      <c r="C395" s="1" t="s">
        <v>279</v>
      </c>
      <c r="D395" s="3">
        <v>175905</v>
      </c>
      <c r="E395" s="1" t="s">
        <v>964</v>
      </c>
      <c r="F395" s="1" t="s">
        <v>21</v>
      </c>
      <c r="G395" s="1" t="s">
        <v>965</v>
      </c>
      <c r="H395" s="4">
        <v>135000</v>
      </c>
      <c r="I395" s="4">
        <v>135000</v>
      </c>
      <c r="J395" s="3">
        <v>462</v>
      </c>
      <c r="K395" s="2">
        <v>1</v>
      </c>
      <c r="L395" s="2">
        <f t="shared" si="24"/>
        <v>292.20779220779218</v>
      </c>
      <c r="M395" s="2">
        <f t="shared" si="25"/>
        <v>292.20779220779218</v>
      </c>
      <c r="N395" t="str">
        <v>Low Pay</v>
      </c>
      <c r="O395" s="2" t="str">
        <f t="shared" si="26"/>
        <v>Single</v>
      </c>
      <c r="P395" t="str">
        <f t="shared" si="27"/>
        <v>Full Pay</v>
      </c>
    </row>
    <row r="396" spans="1:16" x14ac:dyDescent="0.3">
      <c r="A396" s="1" t="s">
        <v>11</v>
      </c>
      <c r="B396" s="3">
        <v>7</v>
      </c>
      <c r="C396" s="1" t="s">
        <v>449</v>
      </c>
      <c r="D396" s="3">
        <v>234909</v>
      </c>
      <c r="E396" s="1" t="s">
        <v>966</v>
      </c>
      <c r="F396" s="1" t="s">
        <v>21</v>
      </c>
      <c r="G396" s="1" t="s">
        <v>967</v>
      </c>
      <c r="H396" s="4">
        <v>149172</v>
      </c>
      <c r="I396" s="4">
        <v>149172</v>
      </c>
      <c r="J396" s="3">
        <v>385</v>
      </c>
      <c r="K396" s="2">
        <v>1</v>
      </c>
      <c r="L396" s="2">
        <f t="shared" si="24"/>
        <v>387.45974025974027</v>
      </c>
      <c r="M396" s="2">
        <f t="shared" si="25"/>
        <v>387.45974025974027</v>
      </c>
      <c r="N396" t="str">
        <v>Low Pay</v>
      </c>
      <c r="O396" s="2" t="str">
        <f t="shared" si="26"/>
        <v>Single</v>
      </c>
      <c r="P396" t="str">
        <f t="shared" si="27"/>
        <v>Full Pay</v>
      </c>
    </row>
    <row r="397" spans="1:16" x14ac:dyDescent="0.3">
      <c r="A397" s="1" t="s">
        <v>11</v>
      </c>
      <c r="B397" s="3">
        <v>18</v>
      </c>
      <c r="C397" s="1" t="s">
        <v>968</v>
      </c>
      <c r="D397" s="3">
        <v>122901</v>
      </c>
      <c r="E397" s="1" t="s">
        <v>969</v>
      </c>
      <c r="F397" s="1" t="s">
        <v>21</v>
      </c>
      <c r="G397" s="1" t="s">
        <v>970</v>
      </c>
      <c r="H397" s="4">
        <v>60000</v>
      </c>
      <c r="I397" s="4">
        <v>120000</v>
      </c>
      <c r="J397" s="3">
        <v>682</v>
      </c>
      <c r="K397" s="2">
        <v>0.5</v>
      </c>
      <c r="L397" s="2">
        <f t="shared" si="24"/>
        <v>87.976539589442808</v>
      </c>
      <c r="M397" s="2">
        <f t="shared" si="25"/>
        <v>175.95307917888562</v>
      </c>
      <c r="N397" t="str">
        <v>Low Pay</v>
      </c>
      <c r="O397" s="2" t="str">
        <f t="shared" si="26"/>
        <v>Single</v>
      </c>
      <c r="P397" t="str">
        <f t="shared" si="27"/>
        <v>Partial</v>
      </c>
    </row>
    <row r="398" spans="1:16" x14ac:dyDescent="0.3">
      <c r="A398" s="1" t="s">
        <v>11</v>
      </c>
      <c r="B398" s="3">
        <v>19</v>
      </c>
      <c r="C398" s="1" t="s">
        <v>734</v>
      </c>
      <c r="D398" s="3">
        <v>115901</v>
      </c>
      <c r="E398" s="1" t="s">
        <v>971</v>
      </c>
      <c r="F398" s="1" t="s">
        <v>21</v>
      </c>
      <c r="G398" s="1" t="s">
        <v>972</v>
      </c>
      <c r="H398" s="4">
        <v>161620</v>
      </c>
      <c r="I398" s="4">
        <v>161620</v>
      </c>
      <c r="J398" s="3">
        <v>390</v>
      </c>
      <c r="K398" s="2">
        <v>1</v>
      </c>
      <c r="L398" s="2">
        <f t="shared" si="24"/>
        <v>414.41025641025641</v>
      </c>
      <c r="M398" s="2">
        <f t="shared" si="25"/>
        <v>414.41025641025641</v>
      </c>
      <c r="N398" t="str">
        <v>Medium Pay</v>
      </c>
      <c r="O398" s="2" t="str">
        <f t="shared" si="26"/>
        <v>Single</v>
      </c>
      <c r="P398" t="str">
        <f t="shared" si="27"/>
        <v>Full Pay</v>
      </c>
    </row>
    <row r="399" spans="1:16" x14ac:dyDescent="0.3">
      <c r="A399" s="1" t="s">
        <v>11</v>
      </c>
      <c r="B399" s="3">
        <v>20</v>
      </c>
      <c r="C399" s="1" t="s">
        <v>49</v>
      </c>
      <c r="D399" s="3">
        <v>15914</v>
      </c>
      <c r="E399" s="1" t="s">
        <v>973</v>
      </c>
      <c r="F399" s="1" t="s">
        <v>21</v>
      </c>
      <c r="G399" s="1" t="s">
        <v>974</v>
      </c>
      <c r="H399" s="4">
        <v>215000</v>
      </c>
      <c r="I399" s="4">
        <v>215000</v>
      </c>
      <c r="J399" s="3">
        <v>1617</v>
      </c>
      <c r="K399" s="2">
        <v>1</v>
      </c>
      <c r="L399" s="2">
        <f t="shared" si="24"/>
        <v>132.96227581941866</v>
      </c>
      <c r="M399" s="2">
        <f t="shared" si="25"/>
        <v>132.96227581941866</v>
      </c>
      <c r="N399" t="str">
        <v>Medium Pay</v>
      </c>
      <c r="O399" s="2" t="str">
        <f t="shared" si="26"/>
        <v>Single</v>
      </c>
      <c r="P399" t="str">
        <f t="shared" si="27"/>
        <v>Full Pay</v>
      </c>
    </row>
    <row r="400" spans="1:16" x14ac:dyDescent="0.3">
      <c r="A400" s="1" t="s">
        <v>11</v>
      </c>
      <c r="B400" s="3">
        <v>11</v>
      </c>
      <c r="C400" s="1" t="s">
        <v>435</v>
      </c>
      <c r="D400" s="3">
        <v>49901</v>
      </c>
      <c r="E400" s="1" t="s">
        <v>975</v>
      </c>
      <c r="F400" s="1" t="s">
        <v>21</v>
      </c>
      <c r="G400" s="1" t="s">
        <v>976</v>
      </c>
      <c r="H400" s="4">
        <v>243264</v>
      </c>
      <c r="I400" s="4">
        <v>243264</v>
      </c>
      <c r="J400" s="3">
        <v>3111</v>
      </c>
      <c r="K400" s="2">
        <v>1</v>
      </c>
      <c r="L400" s="2">
        <f t="shared" si="24"/>
        <v>78.194792671166823</v>
      </c>
      <c r="M400" s="2">
        <f t="shared" si="25"/>
        <v>78.194792671166823</v>
      </c>
      <c r="N400" t="str">
        <v>Medium Pay</v>
      </c>
      <c r="O400" s="2" t="str">
        <f t="shared" si="26"/>
        <v>Single</v>
      </c>
      <c r="P400" t="str">
        <f t="shared" si="27"/>
        <v>Full Pay</v>
      </c>
    </row>
    <row r="401" spans="1:16" x14ac:dyDescent="0.3">
      <c r="A401" s="1" t="s">
        <v>11</v>
      </c>
      <c r="B401" s="3">
        <v>4</v>
      </c>
      <c r="C401" s="1" t="s">
        <v>16</v>
      </c>
      <c r="D401" s="3">
        <v>101910</v>
      </c>
      <c r="E401" s="1" t="s">
        <v>977</v>
      </c>
      <c r="F401" s="1" t="s">
        <v>21</v>
      </c>
      <c r="G401" s="1" t="s">
        <v>978</v>
      </c>
      <c r="H401" s="4">
        <v>335000</v>
      </c>
      <c r="I401" s="4">
        <v>335000</v>
      </c>
      <c r="J401" s="3">
        <v>20862</v>
      </c>
      <c r="K401" s="2">
        <v>1</v>
      </c>
      <c r="L401" s="2">
        <f t="shared" si="24"/>
        <v>16.057904323650657</v>
      </c>
      <c r="M401" s="2">
        <f t="shared" si="25"/>
        <v>16.057904323650657</v>
      </c>
      <c r="N401" t="str">
        <v>High Pay</v>
      </c>
      <c r="O401" s="2" t="str">
        <f t="shared" si="26"/>
        <v>Single</v>
      </c>
      <c r="P401" t="str">
        <f t="shared" si="27"/>
        <v>Full Pay</v>
      </c>
    </row>
    <row r="402" spans="1:16" x14ac:dyDescent="0.3">
      <c r="A402" s="1" t="s">
        <v>11</v>
      </c>
      <c r="B402" s="3">
        <v>4</v>
      </c>
      <c r="C402" s="1" t="s">
        <v>91</v>
      </c>
      <c r="D402" s="3">
        <v>84902</v>
      </c>
      <c r="E402" s="1" t="s">
        <v>979</v>
      </c>
      <c r="F402" s="1" t="s">
        <v>21</v>
      </c>
      <c r="G402" s="1" t="s">
        <v>980</v>
      </c>
      <c r="H402" s="4">
        <v>229745</v>
      </c>
      <c r="I402" s="4">
        <v>229745</v>
      </c>
      <c r="J402" s="3">
        <v>6383</v>
      </c>
      <c r="K402" s="2">
        <v>1</v>
      </c>
      <c r="L402" s="2">
        <f t="shared" si="24"/>
        <v>35.993263355788812</v>
      </c>
      <c r="M402" s="2">
        <f t="shared" si="25"/>
        <v>35.993263355788812</v>
      </c>
      <c r="N402" t="str">
        <v>Medium Pay</v>
      </c>
      <c r="O402" s="2" t="str">
        <f t="shared" si="26"/>
        <v>Single</v>
      </c>
      <c r="P402" t="str">
        <f t="shared" si="27"/>
        <v>Full Pay</v>
      </c>
    </row>
    <row r="403" spans="1:16" x14ac:dyDescent="0.3">
      <c r="A403" s="1" t="s">
        <v>11</v>
      </c>
      <c r="B403" s="3">
        <v>3</v>
      </c>
      <c r="C403" s="1" t="s">
        <v>835</v>
      </c>
      <c r="D403" s="3">
        <v>120902</v>
      </c>
      <c r="E403" s="1" t="s">
        <v>981</v>
      </c>
      <c r="F403" s="1" t="s">
        <v>21</v>
      </c>
      <c r="G403" s="1" t="s">
        <v>982</v>
      </c>
      <c r="H403" s="4">
        <v>126814</v>
      </c>
      <c r="I403" s="4">
        <v>126814</v>
      </c>
      <c r="J403" s="3">
        <v>712</v>
      </c>
      <c r="K403" s="2">
        <v>1</v>
      </c>
      <c r="L403" s="2">
        <f t="shared" si="24"/>
        <v>178.10955056179776</v>
      </c>
      <c r="M403" s="2">
        <f t="shared" si="25"/>
        <v>178.10955056179776</v>
      </c>
      <c r="N403" t="str">
        <v>Low Pay</v>
      </c>
      <c r="O403" s="2" t="str">
        <f t="shared" si="26"/>
        <v>Single</v>
      </c>
      <c r="P403" t="str">
        <f t="shared" si="27"/>
        <v>Full Pay</v>
      </c>
    </row>
    <row r="404" spans="1:16" x14ac:dyDescent="0.3">
      <c r="A404" s="1" t="s">
        <v>11</v>
      </c>
      <c r="B404" s="3">
        <v>10</v>
      </c>
      <c r="C404" s="1" t="s">
        <v>12</v>
      </c>
      <c r="D404" s="3">
        <v>57909</v>
      </c>
      <c r="E404" s="1" t="s">
        <v>983</v>
      </c>
      <c r="F404" s="1" t="s">
        <v>21</v>
      </c>
      <c r="G404" s="1" t="s">
        <v>984</v>
      </c>
      <c r="H404" s="4">
        <v>457447</v>
      </c>
      <c r="I404" s="4">
        <v>457447</v>
      </c>
      <c r="J404" s="3">
        <v>51021</v>
      </c>
      <c r="K404" s="2">
        <v>1</v>
      </c>
      <c r="L404" s="2">
        <f t="shared" si="24"/>
        <v>8.9658571960565254</v>
      </c>
      <c r="M404" s="2">
        <f t="shared" si="25"/>
        <v>8.9658571960565254</v>
      </c>
      <c r="N404" t="str">
        <v>High Pay</v>
      </c>
      <c r="O404" s="2" t="str">
        <f t="shared" si="26"/>
        <v>Single</v>
      </c>
      <c r="P404" t="str">
        <f t="shared" si="27"/>
        <v>Full Pay</v>
      </c>
    </row>
    <row r="405" spans="1:16" x14ac:dyDescent="0.3">
      <c r="A405" s="1" t="s">
        <v>11</v>
      </c>
      <c r="B405" s="3">
        <v>11</v>
      </c>
      <c r="C405" s="1" t="s">
        <v>60</v>
      </c>
      <c r="D405" s="3">
        <v>184911</v>
      </c>
      <c r="E405" s="1" t="s">
        <v>985</v>
      </c>
      <c r="F405" s="1" t="s">
        <v>21</v>
      </c>
      <c r="G405" s="1" t="s">
        <v>986</v>
      </c>
      <c r="H405" s="4">
        <v>118732</v>
      </c>
      <c r="I405" s="4">
        <v>118732</v>
      </c>
      <c r="J405" s="3">
        <v>357</v>
      </c>
      <c r="K405" s="2">
        <v>1</v>
      </c>
      <c r="L405" s="2">
        <f t="shared" si="24"/>
        <v>332.58263305322129</v>
      </c>
      <c r="M405" s="2">
        <f t="shared" si="25"/>
        <v>332.58263305322129</v>
      </c>
      <c r="N405" t="str">
        <v>Low Pay</v>
      </c>
      <c r="O405" s="2" t="str">
        <f t="shared" si="26"/>
        <v>Single</v>
      </c>
      <c r="P405" t="str">
        <f t="shared" si="27"/>
        <v>Full Pay</v>
      </c>
    </row>
    <row r="406" spans="1:16" x14ac:dyDescent="0.3">
      <c r="A406" s="1" t="s">
        <v>11</v>
      </c>
      <c r="B406" s="3">
        <v>7</v>
      </c>
      <c r="C406" s="1" t="s">
        <v>494</v>
      </c>
      <c r="D406" s="3">
        <v>174903</v>
      </c>
      <c r="E406" s="1" t="s">
        <v>987</v>
      </c>
      <c r="F406" s="1" t="s">
        <v>21</v>
      </c>
      <c r="G406" s="1" t="s">
        <v>988</v>
      </c>
      <c r="H406" s="4">
        <v>130759</v>
      </c>
      <c r="I406" s="4">
        <v>130759</v>
      </c>
      <c r="J406" s="3">
        <v>736</v>
      </c>
      <c r="K406" s="2">
        <v>1</v>
      </c>
      <c r="L406" s="2">
        <f t="shared" si="24"/>
        <v>177.66168478260869</v>
      </c>
      <c r="M406" s="2">
        <f t="shared" si="25"/>
        <v>177.66168478260869</v>
      </c>
      <c r="N406" t="str">
        <v>Low Pay</v>
      </c>
      <c r="O406" s="2" t="str">
        <f t="shared" si="26"/>
        <v>Single</v>
      </c>
      <c r="P406" t="str">
        <f t="shared" si="27"/>
        <v>Full Pay</v>
      </c>
    </row>
    <row r="407" spans="1:16" x14ac:dyDescent="0.3">
      <c r="A407" s="1" t="s">
        <v>11</v>
      </c>
      <c r="B407" s="3">
        <v>7</v>
      </c>
      <c r="C407" s="1" t="s">
        <v>219</v>
      </c>
      <c r="D407" s="3">
        <v>183904</v>
      </c>
      <c r="E407" s="1" t="s">
        <v>989</v>
      </c>
      <c r="F407" s="1" t="s">
        <v>21</v>
      </c>
      <c r="G407" s="1" t="s">
        <v>990</v>
      </c>
      <c r="H407" s="4">
        <v>167255</v>
      </c>
      <c r="I407" s="4">
        <v>167255</v>
      </c>
      <c r="J407" s="3">
        <v>476</v>
      </c>
      <c r="K407" s="2">
        <v>1</v>
      </c>
      <c r="L407" s="2">
        <f t="shared" si="24"/>
        <v>351.37605042016804</v>
      </c>
      <c r="M407" s="2">
        <f t="shared" si="25"/>
        <v>351.37605042016804</v>
      </c>
      <c r="N407" t="str">
        <v>Medium Pay</v>
      </c>
      <c r="O407" s="2" t="str">
        <f t="shared" si="26"/>
        <v>Single</v>
      </c>
      <c r="P407" t="str">
        <f t="shared" si="27"/>
        <v>Full Pay</v>
      </c>
    </row>
    <row r="408" spans="1:16" x14ac:dyDescent="0.3">
      <c r="A408" s="1" t="s">
        <v>11</v>
      </c>
      <c r="B408" s="3">
        <v>12</v>
      </c>
      <c r="C408" s="1" t="s">
        <v>630</v>
      </c>
      <c r="D408" s="3">
        <v>50902</v>
      </c>
      <c r="E408" s="1" t="s">
        <v>991</v>
      </c>
      <c r="F408" s="1" t="s">
        <v>21</v>
      </c>
      <c r="G408" s="1" t="s">
        <v>992</v>
      </c>
      <c r="H408" s="4">
        <v>158912</v>
      </c>
      <c r="I408" s="4">
        <v>158912</v>
      </c>
      <c r="J408" s="3">
        <v>2668</v>
      </c>
      <c r="K408" s="2">
        <v>1</v>
      </c>
      <c r="L408" s="2">
        <f t="shared" si="24"/>
        <v>59.562218890554725</v>
      </c>
      <c r="M408" s="2">
        <f t="shared" si="25"/>
        <v>59.562218890554725</v>
      </c>
      <c r="N408" t="str">
        <v>Medium Pay</v>
      </c>
      <c r="O408" s="2" t="str">
        <f t="shared" si="26"/>
        <v>Single</v>
      </c>
      <c r="P408" t="str">
        <f t="shared" si="27"/>
        <v>Full Pay</v>
      </c>
    </row>
    <row r="409" spans="1:16" x14ac:dyDescent="0.3">
      <c r="A409" s="1" t="s">
        <v>11</v>
      </c>
      <c r="B409" s="3">
        <v>10</v>
      </c>
      <c r="C409" s="1" t="s">
        <v>12</v>
      </c>
      <c r="D409" s="3">
        <v>57831</v>
      </c>
      <c r="E409" s="1" t="s">
        <v>993</v>
      </c>
      <c r="F409" s="1" t="s">
        <v>14</v>
      </c>
      <c r="G409" s="1" t="s">
        <v>994</v>
      </c>
      <c r="H409" s="4">
        <v>270298</v>
      </c>
      <c r="I409" s="4">
        <v>270298</v>
      </c>
      <c r="J409" s="3">
        <v>511</v>
      </c>
      <c r="K409" s="2">
        <v>1</v>
      </c>
      <c r="L409" s="2">
        <f t="shared" si="24"/>
        <v>528.95890410958907</v>
      </c>
      <c r="M409" s="2">
        <f t="shared" si="25"/>
        <v>528.95890410958907</v>
      </c>
      <c r="N409" t="str">
        <v>High Pay</v>
      </c>
      <c r="O409" s="2" t="str">
        <f t="shared" si="26"/>
        <v>Single</v>
      </c>
      <c r="P409" t="str">
        <f t="shared" si="27"/>
        <v>Full Pay</v>
      </c>
    </row>
    <row r="410" spans="1:16" x14ac:dyDescent="0.3">
      <c r="A410" s="1" t="s">
        <v>11</v>
      </c>
      <c r="B410" s="3">
        <v>6</v>
      </c>
      <c r="C410" s="1" t="s">
        <v>393</v>
      </c>
      <c r="D410" s="3">
        <v>166902</v>
      </c>
      <c r="E410" s="1" t="s">
        <v>995</v>
      </c>
      <c r="F410" s="1" t="s">
        <v>21</v>
      </c>
      <c r="G410" s="1" t="s">
        <v>996</v>
      </c>
      <c r="H410" s="4">
        <v>32246</v>
      </c>
      <c r="I410" s="4">
        <v>105002</v>
      </c>
      <c r="J410" s="3">
        <v>134</v>
      </c>
      <c r="K410" s="2">
        <v>0.31</v>
      </c>
      <c r="L410" s="2">
        <f t="shared" si="24"/>
        <v>240.64179104477611</v>
      </c>
      <c r="M410" s="2">
        <f t="shared" si="25"/>
        <v>783.59701492537317</v>
      </c>
      <c r="N410" t="str">
        <v>Low Pay</v>
      </c>
      <c r="O410" s="2" t="str">
        <f t="shared" si="26"/>
        <v>Single</v>
      </c>
      <c r="P410" t="str">
        <f t="shared" si="27"/>
        <v>Partial</v>
      </c>
    </row>
    <row r="411" spans="1:16" x14ac:dyDescent="0.3">
      <c r="A411" s="1" t="s">
        <v>11</v>
      </c>
      <c r="B411" s="3">
        <v>20</v>
      </c>
      <c r="C411" s="1" t="s">
        <v>49</v>
      </c>
      <c r="D411" s="3">
        <v>15802</v>
      </c>
      <c r="E411" s="1" t="s">
        <v>997</v>
      </c>
      <c r="F411" s="1" t="s">
        <v>14</v>
      </c>
      <c r="G411" s="1" t="s">
        <v>998</v>
      </c>
      <c r="H411" s="4">
        <v>135000</v>
      </c>
      <c r="I411" s="4">
        <v>135000</v>
      </c>
      <c r="J411" s="3">
        <v>865</v>
      </c>
      <c r="K411" s="2">
        <v>1</v>
      </c>
      <c r="L411" s="2">
        <f t="shared" si="24"/>
        <v>156.06936416184971</v>
      </c>
      <c r="M411" s="2">
        <f t="shared" si="25"/>
        <v>156.06936416184971</v>
      </c>
      <c r="N411" t="str">
        <v>Low Pay</v>
      </c>
      <c r="O411" s="2" t="str">
        <f t="shared" si="26"/>
        <v>Single</v>
      </c>
      <c r="P411" t="str">
        <f t="shared" si="27"/>
        <v>Full Pay</v>
      </c>
    </row>
    <row r="412" spans="1:16" x14ac:dyDescent="0.3">
      <c r="A412" s="1" t="s">
        <v>11</v>
      </c>
      <c r="B412" s="3">
        <v>4</v>
      </c>
      <c r="C412" s="1" t="s">
        <v>16</v>
      </c>
      <c r="D412" s="3">
        <v>101804</v>
      </c>
      <c r="E412" s="1" t="s">
        <v>999</v>
      </c>
      <c r="F412" s="1" t="s">
        <v>14</v>
      </c>
      <c r="G412" s="1" t="s">
        <v>1000</v>
      </c>
      <c r="H412" s="4">
        <v>151975</v>
      </c>
      <c r="I412" s="4">
        <v>151975</v>
      </c>
      <c r="J412" s="3">
        <v>1120</v>
      </c>
      <c r="K412" s="2">
        <v>1</v>
      </c>
      <c r="L412" s="2">
        <f t="shared" si="24"/>
        <v>135.69196428571428</v>
      </c>
      <c r="M412" s="2">
        <f t="shared" si="25"/>
        <v>135.69196428571428</v>
      </c>
      <c r="N412" t="str">
        <v>Medium Pay</v>
      </c>
      <c r="O412" s="2" t="str">
        <f t="shared" si="26"/>
        <v>Single</v>
      </c>
      <c r="P412" t="str">
        <f t="shared" si="27"/>
        <v>Full Pay</v>
      </c>
    </row>
    <row r="413" spans="1:16" x14ac:dyDescent="0.3">
      <c r="A413" s="1" t="s">
        <v>11</v>
      </c>
      <c r="B413" s="3">
        <v>2</v>
      </c>
      <c r="C413" s="1" t="s">
        <v>1001</v>
      </c>
      <c r="D413" s="3">
        <v>149901</v>
      </c>
      <c r="E413" s="1" t="s">
        <v>1002</v>
      </c>
      <c r="F413" s="1" t="s">
        <v>21</v>
      </c>
      <c r="G413" s="1" t="s">
        <v>1003</v>
      </c>
      <c r="H413" s="4">
        <v>135000</v>
      </c>
      <c r="I413" s="4">
        <v>135000</v>
      </c>
      <c r="J413" s="3">
        <v>1063</v>
      </c>
      <c r="K413" s="2">
        <v>1</v>
      </c>
      <c r="L413" s="2">
        <f t="shared" si="24"/>
        <v>126.99905926622766</v>
      </c>
      <c r="M413" s="2">
        <f t="shared" si="25"/>
        <v>126.99905926622766</v>
      </c>
      <c r="N413" t="str">
        <v>Low Pay</v>
      </c>
      <c r="O413" s="2" t="str">
        <f t="shared" si="26"/>
        <v>Single</v>
      </c>
      <c r="P413" t="str">
        <f t="shared" si="27"/>
        <v>Full Pay</v>
      </c>
    </row>
    <row r="414" spans="1:16" x14ac:dyDescent="0.3">
      <c r="A414" s="1" t="s">
        <v>11</v>
      </c>
      <c r="B414" s="3">
        <v>13</v>
      </c>
      <c r="C414" s="1" t="s">
        <v>646</v>
      </c>
      <c r="D414" s="3">
        <v>246904</v>
      </c>
      <c r="E414" s="1" t="s">
        <v>1004</v>
      </c>
      <c r="F414" s="1" t="s">
        <v>21</v>
      </c>
      <c r="G414" s="1" t="s">
        <v>1005</v>
      </c>
      <c r="H414" s="4">
        <v>251659</v>
      </c>
      <c r="I414" s="4">
        <v>251659</v>
      </c>
      <c r="J414" s="3">
        <v>13881</v>
      </c>
      <c r="K414" s="2">
        <v>1</v>
      </c>
      <c r="L414" s="2">
        <f t="shared" si="24"/>
        <v>18.129745695555076</v>
      </c>
      <c r="M414" s="2">
        <f t="shared" si="25"/>
        <v>18.129745695555076</v>
      </c>
      <c r="N414" t="str">
        <v>High Pay</v>
      </c>
      <c r="O414" s="2" t="str">
        <f t="shared" si="26"/>
        <v>Single</v>
      </c>
      <c r="P414" t="str">
        <f t="shared" si="27"/>
        <v>Full Pay</v>
      </c>
    </row>
    <row r="415" spans="1:16" x14ac:dyDescent="0.3">
      <c r="A415" s="1" t="s">
        <v>11</v>
      </c>
      <c r="B415" s="3">
        <v>12</v>
      </c>
      <c r="C415" s="1" t="s">
        <v>177</v>
      </c>
      <c r="D415" s="3">
        <v>161925</v>
      </c>
      <c r="E415" s="1" t="s">
        <v>1006</v>
      </c>
      <c r="F415" s="1" t="s">
        <v>21</v>
      </c>
      <c r="G415" s="1" t="s">
        <v>1007</v>
      </c>
      <c r="H415" s="4">
        <v>111797</v>
      </c>
      <c r="I415" s="4">
        <v>111797</v>
      </c>
      <c r="J415" s="3">
        <v>265</v>
      </c>
      <c r="K415" s="2">
        <v>1</v>
      </c>
      <c r="L415" s="2">
        <f t="shared" si="24"/>
        <v>421.87547169811319</v>
      </c>
      <c r="M415" s="2">
        <f t="shared" si="25"/>
        <v>421.87547169811319</v>
      </c>
      <c r="N415" t="str">
        <v>Low Pay</v>
      </c>
      <c r="O415" s="2" t="str">
        <f t="shared" si="26"/>
        <v>Single</v>
      </c>
      <c r="P415" t="str">
        <f t="shared" si="27"/>
        <v>Full Pay</v>
      </c>
    </row>
    <row r="416" spans="1:16" x14ac:dyDescent="0.3">
      <c r="A416" s="1" t="s">
        <v>11</v>
      </c>
      <c r="B416" s="3">
        <v>13</v>
      </c>
      <c r="C416" s="1" t="s">
        <v>764</v>
      </c>
      <c r="D416" s="3">
        <v>144901</v>
      </c>
      <c r="E416" s="1" t="s">
        <v>1008</v>
      </c>
      <c r="F416" s="1" t="s">
        <v>21</v>
      </c>
      <c r="G416" s="1" t="s">
        <v>1009</v>
      </c>
      <c r="H416" s="4">
        <v>155000</v>
      </c>
      <c r="I416" s="4">
        <v>155000</v>
      </c>
      <c r="J416" s="3">
        <v>1900</v>
      </c>
      <c r="K416" s="2">
        <v>1</v>
      </c>
      <c r="L416" s="2">
        <f t="shared" si="24"/>
        <v>81.578947368421055</v>
      </c>
      <c r="M416" s="2">
        <f t="shared" si="25"/>
        <v>81.578947368421055</v>
      </c>
      <c r="N416" t="str">
        <v>Medium Pay</v>
      </c>
      <c r="O416" s="2" t="str">
        <f t="shared" si="26"/>
        <v>Single</v>
      </c>
      <c r="P416" t="str">
        <f t="shared" si="27"/>
        <v>Full Pay</v>
      </c>
    </row>
    <row r="417" spans="1:16" x14ac:dyDescent="0.3">
      <c r="A417" s="1" t="s">
        <v>11</v>
      </c>
      <c r="B417" s="3">
        <v>7</v>
      </c>
      <c r="C417" s="1" t="s">
        <v>252</v>
      </c>
      <c r="D417" s="3">
        <v>230902</v>
      </c>
      <c r="E417" s="1" t="s">
        <v>1010</v>
      </c>
      <c r="F417" s="1" t="s">
        <v>21</v>
      </c>
      <c r="G417" s="1" t="s">
        <v>1011</v>
      </c>
      <c r="H417" s="4">
        <v>226472</v>
      </c>
      <c r="I417" s="4">
        <v>226472</v>
      </c>
      <c r="J417" s="3">
        <v>2946</v>
      </c>
      <c r="K417" s="2">
        <v>1</v>
      </c>
      <c r="L417" s="2">
        <f t="shared" si="24"/>
        <v>76.874405974202304</v>
      </c>
      <c r="M417" s="2">
        <f t="shared" si="25"/>
        <v>76.874405974202304</v>
      </c>
      <c r="N417" t="str">
        <v>Medium Pay</v>
      </c>
      <c r="O417" s="2" t="str">
        <f t="shared" si="26"/>
        <v>Single</v>
      </c>
      <c r="P417" t="str">
        <f t="shared" si="27"/>
        <v>Full Pay</v>
      </c>
    </row>
    <row r="418" spans="1:16" x14ac:dyDescent="0.3">
      <c r="A418" s="1" t="s">
        <v>11</v>
      </c>
      <c r="B418" s="3">
        <v>7</v>
      </c>
      <c r="C418" s="1" t="s">
        <v>816</v>
      </c>
      <c r="D418" s="3">
        <v>92901</v>
      </c>
      <c r="E418" s="1" t="s">
        <v>1012</v>
      </c>
      <c r="F418" s="1" t="s">
        <v>21</v>
      </c>
      <c r="G418" s="1" t="s">
        <v>1013</v>
      </c>
      <c r="H418" s="4">
        <v>63014</v>
      </c>
      <c r="I418" s="4">
        <v>163673</v>
      </c>
      <c r="J418" s="3">
        <v>1636</v>
      </c>
      <c r="K418" s="2">
        <v>0.39</v>
      </c>
      <c r="L418" s="2">
        <f t="shared" si="24"/>
        <v>38.517114914425427</v>
      </c>
      <c r="M418" s="2">
        <f t="shared" si="25"/>
        <v>100.04462102689486</v>
      </c>
      <c r="N418" t="str">
        <v>Medium Pay</v>
      </c>
      <c r="O418" s="2" t="str">
        <f t="shared" si="26"/>
        <v>Single</v>
      </c>
      <c r="P418" t="str">
        <f t="shared" si="27"/>
        <v>Partial</v>
      </c>
    </row>
    <row r="419" spans="1:16" x14ac:dyDescent="0.3">
      <c r="A419" s="1" t="s">
        <v>11</v>
      </c>
      <c r="B419" s="3">
        <v>18</v>
      </c>
      <c r="C419" s="1" t="s">
        <v>1014</v>
      </c>
      <c r="D419" s="3">
        <v>87901</v>
      </c>
      <c r="E419" s="1" t="s">
        <v>1015</v>
      </c>
      <c r="F419" s="1" t="s">
        <v>21</v>
      </c>
      <c r="G419" s="1" t="s">
        <v>1016</v>
      </c>
      <c r="H419" s="4">
        <v>120000</v>
      </c>
      <c r="I419" s="4">
        <v>120000</v>
      </c>
      <c r="J419" s="3">
        <v>293</v>
      </c>
      <c r="K419" s="2">
        <v>1</v>
      </c>
      <c r="L419" s="2">
        <f t="shared" si="24"/>
        <v>409.55631399317406</v>
      </c>
      <c r="M419" s="2">
        <f t="shared" si="25"/>
        <v>409.55631399317406</v>
      </c>
      <c r="N419" t="str">
        <v>Low Pay</v>
      </c>
      <c r="O419" s="2" t="str">
        <f t="shared" si="26"/>
        <v>Single</v>
      </c>
      <c r="P419" t="str">
        <f t="shared" si="27"/>
        <v>Full Pay</v>
      </c>
    </row>
    <row r="420" spans="1:16" x14ac:dyDescent="0.3">
      <c r="A420" s="1" t="s">
        <v>11</v>
      </c>
      <c r="B420" s="3">
        <v>11</v>
      </c>
      <c r="C420" s="1" t="s">
        <v>334</v>
      </c>
      <c r="D420" s="3">
        <v>213901</v>
      </c>
      <c r="E420" s="1" t="s">
        <v>1017</v>
      </c>
      <c r="F420" s="1" t="s">
        <v>21</v>
      </c>
      <c r="G420" s="1" t="s">
        <v>1018</v>
      </c>
      <c r="H420" s="4">
        <v>185047</v>
      </c>
      <c r="I420" s="4">
        <v>185047</v>
      </c>
      <c r="J420" s="3">
        <v>2119</v>
      </c>
      <c r="K420" s="2">
        <v>1</v>
      </c>
      <c r="L420" s="2">
        <f t="shared" si="24"/>
        <v>87.327512977819723</v>
      </c>
      <c r="M420" s="2">
        <f t="shared" si="25"/>
        <v>87.327512977819723</v>
      </c>
      <c r="N420" t="str">
        <v>Medium Pay</v>
      </c>
      <c r="O420" s="2" t="str">
        <f t="shared" si="26"/>
        <v>Single</v>
      </c>
      <c r="P420" t="str">
        <f t="shared" si="27"/>
        <v>Full Pay</v>
      </c>
    </row>
    <row r="421" spans="1:16" x14ac:dyDescent="0.3">
      <c r="A421" s="1" t="s">
        <v>11</v>
      </c>
      <c r="B421" s="3">
        <v>11</v>
      </c>
      <c r="C421" s="1" t="s">
        <v>79</v>
      </c>
      <c r="D421" s="3">
        <v>126911</v>
      </c>
      <c r="E421" s="1" t="s">
        <v>1019</v>
      </c>
      <c r="F421" s="1" t="s">
        <v>21</v>
      </c>
      <c r="G421" s="1" t="s">
        <v>1020</v>
      </c>
      <c r="H421" s="4">
        <v>253448</v>
      </c>
      <c r="I421" s="4">
        <v>253448</v>
      </c>
      <c r="J421" s="3">
        <v>3195</v>
      </c>
      <c r="K421" s="2">
        <v>1</v>
      </c>
      <c r="L421" s="2">
        <f t="shared" si="24"/>
        <v>79.326447574334892</v>
      </c>
      <c r="M421" s="2">
        <f t="shared" si="25"/>
        <v>79.326447574334892</v>
      </c>
      <c r="N421" t="str">
        <v>High Pay</v>
      </c>
      <c r="O421" s="2" t="str">
        <f t="shared" si="26"/>
        <v>Single</v>
      </c>
      <c r="P421" t="str">
        <f t="shared" si="27"/>
        <v>Full Pay</v>
      </c>
    </row>
    <row r="422" spans="1:16" x14ac:dyDescent="0.3">
      <c r="A422" s="1" t="s">
        <v>11</v>
      </c>
      <c r="B422" s="3">
        <v>9</v>
      </c>
      <c r="C422" s="1" t="s">
        <v>319</v>
      </c>
      <c r="D422" s="3">
        <v>169906</v>
      </c>
      <c r="E422" s="1" t="s">
        <v>1021</v>
      </c>
      <c r="F422" s="1" t="s">
        <v>21</v>
      </c>
      <c r="G422" s="1" t="s">
        <v>1022</v>
      </c>
      <c r="H422" s="4">
        <v>97750</v>
      </c>
      <c r="I422" s="4">
        <v>97750</v>
      </c>
      <c r="J422" s="3">
        <v>148</v>
      </c>
      <c r="K422" s="2">
        <v>1</v>
      </c>
      <c r="L422" s="2">
        <f t="shared" si="24"/>
        <v>660.47297297297303</v>
      </c>
      <c r="M422" s="2">
        <f t="shared" si="25"/>
        <v>660.47297297297303</v>
      </c>
      <c r="N422" t="str">
        <v>Low Pay</v>
      </c>
      <c r="O422" s="2" t="str">
        <f t="shared" si="26"/>
        <v>Single</v>
      </c>
      <c r="P422" t="str">
        <f t="shared" si="27"/>
        <v>Full Pay</v>
      </c>
    </row>
    <row r="423" spans="1:16" x14ac:dyDescent="0.3">
      <c r="A423" s="1" t="s">
        <v>11</v>
      </c>
      <c r="B423" s="3">
        <v>10</v>
      </c>
      <c r="C423" s="1" t="s">
        <v>12</v>
      </c>
      <c r="D423" s="3">
        <v>57835</v>
      </c>
      <c r="E423" s="1" t="s">
        <v>1023</v>
      </c>
      <c r="F423" s="1" t="s">
        <v>14</v>
      </c>
      <c r="G423" s="1" t="s">
        <v>1024</v>
      </c>
      <c r="H423" s="4">
        <v>120000</v>
      </c>
      <c r="I423" s="4">
        <v>120000</v>
      </c>
      <c r="J423" s="3">
        <v>1298</v>
      </c>
      <c r="K423" s="2">
        <v>1</v>
      </c>
      <c r="L423" s="2">
        <f t="shared" si="24"/>
        <v>92.449922958397536</v>
      </c>
      <c r="M423" s="2">
        <f t="shared" si="25"/>
        <v>92.449922958397536</v>
      </c>
      <c r="N423" t="str">
        <v>Low Pay</v>
      </c>
      <c r="O423" s="2" t="str">
        <f t="shared" si="26"/>
        <v>Single</v>
      </c>
      <c r="P423" t="str">
        <f t="shared" si="27"/>
        <v>Full Pay</v>
      </c>
    </row>
    <row r="424" spans="1:16" x14ac:dyDescent="0.3">
      <c r="A424" s="1" t="s">
        <v>11</v>
      </c>
      <c r="B424" s="3">
        <v>12</v>
      </c>
      <c r="C424" s="1" t="s">
        <v>1025</v>
      </c>
      <c r="D424" s="3">
        <v>167901</v>
      </c>
      <c r="E424" s="1" t="s">
        <v>1026</v>
      </c>
      <c r="F424" s="1" t="s">
        <v>21</v>
      </c>
      <c r="G424" s="1" t="s">
        <v>1027</v>
      </c>
      <c r="H424" s="4">
        <v>125000</v>
      </c>
      <c r="I424" s="4">
        <v>125000</v>
      </c>
      <c r="J424" s="3">
        <v>516</v>
      </c>
      <c r="K424" s="2">
        <v>1</v>
      </c>
      <c r="L424" s="2">
        <f t="shared" si="24"/>
        <v>242.24806201550388</v>
      </c>
      <c r="M424" s="2">
        <f t="shared" si="25"/>
        <v>242.24806201550388</v>
      </c>
      <c r="N424" t="str">
        <v>Low Pay</v>
      </c>
      <c r="O424" s="2" t="str">
        <f t="shared" si="26"/>
        <v>Single</v>
      </c>
      <c r="P424" t="str">
        <f t="shared" si="27"/>
        <v>Full Pay</v>
      </c>
    </row>
    <row r="425" spans="1:16" x14ac:dyDescent="0.3">
      <c r="A425" s="1" t="s">
        <v>11</v>
      </c>
      <c r="B425" s="3">
        <v>3</v>
      </c>
      <c r="C425" s="1" t="s">
        <v>1028</v>
      </c>
      <c r="D425" s="3">
        <v>88902</v>
      </c>
      <c r="E425" s="1" t="s">
        <v>1029</v>
      </c>
      <c r="F425" s="1" t="s">
        <v>21</v>
      </c>
      <c r="G425" s="1" t="s">
        <v>1030</v>
      </c>
      <c r="H425" s="4">
        <v>156550</v>
      </c>
      <c r="I425" s="4">
        <v>156550</v>
      </c>
      <c r="J425" s="3">
        <v>1244</v>
      </c>
      <c r="K425" s="2">
        <v>1</v>
      </c>
      <c r="L425" s="2">
        <f t="shared" si="24"/>
        <v>125.84405144694534</v>
      </c>
      <c r="M425" s="2">
        <f t="shared" si="25"/>
        <v>125.84405144694534</v>
      </c>
      <c r="N425" t="str">
        <v>Medium Pay</v>
      </c>
      <c r="O425" s="2" t="str">
        <f t="shared" si="26"/>
        <v>Single</v>
      </c>
      <c r="P425" t="str">
        <f t="shared" si="27"/>
        <v>Full Pay</v>
      </c>
    </row>
    <row r="426" spans="1:16" x14ac:dyDescent="0.3">
      <c r="A426" s="1" t="s">
        <v>11</v>
      </c>
      <c r="B426" s="3">
        <v>13</v>
      </c>
      <c r="C426" s="1" t="s">
        <v>1031</v>
      </c>
      <c r="D426" s="3">
        <v>89901</v>
      </c>
      <c r="E426" s="1" t="s">
        <v>1032</v>
      </c>
      <c r="F426" s="1" t="s">
        <v>21</v>
      </c>
      <c r="G426" s="1" t="s">
        <v>1033</v>
      </c>
      <c r="H426" s="4">
        <v>96928</v>
      </c>
      <c r="I426" s="4">
        <v>154911</v>
      </c>
      <c r="J426" s="3">
        <v>2557</v>
      </c>
      <c r="K426" s="2">
        <v>0.63</v>
      </c>
      <c r="L426" s="2">
        <f t="shared" si="24"/>
        <v>37.906922174423151</v>
      </c>
      <c r="M426" s="2">
        <f t="shared" si="25"/>
        <v>60.583105201407896</v>
      </c>
      <c r="N426" t="str">
        <v>Medium Pay</v>
      </c>
      <c r="O426" s="2" t="str">
        <f t="shared" si="26"/>
        <v>Single</v>
      </c>
      <c r="P426" t="str">
        <f t="shared" si="27"/>
        <v>Partial</v>
      </c>
    </row>
    <row r="427" spans="1:16" x14ac:dyDescent="0.3">
      <c r="A427" s="1" t="s">
        <v>11</v>
      </c>
      <c r="B427" s="3">
        <v>6</v>
      </c>
      <c r="C427" s="1" t="s">
        <v>249</v>
      </c>
      <c r="D427" s="3">
        <v>187903</v>
      </c>
      <c r="E427" s="1" t="s">
        <v>1034</v>
      </c>
      <c r="F427" s="1" t="s">
        <v>21</v>
      </c>
      <c r="G427" s="1" t="s">
        <v>1035</v>
      </c>
      <c r="H427" s="4">
        <v>150111</v>
      </c>
      <c r="I427" s="4">
        <v>150111</v>
      </c>
      <c r="J427" s="3">
        <v>266</v>
      </c>
      <c r="K427" s="2">
        <v>1</v>
      </c>
      <c r="L427" s="2">
        <f t="shared" si="24"/>
        <v>564.32706766917295</v>
      </c>
      <c r="M427" s="2">
        <f t="shared" si="25"/>
        <v>564.32706766917295</v>
      </c>
      <c r="N427" t="str">
        <v>Medium Pay</v>
      </c>
      <c r="O427" s="2" t="str">
        <f t="shared" si="26"/>
        <v>Single</v>
      </c>
      <c r="P427" t="str">
        <f t="shared" si="27"/>
        <v>Full Pay</v>
      </c>
    </row>
    <row r="428" spans="1:16" x14ac:dyDescent="0.3">
      <c r="A428" s="1" t="s">
        <v>11</v>
      </c>
      <c r="B428" s="3">
        <v>13</v>
      </c>
      <c r="C428" s="1" t="s">
        <v>646</v>
      </c>
      <c r="D428" s="3">
        <v>246802</v>
      </c>
      <c r="E428" s="1" t="s">
        <v>1036</v>
      </c>
      <c r="F428" s="1" t="s">
        <v>14</v>
      </c>
      <c r="G428" s="1" t="s">
        <v>1037</v>
      </c>
      <c r="H428" s="4">
        <v>32084</v>
      </c>
      <c r="I428" s="4">
        <v>128336</v>
      </c>
      <c r="J428" s="3">
        <v>323</v>
      </c>
      <c r="K428" s="2">
        <v>0.25</v>
      </c>
      <c r="L428" s="2">
        <f t="shared" si="24"/>
        <v>99.331269349845201</v>
      </c>
      <c r="M428" s="2">
        <f t="shared" si="25"/>
        <v>397.3250773993808</v>
      </c>
      <c r="N428" t="str">
        <v>Low Pay</v>
      </c>
      <c r="O428" s="2" t="str">
        <f t="shared" si="26"/>
        <v>Single</v>
      </c>
      <c r="P428" t="str">
        <f t="shared" si="27"/>
        <v>Partial</v>
      </c>
    </row>
    <row r="429" spans="1:16" x14ac:dyDescent="0.3">
      <c r="A429" s="1" t="s">
        <v>11</v>
      </c>
      <c r="B429" s="3">
        <v>4</v>
      </c>
      <c r="C429" s="1" t="s">
        <v>16</v>
      </c>
      <c r="D429" s="3">
        <v>101911</v>
      </c>
      <c r="E429" s="1" t="s">
        <v>1038</v>
      </c>
      <c r="F429" s="1" t="s">
        <v>21</v>
      </c>
      <c r="G429" s="1" t="s">
        <v>1039</v>
      </c>
      <c r="H429" s="4">
        <v>355322</v>
      </c>
      <c r="I429" s="4">
        <v>355322</v>
      </c>
      <c r="J429" s="3">
        <v>24032</v>
      </c>
      <c r="K429" s="2">
        <v>1</v>
      </c>
      <c r="L429" s="2">
        <f t="shared" si="24"/>
        <v>14.785369507323569</v>
      </c>
      <c r="M429" s="2">
        <f t="shared" si="25"/>
        <v>14.785369507323569</v>
      </c>
      <c r="N429" t="str">
        <v>High Pay</v>
      </c>
      <c r="O429" s="2" t="str">
        <f t="shared" si="26"/>
        <v>Single</v>
      </c>
      <c r="P429" t="str">
        <f t="shared" si="27"/>
        <v>Full Pay</v>
      </c>
    </row>
    <row r="430" spans="1:16" x14ac:dyDescent="0.3">
      <c r="A430" s="1" t="s">
        <v>11</v>
      </c>
      <c r="B430" s="3">
        <v>11</v>
      </c>
      <c r="C430" s="1" t="s">
        <v>1040</v>
      </c>
      <c r="D430" s="3">
        <v>182901</v>
      </c>
      <c r="E430" s="1" t="s">
        <v>1041</v>
      </c>
      <c r="F430" s="1" t="s">
        <v>21</v>
      </c>
      <c r="G430" s="1" t="s">
        <v>1042</v>
      </c>
      <c r="H430" s="4">
        <v>97830</v>
      </c>
      <c r="I430" s="4">
        <v>97830</v>
      </c>
      <c r="J430" s="3">
        <v>227</v>
      </c>
      <c r="K430" s="2">
        <v>1</v>
      </c>
      <c r="L430" s="2">
        <f t="shared" si="24"/>
        <v>430.96916299559473</v>
      </c>
      <c r="M430" s="2">
        <f t="shared" si="25"/>
        <v>430.96916299559473</v>
      </c>
      <c r="N430" t="str">
        <v>Low Pay</v>
      </c>
      <c r="O430" s="2" t="str">
        <f t="shared" si="26"/>
        <v>Single</v>
      </c>
      <c r="P430" t="str">
        <f t="shared" si="27"/>
        <v>Full Pay</v>
      </c>
    </row>
    <row r="431" spans="1:16" x14ac:dyDescent="0.3">
      <c r="A431" s="1" t="s">
        <v>11</v>
      </c>
      <c r="B431" s="3">
        <v>14</v>
      </c>
      <c r="C431" s="1" t="s">
        <v>541</v>
      </c>
      <c r="D431" s="3">
        <v>67904</v>
      </c>
      <c r="E431" s="1" t="s">
        <v>1043</v>
      </c>
      <c r="F431" s="1" t="s">
        <v>21</v>
      </c>
      <c r="G431" s="1" t="s">
        <v>1044</v>
      </c>
      <c r="H431" s="4">
        <v>115000</v>
      </c>
      <c r="I431" s="4">
        <v>115000</v>
      </c>
      <c r="J431" s="3">
        <v>242</v>
      </c>
      <c r="K431" s="2">
        <v>1</v>
      </c>
      <c r="L431" s="2">
        <f t="shared" si="24"/>
        <v>475.20661157024796</v>
      </c>
      <c r="M431" s="2">
        <f t="shared" si="25"/>
        <v>475.20661157024796</v>
      </c>
      <c r="N431" t="str">
        <v>Low Pay</v>
      </c>
      <c r="O431" s="2" t="str">
        <f t="shared" si="26"/>
        <v>Single</v>
      </c>
      <c r="P431" t="str">
        <f t="shared" si="27"/>
        <v>Full Pay</v>
      </c>
    </row>
    <row r="432" spans="1:16" x14ac:dyDescent="0.3">
      <c r="A432" s="1" t="s">
        <v>11</v>
      </c>
      <c r="B432" s="3">
        <v>18</v>
      </c>
      <c r="C432" s="1" t="s">
        <v>1045</v>
      </c>
      <c r="D432" s="3">
        <v>156905</v>
      </c>
      <c r="E432" s="1" t="s">
        <v>1046</v>
      </c>
      <c r="F432" s="1" t="s">
        <v>21</v>
      </c>
      <c r="G432" s="1" t="s">
        <v>1047</v>
      </c>
      <c r="H432" s="4">
        <v>138000</v>
      </c>
      <c r="I432" s="4">
        <v>138000</v>
      </c>
      <c r="J432" s="3">
        <v>241</v>
      </c>
      <c r="K432" s="2">
        <v>1</v>
      </c>
      <c r="L432" s="2">
        <f t="shared" si="24"/>
        <v>572.61410788381738</v>
      </c>
      <c r="M432" s="2">
        <f t="shared" si="25"/>
        <v>572.61410788381738</v>
      </c>
      <c r="N432" t="str">
        <v>Low Pay</v>
      </c>
      <c r="O432" s="2" t="str">
        <f t="shared" si="26"/>
        <v>Single</v>
      </c>
      <c r="P432" t="str">
        <f t="shared" si="27"/>
        <v>Full Pay</v>
      </c>
    </row>
    <row r="433" spans="1:16" x14ac:dyDescent="0.3">
      <c r="A433" s="1" t="s">
        <v>11</v>
      </c>
      <c r="B433" s="3">
        <v>11</v>
      </c>
      <c r="C433" s="1" t="s">
        <v>1040</v>
      </c>
      <c r="D433" s="3">
        <v>182902</v>
      </c>
      <c r="E433" s="1" t="s">
        <v>1048</v>
      </c>
      <c r="F433" s="1" t="s">
        <v>21</v>
      </c>
      <c r="G433" s="1" t="s">
        <v>1049</v>
      </c>
      <c r="H433" s="4">
        <v>106090</v>
      </c>
      <c r="I433" s="4">
        <v>106090</v>
      </c>
      <c r="J433" s="3">
        <v>339</v>
      </c>
      <c r="K433" s="2">
        <v>1</v>
      </c>
      <c r="L433" s="2">
        <f t="shared" si="24"/>
        <v>312.94985250737466</v>
      </c>
      <c r="M433" s="2">
        <f t="shared" si="25"/>
        <v>312.94985250737466</v>
      </c>
      <c r="N433" t="str">
        <v>Low Pay</v>
      </c>
      <c r="O433" s="2" t="str">
        <f t="shared" si="26"/>
        <v>Single</v>
      </c>
      <c r="P433" t="str">
        <f t="shared" si="27"/>
        <v>Full Pay</v>
      </c>
    </row>
    <row r="434" spans="1:16" x14ac:dyDescent="0.3">
      <c r="A434" s="1" t="s">
        <v>11</v>
      </c>
      <c r="B434" s="3">
        <v>9</v>
      </c>
      <c r="C434" s="1" t="s">
        <v>1050</v>
      </c>
      <c r="D434" s="3">
        <v>252901</v>
      </c>
      <c r="E434" s="1" t="s">
        <v>1051</v>
      </c>
      <c r="F434" s="1" t="s">
        <v>21</v>
      </c>
      <c r="G434" s="1" t="s">
        <v>1052</v>
      </c>
      <c r="H434" s="4">
        <v>196632</v>
      </c>
      <c r="I434" s="4">
        <v>196632</v>
      </c>
      <c r="J434" s="3">
        <v>2148</v>
      </c>
      <c r="K434" s="2">
        <v>1</v>
      </c>
      <c r="L434" s="2">
        <f t="shared" si="24"/>
        <v>91.541899441340789</v>
      </c>
      <c r="M434" s="2">
        <f t="shared" si="25"/>
        <v>91.541899441340789</v>
      </c>
      <c r="N434" t="str">
        <v>Medium Pay</v>
      </c>
      <c r="O434" s="2" t="str">
        <f t="shared" si="26"/>
        <v>Single</v>
      </c>
      <c r="P434" t="str">
        <f t="shared" si="27"/>
        <v>Full Pay</v>
      </c>
    </row>
    <row r="435" spans="1:16" x14ac:dyDescent="0.3">
      <c r="A435" s="1" t="s">
        <v>11</v>
      </c>
      <c r="B435" s="3">
        <v>11</v>
      </c>
      <c r="C435" s="1" t="s">
        <v>1053</v>
      </c>
      <c r="D435" s="3">
        <v>111901</v>
      </c>
      <c r="E435" s="1" t="s">
        <v>1054</v>
      </c>
      <c r="F435" s="1" t="s">
        <v>21</v>
      </c>
      <c r="G435" s="1" t="s">
        <v>1055</v>
      </c>
      <c r="H435" s="4">
        <v>99017</v>
      </c>
      <c r="I435" s="4">
        <v>215301</v>
      </c>
      <c r="J435" s="3">
        <v>7962</v>
      </c>
      <c r="K435" s="2">
        <v>0.46</v>
      </c>
      <c r="L435" s="2">
        <f t="shared" si="24"/>
        <v>12.436196935443355</v>
      </c>
      <c r="M435" s="2">
        <f t="shared" si="25"/>
        <v>27.041070082893746</v>
      </c>
      <c r="N435" t="str">
        <v>Medium Pay</v>
      </c>
      <c r="O435" s="2" t="str">
        <f t="shared" si="26"/>
        <v>Single</v>
      </c>
      <c r="P435" t="str">
        <f t="shared" si="27"/>
        <v>Partial</v>
      </c>
    </row>
    <row r="436" spans="1:16" x14ac:dyDescent="0.3">
      <c r="A436" s="1" t="s">
        <v>11</v>
      </c>
      <c r="B436" s="3">
        <v>10</v>
      </c>
      <c r="C436" s="1" t="s">
        <v>12</v>
      </c>
      <c r="D436" s="3">
        <v>57910</v>
      </c>
      <c r="E436" s="1" t="s">
        <v>1056</v>
      </c>
      <c r="F436" s="1" t="s">
        <v>21</v>
      </c>
      <c r="G436" s="1" t="s">
        <v>1057</v>
      </c>
      <c r="H436" s="4">
        <v>317000</v>
      </c>
      <c r="I436" s="4">
        <v>317000</v>
      </c>
      <c r="J436" s="3">
        <v>26129</v>
      </c>
      <c r="K436" s="2">
        <v>1</v>
      </c>
      <c r="L436" s="2">
        <f t="shared" si="24"/>
        <v>12.132113743350301</v>
      </c>
      <c r="M436" s="2">
        <f t="shared" si="25"/>
        <v>12.132113743350301</v>
      </c>
      <c r="N436" t="str">
        <v>High Pay</v>
      </c>
      <c r="O436" s="2" t="str">
        <f t="shared" si="26"/>
        <v>Turnover (2 supers)</v>
      </c>
      <c r="P436" t="str">
        <f t="shared" si="27"/>
        <v>Full Pay</v>
      </c>
    </row>
    <row r="437" spans="1:16" x14ac:dyDescent="0.3">
      <c r="A437" s="1" t="s">
        <v>11</v>
      </c>
      <c r="B437" s="3">
        <v>10</v>
      </c>
      <c r="C437" s="1" t="s">
        <v>12</v>
      </c>
      <c r="D437" s="3">
        <v>57910</v>
      </c>
      <c r="E437" s="1" t="s">
        <v>1056</v>
      </c>
      <c r="F437" s="1" t="s">
        <v>21</v>
      </c>
      <c r="G437" s="1" t="s">
        <v>1058</v>
      </c>
      <c r="H437" s="4">
        <v>216503</v>
      </c>
      <c r="I437" s="4">
        <v>216503</v>
      </c>
      <c r="J437" s="3">
        <v>26129</v>
      </c>
      <c r="K437" s="2">
        <v>1</v>
      </c>
      <c r="L437" s="2">
        <f t="shared" si="24"/>
        <v>8.2859275134907566</v>
      </c>
      <c r="M437" s="2">
        <f t="shared" si="25"/>
        <v>8.2859275134907566</v>
      </c>
      <c r="N437" t="str">
        <v>Medium Pay</v>
      </c>
      <c r="O437" s="2" t="str">
        <f t="shared" si="26"/>
        <v>Turnover (2 supers)</v>
      </c>
      <c r="P437" t="str">
        <f t="shared" si="27"/>
        <v>Full Pay</v>
      </c>
    </row>
    <row r="438" spans="1:16" x14ac:dyDescent="0.3">
      <c r="A438" s="1" t="s">
        <v>11</v>
      </c>
      <c r="B438" s="3">
        <v>7</v>
      </c>
      <c r="C438" s="1" t="s">
        <v>449</v>
      </c>
      <c r="D438" s="3">
        <v>234904</v>
      </c>
      <c r="E438" s="1" t="s">
        <v>1059</v>
      </c>
      <c r="F438" s="1" t="s">
        <v>21</v>
      </c>
      <c r="G438" s="1" t="s">
        <v>1060</v>
      </c>
      <c r="H438" s="4">
        <v>186915</v>
      </c>
      <c r="I438" s="4">
        <v>186915</v>
      </c>
      <c r="J438" s="3">
        <v>1211</v>
      </c>
      <c r="K438" s="2">
        <v>1</v>
      </c>
      <c r="L438" s="2">
        <f t="shared" si="24"/>
        <v>154.34764657308011</v>
      </c>
      <c r="M438" s="2">
        <f t="shared" si="25"/>
        <v>154.34764657308011</v>
      </c>
      <c r="N438" t="str">
        <v>Medium Pay</v>
      </c>
      <c r="O438" s="2" t="str">
        <f t="shared" si="26"/>
        <v>Single</v>
      </c>
      <c r="P438" t="str">
        <f t="shared" si="27"/>
        <v>Full Pay</v>
      </c>
    </row>
    <row r="439" spans="1:16" x14ac:dyDescent="0.3">
      <c r="A439" s="1" t="s">
        <v>11</v>
      </c>
      <c r="B439" s="3">
        <v>18</v>
      </c>
      <c r="C439" s="1" t="s">
        <v>1061</v>
      </c>
      <c r="D439" s="3">
        <v>238904</v>
      </c>
      <c r="E439" s="1" t="s">
        <v>1062</v>
      </c>
      <c r="F439" s="1" t="s">
        <v>21</v>
      </c>
      <c r="G439" s="1" t="s">
        <v>1063</v>
      </c>
      <c r="H439" s="4">
        <v>46722</v>
      </c>
      <c r="I439" s="4">
        <v>93444</v>
      </c>
      <c r="J439" s="3">
        <v>157</v>
      </c>
      <c r="K439" s="2">
        <v>0.5</v>
      </c>
      <c r="L439" s="2">
        <f t="shared" si="24"/>
        <v>297.59235668789808</v>
      </c>
      <c r="M439" s="2">
        <f t="shared" si="25"/>
        <v>595.18471337579615</v>
      </c>
      <c r="N439" t="str">
        <v>Low Pay</v>
      </c>
      <c r="O439" s="2" t="str">
        <f t="shared" si="26"/>
        <v>Single</v>
      </c>
      <c r="P439" t="str">
        <f t="shared" si="27"/>
        <v>Partial</v>
      </c>
    </row>
    <row r="440" spans="1:16" x14ac:dyDescent="0.3">
      <c r="A440" s="1" t="s">
        <v>11</v>
      </c>
      <c r="B440" s="3">
        <v>11</v>
      </c>
      <c r="C440" s="1" t="s">
        <v>79</v>
      </c>
      <c r="D440" s="3">
        <v>126904</v>
      </c>
      <c r="E440" s="1" t="s">
        <v>1064</v>
      </c>
      <c r="F440" s="1" t="s">
        <v>21</v>
      </c>
      <c r="G440" s="1" t="s">
        <v>1065</v>
      </c>
      <c r="H440" s="4">
        <v>158000</v>
      </c>
      <c r="I440" s="4">
        <v>158000</v>
      </c>
      <c r="J440" s="3">
        <v>1373</v>
      </c>
      <c r="K440" s="2">
        <v>1</v>
      </c>
      <c r="L440" s="2">
        <f t="shared" si="24"/>
        <v>115.07647487254188</v>
      </c>
      <c r="M440" s="2">
        <f t="shared" si="25"/>
        <v>115.07647487254188</v>
      </c>
      <c r="N440" t="str">
        <v>Medium Pay</v>
      </c>
      <c r="O440" s="2" t="str">
        <f t="shared" si="26"/>
        <v>Single</v>
      </c>
      <c r="P440" t="str">
        <f t="shared" si="27"/>
        <v>Full Pay</v>
      </c>
    </row>
    <row r="441" spans="1:16" x14ac:dyDescent="0.3">
      <c r="A441" s="1" t="s">
        <v>11</v>
      </c>
      <c r="B441" s="3">
        <v>16</v>
      </c>
      <c r="C441" s="1" t="s">
        <v>1066</v>
      </c>
      <c r="D441" s="3">
        <v>90905</v>
      </c>
      <c r="E441" s="1" t="s">
        <v>1067</v>
      </c>
      <c r="F441" s="1" t="s">
        <v>21</v>
      </c>
      <c r="G441" s="1" t="s">
        <v>1068</v>
      </c>
      <c r="H441" s="4">
        <v>45000</v>
      </c>
      <c r="I441" s="4">
        <v>90000</v>
      </c>
      <c r="J441" s="3">
        <v>49</v>
      </c>
      <c r="K441" s="2">
        <v>0.5</v>
      </c>
      <c r="L441" s="2">
        <f t="shared" si="24"/>
        <v>918.36734693877554</v>
      </c>
      <c r="M441" s="2">
        <f t="shared" si="25"/>
        <v>1836.7346938775511</v>
      </c>
      <c r="N441" t="str">
        <v>Low Pay</v>
      </c>
      <c r="O441" s="2" t="str">
        <f t="shared" si="26"/>
        <v>Single</v>
      </c>
      <c r="P441" t="str">
        <f t="shared" si="27"/>
        <v>Partial</v>
      </c>
    </row>
    <row r="442" spans="1:16" x14ac:dyDescent="0.3">
      <c r="A442" s="1" t="s">
        <v>11</v>
      </c>
      <c r="B442" s="3">
        <v>13</v>
      </c>
      <c r="C442" s="1" t="s">
        <v>646</v>
      </c>
      <c r="D442" s="3">
        <v>246905</v>
      </c>
      <c r="E442" s="1" t="s">
        <v>1069</v>
      </c>
      <c r="F442" s="1" t="s">
        <v>21</v>
      </c>
      <c r="G442" s="1" t="s">
        <v>1070</v>
      </c>
      <c r="H442" s="4">
        <v>34200</v>
      </c>
      <c r="I442" s="4">
        <v>115346</v>
      </c>
      <c r="J442" s="3">
        <v>580</v>
      </c>
      <c r="K442" s="2">
        <v>0.3</v>
      </c>
      <c r="L442" s="2">
        <f t="shared" si="24"/>
        <v>58.96551724137931</v>
      </c>
      <c r="M442" s="2">
        <f t="shared" si="25"/>
        <v>198.87241379310345</v>
      </c>
      <c r="N442" t="str">
        <v>Low Pay</v>
      </c>
      <c r="O442" s="2" t="str">
        <f t="shared" si="26"/>
        <v>Single</v>
      </c>
      <c r="P442" t="str">
        <f t="shared" si="27"/>
        <v>Partial</v>
      </c>
    </row>
    <row r="443" spans="1:16" x14ac:dyDescent="0.3">
      <c r="A443" s="1" t="s">
        <v>11</v>
      </c>
      <c r="B443" s="3">
        <v>15</v>
      </c>
      <c r="C443" s="1" t="s">
        <v>538</v>
      </c>
      <c r="D443" s="3">
        <v>226907</v>
      </c>
      <c r="E443" s="1" t="s">
        <v>1071</v>
      </c>
      <c r="F443" s="1" t="s">
        <v>21</v>
      </c>
      <c r="G443" s="1" t="s">
        <v>1072</v>
      </c>
      <c r="H443" s="4">
        <v>118800</v>
      </c>
      <c r="I443" s="4">
        <v>118800</v>
      </c>
      <c r="J443" s="3">
        <v>1196</v>
      </c>
      <c r="K443" s="2">
        <v>1</v>
      </c>
      <c r="L443" s="2">
        <f t="shared" si="24"/>
        <v>99.331103678929765</v>
      </c>
      <c r="M443" s="2">
        <f t="shared" si="25"/>
        <v>99.331103678929765</v>
      </c>
      <c r="N443" t="str">
        <v>Low Pay</v>
      </c>
      <c r="O443" s="2" t="str">
        <f t="shared" si="26"/>
        <v>Turnover (2 supers)</v>
      </c>
      <c r="P443" t="str">
        <f t="shared" si="27"/>
        <v>Full Pay</v>
      </c>
    </row>
    <row r="444" spans="1:16" x14ac:dyDescent="0.3">
      <c r="A444" s="1" t="s">
        <v>11</v>
      </c>
      <c r="B444" s="3">
        <v>15</v>
      </c>
      <c r="C444" s="1" t="s">
        <v>538</v>
      </c>
      <c r="D444" s="3">
        <v>226907</v>
      </c>
      <c r="E444" s="1" t="s">
        <v>1071</v>
      </c>
      <c r="F444" s="1" t="s">
        <v>21</v>
      </c>
      <c r="G444" s="1" t="s">
        <v>1073</v>
      </c>
      <c r="H444" s="4">
        <v>173334</v>
      </c>
      <c r="I444" s="4">
        <v>173334</v>
      </c>
      <c r="J444" s="3">
        <v>1196</v>
      </c>
      <c r="K444" s="2">
        <v>1</v>
      </c>
      <c r="L444" s="2">
        <f t="shared" si="24"/>
        <v>144.92809364548495</v>
      </c>
      <c r="M444" s="2">
        <f t="shared" si="25"/>
        <v>144.92809364548495</v>
      </c>
      <c r="N444" t="str">
        <v>Medium Pay</v>
      </c>
      <c r="O444" s="2" t="str">
        <f t="shared" si="26"/>
        <v>Turnover (2 supers)</v>
      </c>
      <c r="P444" t="str">
        <f t="shared" si="27"/>
        <v>Full Pay</v>
      </c>
    </row>
    <row r="445" spans="1:16" x14ac:dyDescent="0.3">
      <c r="A445" s="1" t="s">
        <v>11</v>
      </c>
      <c r="B445" s="3">
        <v>6</v>
      </c>
      <c r="C445" s="1" t="s">
        <v>664</v>
      </c>
      <c r="D445" s="3">
        <v>113902</v>
      </c>
      <c r="E445" s="1" t="s">
        <v>1074</v>
      </c>
      <c r="F445" s="1" t="s">
        <v>21</v>
      </c>
      <c r="G445" s="1" t="s">
        <v>1075</v>
      </c>
      <c r="H445" s="4">
        <v>130000</v>
      </c>
      <c r="I445" s="4">
        <v>130000</v>
      </c>
      <c r="J445" s="3">
        <v>574</v>
      </c>
      <c r="K445" s="2">
        <v>1</v>
      </c>
      <c r="L445" s="2">
        <f t="shared" si="24"/>
        <v>226.48083623693381</v>
      </c>
      <c r="M445" s="2">
        <f t="shared" si="25"/>
        <v>226.48083623693381</v>
      </c>
      <c r="N445" t="str">
        <v>Low Pay</v>
      </c>
      <c r="O445" s="2" t="str">
        <f t="shared" si="26"/>
        <v>Single</v>
      </c>
      <c r="P445" t="str">
        <f t="shared" si="27"/>
        <v>Full Pay</v>
      </c>
    </row>
    <row r="446" spans="1:16" x14ac:dyDescent="0.3">
      <c r="A446" s="1" t="s">
        <v>11</v>
      </c>
      <c r="B446" s="3">
        <v>11</v>
      </c>
      <c r="C446" s="1" t="s">
        <v>36</v>
      </c>
      <c r="D446" s="3">
        <v>220906</v>
      </c>
      <c r="E446" s="1" t="s">
        <v>1076</v>
      </c>
      <c r="F446" s="1" t="s">
        <v>21</v>
      </c>
      <c r="G446" s="1" t="s">
        <v>1077</v>
      </c>
      <c r="H446" s="4">
        <v>354795</v>
      </c>
      <c r="I446" s="4">
        <v>354795</v>
      </c>
      <c r="J446" s="3">
        <v>13541</v>
      </c>
      <c r="K446" s="2">
        <v>1</v>
      </c>
      <c r="L446" s="2">
        <f t="shared" si="24"/>
        <v>26.201536075622183</v>
      </c>
      <c r="M446" s="2">
        <f t="shared" si="25"/>
        <v>26.201536075622183</v>
      </c>
      <c r="N446" t="str">
        <v>High Pay</v>
      </c>
      <c r="O446" s="2" t="str">
        <f t="shared" si="26"/>
        <v>Single</v>
      </c>
      <c r="P446" t="str">
        <f t="shared" si="27"/>
        <v>Full Pay</v>
      </c>
    </row>
    <row r="447" spans="1:16" x14ac:dyDescent="0.3">
      <c r="A447" s="1" t="s">
        <v>11</v>
      </c>
      <c r="B447" s="3">
        <v>20</v>
      </c>
      <c r="C447" s="1" t="s">
        <v>49</v>
      </c>
      <c r="D447" s="3">
        <v>15835</v>
      </c>
      <c r="E447" s="1" t="s">
        <v>1078</v>
      </c>
      <c r="F447" s="1" t="s">
        <v>14</v>
      </c>
      <c r="G447" s="1" t="s">
        <v>1079</v>
      </c>
      <c r="H447" s="4">
        <v>330000</v>
      </c>
      <c r="I447" s="4">
        <v>330000</v>
      </c>
      <c r="J447" s="3">
        <v>12926</v>
      </c>
      <c r="K447" s="2">
        <v>1</v>
      </c>
      <c r="L447" s="2">
        <f t="shared" si="24"/>
        <v>25.529939656506265</v>
      </c>
      <c r="M447" s="2">
        <f t="shared" si="25"/>
        <v>25.529939656506265</v>
      </c>
      <c r="N447" t="str">
        <v>High Pay</v>
      </c>
      <c r="O447" s="2" t="str">
        <f t="shared" si="26"/>
        <v>Single</v>
      </c>
      <c r="P447" t="str">
        <f t="shared" si="27"/>
        <v>Full Pay</v>
      </c>
    </row>
    <row r="448" spans="1:16" x14ac:dyDescent="0.3">
      <c r="A448" s="1" t="s">
        <v>11</v>
      </c>
      <c r="B448" s="3">
        <v>10</v>
      </c>
      <c r="C448" s="1" t="s">
        <v>270</v>
      </c>
      <c r="D448" s="3">
        <v>116905</v>
      </c>
      <c r="E448" s="1" t="s">
        <v>1080</v>
      </c>
      <c r="F448" s="1" t="s">
        <v>21</v>
      </c>
      <c r="G448" s="1" t="s">
        <v>1081</v>
      </c>
      <c r="H448" s="4">
        <v>203600</v>
      </c>
      <c r="I448" s="4">
        <v>203600</v>
      </c>
      <c r="J448" s="3">
        <v>5583</v>
      </c>
      <c r="K448" s="2">
        <v>1</v>
      </c>
      <c r="L448" s="2">
        <f t="shared" si="24"/>
        <v>36.467848826795631</v>
      </c>
      <c r="M448" s="2">
        <f t="shared" si="25"/>
        <v>36.467848826795631</v>
      </c>
      <c r="N448" t="str">
        <v>Medium Pay</v>
      </c>
      <c r="O448" s="2" t="str">
        <f t="shared" si="26"/>
        <v>Single</v>
      </c>
      <c r="P448" t="str">
        <f t="shared" si="27"/>
        <v>Full Pay</v>
      </c>
    </row>
    <row r="449" spans="1:16" x14ac:dyDescent="0.3">
      <c r="A449" s="1" t="s">
        <v>11</v>
      </c>
      <c r="B449" s="3">
        <v>18</v>
      </c>
      <c r="C449" s="1" t="s">
        <v>1082</v>
      </c>
      <c r="D449" s="3">
        <v>165902</v>
      </c>
      <c r="E449" s="1" t="s">
        <v>1083</v>
      </c>
      <c r="F449" s="1" t="s">
        <v>21</v>
      </c>
      <c r="G449" s="1" t="s">
        <v>1084</v>
      </c>
      <c r="H449" s="4">
        <v>210026</v>
      </c>
      <c r="I449" s="4">
        <v>210026</v>
      </c>
      <c r="J449" s="3">
        <v>3373</v>
      </c>
      <c r="K449" s="2">
        <v>1</v>
      </c>
      <c r="L449" s="2">
        <f t="shared" si="24"/>
        <v>62.266824785057814</v>
      </c>
      <c r="M449" s="2">
        <f t="shared" si="25"/>
        <v>62.266824785057814</v>
      </c>
      <c r="N449" t="str">
        <v>Medium Pay</v>
      </c>
      <c r="O449" s="2" t="str">
        <f t="shared" si="26"/>
        <v>Single</v>
      </c>
      <c r="P449" t="str">
        <f t="shared" si="27"/>
        <v>Full Pay</v>
      </c>
    </row>
    <row r="450" spans="1:16" x14ac:dyDescent="0.3">
      <c r="A450" s="1" t="s">
        <v>11</v>
      </c>
      <c r="B450" s="3">
        <v>2</v>
      </c>
      <c r="C450" s="1" t="s">
        <v>127</v>
      </c>
      <c r="D450" s="3">
        <v>205902</v>
      </c>
      <c r="E450" s="1" t="s">
        <v>1085</v>
      </c>
      <c r="F450" s="1" t="s">
        <v>21</v>
      </c>
      <c r="G450" s="1" t="s">
        <v>1086</v>
      </c>
      <c r="H450" s="4">
        <v>265000</v>
      </c>
      <c r="I450" s="4">
        <v>265000</v>
      </c>
      <c r="J450" s="3">
        <v>5024</v>
      </c>
      <c r="K450" s="2">
        <v>1</v>
      </c>
      <c r="L450" s="2">
        <f t="shared" si="24"/>
        <v>52.746815286624205</v>
      </c>
      <c r="M450" s="2">
        <f t="shared" si="25"/>
        <v>52.746815286624205</v>
      </c>
      <c r="N450" t="str">
        <v>High Pay</v>
      </c>
      <c r="O450" s="2" t="str">
        <f t="shared" si="26"/>
        <v>Single</v>
      </c>
      <c r="P450" t="str">
        <f t="shared" si="27"/>
        <v>Full Pay</v>
      </c>
    </row>
    <row r="451" spans="1:16" x14ac:dyDescent="0.3">
      <c r="A451" s="1" t="s">
        <v>11</v>
      </c>
      <c r="B451" s="3">
        <v>12</v>
      </c>
      <c r="C451" s="1" t="s">
        <v>622</v>
      </c>
      <c r="D451" s="3">
        <v>147902</v>
      </c>
      <c r="E451" s="1" t="s">
        <v>1087</v>
      </c>
      <c r="F451" s="1" t="s">
        <v>21</v>
      </c>
      <c r="G451" s="1" t="s">
        <v>1088</v>
      </c>
      <c r="H451" s="4">
        <v>150000</v>
      </c>
      <c r="I451" s="4">
        <v>150000</v>
      </c>
      <c r="J451" s="3">
        <v>1495</v>
      </c>
      <c r="K451" s="2">
        <v>1</v>
      </c>
      <c r="L451" s="2">
        <f t="shared" ref="L451:L514" si="28">SUM(H451 / J451)</f>
        <v>100.33444816053512</v>
      </c>
      <c r="M451" s="2">
        <f t="shared" ref="M451:M514" si="29">SUM(I451 / J451)</f>
        <v>100.33444816053512</v>
      </c>
      <c r="N451" t="str">
        <v>Low Pay</v>
      </c>
      <c r="O451" s="2" t="str">
        <f t="shared" ref="O451:O514" si="30">IF(COUNTIFS(D$2:D$1200, D451)&gt;1, "Turnover ("&amp;COUNTIFS(D$2:D$1200, D451)&amp;" supers)", "Single")</f>
        <v>Single</v>
      </c>
      <c r="P451" t="str">
        <f t="shared" ref="P451:P514" si="31">IF(K451=1,"Full Pay","Partial")</f>
        <v>Full Pay</v>
      </c>
    </row>
    <row r="452" spans="1:16" x14ac:dyDescent="0.3">
      <c r="A452" s="1" t="s">
        <v>11</v>
      </c>
      <c r="B452" s="3">
        <v>16</v>
      </c>
      <c r="C452" s="1" t="s">
        <v>1089</v>
      </c>
      <c r="D452" s="3">
        <v>33901</v>
      </c>
      <c r="E452" s="1" t="s">
        <v>1090</v>
      </c>
      <c r="F452" s="1" t="s">
        <v>21</v>
      </c>
      <c r="G452" s="1" t="s">
        <v>1091</v>
      </c>
      <c r="H452" s="4">
        <v>82363</v>
      </c>
      <c r="I452" s="4">
        <v>93488</v>
      </c>
      <c r="J452" s="3">
        <v>130</v>
      </c>
      <c r="K452" s="2">
        <v>0.88</v>
      </c>
      <c r="L452" s="2">
        <f t="shared" si="28"/>
        <v>633.56153846153848</v>
      </c>
      <c r="M452" s="2">
        <f t="shared" si="29"/>
        <v>719.13846153846157</v>
      </c>
      <c r="N452" t="str">
        <v>Low Pay</v>
      </c>
      <c r="O452" s="2" t="str">
        <f t="shared" si="30"/>
        <v>Single</v>
      </c>
      <c r="P452" t="str">
        <f t="shared" si="31"/>
        <v>Partial</v>
      </c>
    </row>
    <row r="453" spans="1:16" x14ac:dyDescent="0.3">
      <c r="A453" s="1" t="s">
        <v>11</v>
      </c>
      <c r="B453" s="3">
        <v>6</v>
      </c>
      <c r="C453" s="1" t="s">
        <v>122</v>
      </c>
      <c r="D453" s="3">
        <v>228901</v>
      </c>
      <c r="E453" s="1" t="s">
        <v>1092</v>
      </c>
      <c r="F453" s="1" t="s">
        <v>21</v>
      </c>
      <c r="G453" s="1" t="s">
        <v>1093</v>
      </c>
      <c r="H453" s="4">
        <v>125000</v>
      </c>
      <c r="I453" s="4">
        <v>125000</v>
      </c>
      <c r="J453" s="3">
        <v>754</v>
      </c>
      <c r="K453" s="2">
        <v>1</v>
      </c>
      <c r="L453" s="2">
        <f t="shared" si="28"/>
        <v>165.78249336870027</v>
      </c>
      <c r="M453" s="2">
        <f t="shared" si="29"/>
        <v>165.78249336870027</v>
      </c>
      <c r="N453" t="str">
        <v>Low Pay</v>
      </c>
      <c r="O453" s="2" t="str">
        <f t="shared" si="30"/>
        <v>Single</v>
      </c>
      <c r="P453" t="str">
        <f t="shared" si="31"/>
        <v>Full Pay</v>
      </c>
    </row>
    <row r="454" spans="1:16" x14ac:dyDescent="0.3">
      <c r="A454" s="1" t="s">
        <v>11</v>
      </c>
      <c r="B454" s="3">
        <v>16</v>
      </c>
      <c r="C454" s="1" t="s">
        <v>1094</v>
      </c>
      <c r="D454" s="3">
        <v>98901</v>
      </c>
      <c r="E454" s="1" t="s">
        <v>1095</v>
      </c>
      <c r="F454" s="1" t="s">
        <v>21</v>
      </c>
      <c r="G454" s="1" t="s">
        <v>1096</v>
      </c>
      <c r="H454" s="4">
        <v>126500</v>
      </c>
      <c r="I454" s="4">
        <v>126500</v>
      </c>
      <c r="J454" s="3">
        <v>409</v>
      </c>
      <c r="K454" s="2">
        <v>1</v>
      </c>
      <c r="L454" s="2">
        <f t="shared" si="28"/>
        <v>309.2909535452323</v>
      </c>
      <c r="M454" s="2">
        <f t="shared" si="29"/>
        <v>309.2909535452323</v>
      </c>
      <c r="N454" t="str">
        <v>Low Pay</v>
      </c>
      <c r="O454" s="2" t="str">
        <f t="shared" si="30"/>
        <v>Single</v>
      </c>
      <c r="P454" t="str">
        <f t="shared" si="31"/>
        <v>Full Pay</v>
      </c>
    </row>
    <row r="455" spans="1:16" x14ac:dyDescent="0.3">
      <c r="A455" s="1" t="s">
        <v>11</v>
      </c>
      <c r="B455" s="3">
        <v>10</v>
      </c>
      <c r="C455" s="1" t="s">
        <v>228</v>
      </c>
      <c r="D455" s="3">
        <v>91917</v>
      </c>
      <c r="E455" s="1" t="s">
        <v>1097</v>
      </c>
      <c r="F455" s="1" t="s">
        <v>21</v>
      </c>
      <c r="G455" s="1" t="s">
        <v>1098</v>
      </c>
      <c r="H455" s="4">
        <v>166200</v>
      </c>
      <c r="I455" s="4">
        <v>166200</v>
      </c>
      <c r="J455" s="3">
        <v>1156</v>
      </c>
      <c r="K455" s="2">
        <v>1</v>
      </c>
      <c r="L455" s="2">
        <f t="shared" si="28"/>
        <v>143.77162629757785</v>
      </c>
      <c r="M455" s="2">
        <f t="shared" si="29"/>
        <v>143.77162629757785</v>
      </c>
      <c r="N455" t="str">
        <v>Medium Pay</v>
      </c>
      <c r="O455" s="2" t="str">
        <f t="shared" si="30"/>
        <v>Single</v>
      </c>
      <c r="P455" t="str">
        <f t="shared" si="31"/>
        <v>Full Pay</v>
      </c>
    </row>
    <row r="456" spans="1:16" x14ac:dyDescent="0.3">
      <c r="A456" s="1" t="s">
        <v>11</v>
      </c>
      <c r="B456" s="3">
        <v>14</v>
      </c>
      <c r="C456" s="1" t="s">
        <v>595</v>
      </c>
      <c r="D456" s="3">
        <v>47903</v>
      </c>
      <c r="E456" s="1" t="s">
        <v>1099</v>
      </c>
      <c r="F456" s="1" t="s">
        <v>21</v>
      </c>
      <c r="G456" s="1" t="s">
        <v>1100</v>
      </c>
      <c r="H456" s="4">
        <v>75034</v>
      </c>
      <c r="I456" s="4">
        <v>150068</v>
      </c>
      <c r="J456" s="3">
        <v>136</v>
      </c>
      <c r="K456" s="2">
        <v>0.5</v>
      </c>
      <c r="L456" s="2">
        <f t="shared" si="28"/>
        <v>551.72058823529414</v>
      </c>
      <c r="M456" s="2">
        <f t="shared" si="29"/>
        <v>1103.4411764705883</v>
      </c>
      <c r="N456" t="str">
        <v>Medium Pay</v>
      </c>
      <c r="O456" s="2" t="str">
        <f t="shared" si="30"/>
        <v>Single</v>
      </c>
      <c r="P456" t="str">
        <f t="shared" si="31"/>
        <v>Partial</v>
      </c>
    </row>
    <row r="457" spans="1:16" x14ac:dyDescent="0.3">
      <c r="A457" s="1" t="s">
        <v>11</v>
      </c>
      <c r="B457" s="3">
        <v>17</v>
      </c>
      <c r="C457" s="1" t="s">
        <v>1101</v>
      </c>
      <c r="D457" s="3">
        <v>135001</v>
      </c>
      <c r="E457" s="1" t="s">
        <v>1102</v>
      </c>
      <c r="F457" s="1" t="s">
        <v>21</v>
      </c>
      <c r="G457" s="1" t="s">
        <v>1103</v>
      </c>
      <c r="H457" s="4">
        <v>96000</v>
      </c>
      <c r="I457" s="4">
        <v>96000</v>
      </c>
      <c r="J457" s="3">
        <v>93</v>
      </c>
      <c r="K457" s="2">
        <v>1</v>
      </c>
      <c r="L457" s="2">
        <f t="shared" si="28"/>
        <v>1032.258064516129</v>
      </c>
      <c r="M457" s="2">
        <f t="shared" si="29"/>
        <v>1032.258064516129</v>
      </c>
      <c r="N457" t="str">
        <v>Low Pay</v>
      </c>
      <c r="O457" s="2" t="str">
        <f t="shared" si="30"/>
        <v>Single</v>
      </c>
      <c r="P457" t="str">
        <f t="shared" si="31"/>
        <v>Full Pay</v>
      </c>
    </row>
    <row r="458" spans="1:16" x14ac:dyDescent="0.3">
      <c r="A458" s="1" t="s">
        <v>11</v>
      </c>
      <c r="B458" s="3">
        <v>17</v>
      </c>
      <c r="C458" s="1" t="s">
        <v>23</v>
      </c>
      <c r="D458" s="3">
        <v>95903</v>
      </c>
      <c r="E458" s="1" t="s">
        <v>1104</v>
      </c>
      <c r="F458" s="1" t="s">
        <v>21</v>
      </c>
      <c r="G458" s="1" t="s">
        <v>1105</v>
      </c>
      <c r="H458" s="4">
        <v>130000</v>
      </c>
      <c r="I458" s="4">
        <v>130000</v>
      </c>
      <c r="J458" s="3">
        <v>561</v>
      </c>
      <c r="K458" s="2">
        <v>1</v>
      </c>
      <c r="L458" s="2">
        <f t="shared" si="28"/>
        <v>231.72905525846701</v>
      </c>
      <c r="M458" s="2">
        <f t="shared" si="29"/>
        <v>231.72905525846701</v>
      </c>
      <c r="N458" t="str">
        <v>Low Pay</v>
      </c>
      <c r="O458" s="2" t="str">
        <f t="shared" si="30"/>
        <v>Single</v>
      </c>
      <c r="P458" t="str">
        <f t="shared" si="31"/>
        <v>Full Pay</v>
      </c>
    </row>
    <row r="459" spans="1:16" x14ac:dyDescent="0.3">
      <c r="A459" s="1" t="s">
        <v>11</v>
      </c>
      <c r="B459" s="3">
        <v>3</v>
      </c>
      <c r="C459" s="1" t="s">
        <v>892</v>
      </c>
      <c r="D459" s="3">
        <v>143901</v>
      </c>
      <c r="E459" s="1" t="s">
        <v>1106</v>
      </c>
      <c r="F459" s="1" t="s">
        <v>21</v>
      </c>
      <c r="G459" s="1" t="s">
        <v>1107</v>
      </c>
      <c r="H459" s="4">
        <v>149900</v>
      </c>
      <c r="I459" s="4">
        <v>149900</v>
      </c>
      <c r="J459" s="3">
        <v>1176</v>
      </c>
      <c r="K459" s="2">
        <v>1</v>
      </c>
      <c r="L459" s="2">
        <f t="shared" si="28"/>
        <v>127.46598639455782</v>
      </c>
      <c r="M459" s="2">
        <f t="shared" si="29"/>
        <v>127.46598639455782</v>
      </c>
      <c r="N459" t="str">
        <v>Low Pay</v>
      </c>
      <c r="O459" s="2" t="str">
        <f t="shared" si="30"/>
        <v>Single</v>
      </c>
      <c r="P459" t="str">
        <f t="shared" si="31"/>
        <v>Full Pay</v>
      </c>
    </row>
    <row r="460" spans="1:16" x14ac:dyDescent="0.3">
      <c r="A460" s="1" t="s">
        <v>11</v>
      </c>
      <c r="B460" s="3">
        <v>12</v>
      </c>
      <c r="C460" s="1" t="s">
        <v>177</v>
      </c>
      <c r="D460" s="3">
        <v>161924</v>
      </c>
      <c r="E460" s="1" t="s">
        <v>1108</v>
      </c>
      <c r="F460" s="1" t="s">
        <v>21</v>
      </c>
      <c r="G460" s="1" t="s">
        <v>1109</v>
      </c>
      <c r="H460" s="4">
        <v>55620</v>
      </c>
      <c r="I460" s="4">
        <v>111240</v>
      </c>
      <c r="J460" s="3">
        <v>131</v>
      </c>
      <c r="K460" s="2">
        <v>0.5</v>
      </c>
      <c r="L460" s="2">
        <f t="shared" si="28"/>
        <v>424.58015267175574</v>
      </c>
      <c r="M460" s="2">
        <f t="shared" si="29"/>
        <v>849.16030534351148</v>
      </c>
      <c r="N460" t="str">
        <v>Low Pay</v>
      </c>
      <c r="O460" s="2" t="str">
        <f t="shared" si="30"/>
        <v>Single</v>
      </c>
      <c r="P460" t="str">
        <f t="shared" si="31"/>
        <v>Partial</v>
      </c>
    </row>
    <row r="461" spans="1:16" x14ac:dyDescent="0.3">
      <c r="A461" s="1" t="s">
        <v>11</v>
      </c>
      <c r="B461" s="3">
        <v>7</v>
      </c>
      <c r="C461" s="1" t="s">
        <v>861</v>
      </c>
      <c r="D461" s="3">
        <v>102904</v>
      </c>
      <c r="E461" s="1" t="s">
        <v>1110</v>
      </c>
      <c r="F461" s="1" t="s">
        <v>21</v>
      </c>
      <c r="G461" s="1" t="s">
        <v>1111</v>
      </c>
      <c r="H461" s="4">
        <v>212100</v>
      </c>
      <c r="I461" s="4">
        <v>212100</v>
      </c>
      <c r="J461" s="3">
        <v>24602</v>
      </c>
      <c r="K461" s="2">
        <v>1</v>
      </c>
      <c r="L461" s="2">
        <f t="shared" si="28"/>
        <v>8.6212503048532643</v>
      </c>
      <c r="M461" s="2">
        <f t="shared" si="29"/>
        <v>8.6212503048532643</v>
      </c>
      <c r="N461" t="str">
        <v>Medium Pay</v>
      </c>
      <c r="O461" s="2" t="str">
        <f t="shared" si="30"/>
        <v>Single</v>
      </c>
      <c r="P461" t="str">
        <f t="shared" si="31"/>
        <v>Full Pay</v>
      </c>
    </row>
    <row r="462" spans="1:16" x14ac:dyDescent="0.3">
      <c r="A462" s="1" t="s">
        <v>11</v>
      </c>
      <c r="B462" s="3">
        <v>12</v>
      </c>
      <c r="C462" s="1" t="s">
        <v>1112</v>
      </c>
      <c r="D462" s="3">
        <v>97902</v>
      </c>
      <c r="E462" s="1" t="s">
        <v>1113</v>
      </c>
      <c r="F462" s="1" t="s">
        <v>21</v>
      </c>
      <c r="G462" s="1" t="s">
        <v>1114</v>
      </c>
      <c r="H462" s="4">
        <v>144900</v>
      </c>
      <c r="I462" s="4">
        <v>144900</v>
      </c>
      <c r="J462" s="3">
        <v>823</v>
      </c>
      <c r="K462" s="2">
        <v>1</v>
      </c>
      <c r="L462" s="2">
        <f t="shared" si="28"/>
        <v>176.06318347509114</v>
      </c>
      <c r="M462" s="2">
        <f t="shared" si="29"/>
        <v>176.06318347509114</v>
      </c>
      <c r="N462" t="str">
        <v>Low Pay</v>
      </c>
      <c r="O462" s="2" t="str">
        <f t="shared" si="30"/>
        <v>Single</v>
      </c>
      <c r="P462" t="str">
        <f t="shared" si="31"/>
        <v>Full Pay</v>
      </c>
    </row>
    <row r="463" spans="1:16" x14ac:dyDescent="0.3">
      <c r="A463" s="1" t="s">
        <v>11</v>
      </c>
      <c r="B463" s="3">
        <v>14</v>
      </c>
      <c r="C463" s="1" t="s">
        <v>113</v>
      </c>
      <c r="D463" s="3">
        <v>127903</v>
      </c>
      <c r="E463" s="1" t="s">
        <v>1115</v>
      </c>
      <c r="F463" s="1" t="s">
        <v>21</v>
      </c>
      <c r="G463" s="1" t="s">
        <v>1116</v>
      </c>
      <c r="H463" s="4">
        <v>130875</v>
      </c>
      <c r="I463" s="4">
        <v>130875</v>
      </c>
      <c r="J463" s="3">
        <v>402</v>
      </c>
      <c r="K463" s="2">
        <v>1</v>
      </c>
      <c r="L463" s="2">
        <f t="shared" si="28"/>
        <v>325.55970149253733</v>
      </c>
      <c r="M463" s="2">
        <f t="shared" si="29"/>
        <v>325.55970149253733</v>
      </c>
      <c r="N463" t="str">
        <v>Low Pay</v>
      </c>
      <c r="O463" s="2" t="str">
        <f t="shared" si="30"/>
        <v>Single</v>
      </c>
      <c r="P463" t="str">
        <f t="shared" si="31"/>
        <v>Full Pay</v>
      </c>
    </row>
    <row r="464" spans="1:16" x14ac:dyDescent="0.3">
      <c r="A464" s="1" t="s">
        <v>11</v>
      </c>
      <c r="B464" s="3">
        <v>5</v>
      </c>
      <c r="C464" s="1" t="s">
        <v>216</v>
      </c>
      <c r="D464" s="3">
        <v>123914</v>
      </c>
      <c r="E464" s="1" t="s">
        <v>1117</v>
      </c>
      <c r="F464" s="1" t="s">
        <v>21</v>
      </c>
      <c r="G464" s="1" t="s">
        <v>1118</v>
      </c>
      <c r="H464" s="4">
        <v>146330</v>
      </c>
      <c r="I464" s="4">
        <v>146330</v>
      </c>
      <c r="J464" s="3">
        <v>2006</v>
      </c>
      <c r="K464" s="2">
        <v>1</v>
      </c>
      <c r="L464" s="2">
        <f t="shared" si="28"/>
        <v>72.946161515453639</v>
      </c>
      <c r="M464" s="2">
        <f t="shared" si="29"/>
        <v>72.946161515453639</v>
      </c>
      <c r="N464" t="str">
        <v>Low Pay</v>
      </c>
      <c r="O464" s="2" t="str">
        <f t="shared" si="30"/>
        <v>Single</v>
      </c>
      <c r="P464" t="str">
        <f t="shared" si="31"/>
        <v>Full Pay</v>
      </c>
    </row>
    <row r="465" spans="1:16" x14ac:dyDescent="0.3">
      <c r="A465" s="1" t="s">
        <v>11</v>
      </c>
      <c r="B465" s="3">
        <v>16</v>
      </c>
      <c r="C465" s="1" t="s">
        <v>1119</v>
      </c>
      <c r="D465" s="3">
        <v>219901</v>
      </c>
      <c r="E465" s="1" t="s">
        <v>1120</v>
      </c>
      <c r="F465" s="1" t="s">
        <v>21</v>
      </c>
      <c r="G465" s="1" t="s">
        <v>1121</v>
      </c>
      <c r="H465" s="4">
        <v>54000</v>
      </c>
      <c r="I465" s="4">
        <v>54000</v>
      </c>
      <c r="J465" s="3">
        <v>253</v>
      </c>
      <c r="K465" s="2">
        <v>1</v>
      </c>
      <c r="L465" s="2">
        <f t="shared" si="28"/>
        <v>213.43873517786562</v>
      </c>
      <c r="M465" s="2">
        <f t="shared" si="29"/>
        <v>213.43873517786562</v>
      </c>
      <c r="N465" t="str">
        <v>Low Pay</v>
      </c>
      <c r="O465" s="2" t="str">
        <f t="shared" si="30"/>
        <v>Single</v>
      </c>
      <c r="P465" t="str">
        <f t="shared" si="31"/>
        <v>Full Pay</v>
      </c>
    </row>
    <row r="466" spans="1:16" x14ac:dyDescent="0.3">
      <c r="A466" s="1" t="s">
        <v>11</v>
      </c>
      <c r="B466" s="3">
        <v>5</v>
      </c>
      <c r="C466" s="1" t="s">
        <v>560</v>
      </c>
      <c r="D466" s="3">
        <v>146904</v>
      </c>
      <c r="E466" s="1" t="s">
        <v>1122</v>
      </c>
      <c r="F466" s="1" t="s">
        <v>21</v>
      </c>
      <c r="G466" s="1" t="s">
        <v>1123</v>
      </c>
      <c r="H466" s="4">
        <v>145000</v>
      </c>
      <c r="I466" s="4">
        <v>145000</v>
      </c>
      <c r="J466" s="3">
        <v>1257</v>
      </c>
      <c r="K466" s="2">
        <v>1</v>
      </c>
      <c r="L466" s="2">
        <f t="shared" si="28"/>
        <v>115.35401750198886</v>
      </c>
      <c r="M466" s="2">
        <f t="shared" si="29"/>
        <v>115.35401750198886</v>
      </c>
      <c r="N466" t="str">
        <v>Low Pay</v>
      </c>
      <c r="O466" s="2" t="str">
        <f t="shared" si="30"/>
        <v>Single</v>
      </c>
      <c r="P466" t="str">
        <f t="shared" si="31"/>
        <v>Full Pay</v>
      </c>
    </row>
    <row r="467" spans="1:16" x14ac:dyDescent="0.3">
      <c r="A467" s="1" t="s">
        <v>11</v>
      </c>
      <c r="B467" s="3">
        <v>5</v>
      </c>
      <c r="C467" s="1" t="s">
        <v>1124</v>
      </c>
      <c r="D467" s="3">
        <v>100905</v>
      </c>
      <c r="E467" s="1" t="s">
        <v>1125</v>
      </c>
      <c r="F467" s="1" t="s">
        <v>21</v>
      </c>
      <c r="G467" s="1" t="s">
        <v>1126</v>
      </c>
      <c r="H467" s="4">
        <v>190195</v>
      </c>
      <c r="I467" s="4">
        <v>190195</v>
      </c>
      <c r="J467" s="3">
        <v>2762</v>
      </c>
      <c r="K467" s="2">
        <v>1</v>
      </c>
      <c r="L467" s="2">
        <f t="shared" si="28"/>
        <v>68.861332367849386</v>
      </c>
      <c r="M467" s="2">
        <f t="shared" si="29"/>
        <v>68.861332367849386</v>
      </c>
      <c r="N467" t="str">
        <v>Medium Pay</v>
      </c>
      <c r="O467" s="2" t="str">
        <f t="shared" si="30"/>
        <v>Single</v>
      </c>
      <c r="P467" t="str">
        <f t="shared" si="31"/>
        <v>Full Pay</v>
      </c>
    </row>
    <row r="468" spans="1:16" x14ac:dyDescent="0.3">
      <c r="A468" s="1" t="s">
        <v>11</v>
      </c>
      <c r="B468" s="3">
        <v>20</v>
      </c>
      <c r="C468" s="1" t="s">
        <v>49</v>
      </c>
      <c r="D468" s="3">
        <v>15904</v>
      </c>
      <c r="E468" s="1" t="s">
        <v>1127</v>
      </c>
      <c r="F468" s="1" t="s">
        <v>21</v>
      </c>
      <c r="G468" s="1" t="s">
        <v>1128</v>
      </c>
      <c r="H468" s="4">
        <v>283749</v>
      </c>
      <c r="I468" s="4">
        <v>283749</v>
      </c>
      <c r="J468" s="3">
        <v>11546</v>
      </c>
      <c r="K468" s="2">
        <v>1</v>
      </c>
      <c r="L468" s="2">
        <f t="shared" si="28"/>
        <v>24.575523990992551</v>
      </c>
      <c r="M468" s="2">
        <f t="shared" si="29"/>
        <v>24.575523990992551</v>
      </c>
      <c r="N468" t="str">
        <v>High Pay</v>
      </c>
      <c r="O468" s="2" t="str">
        <f t="shared" si="30"/>
        <v>Single</v>
      </c>
      <c r="P468" t="str">
        <f t="shared" si="31"/>
        <v>Full Pay</v>
      </c>
    </row>
    <row r="469" spans="1:16" x14ac:dyDescent="0.3">
      <c r="A469" s="1" t="s">
        <v>11</v>
      </c>
      <c r="B469" s="3">
        <v>7</v>
      </c>
      <c r="C469" s="1" t="s">
        <v>861</v>
      </c>
      <c r="D469" s="3">
        <v>102905</v>
      </c>
      <c r="E469" s="1" t="s">
        <v>1129</v>
      </c>
      <c r="F469" s="1" t="s">
        <v>21</v>
      </c>
      <c r="G469" s="1" t="s">
        <v>1130</v>
      </c>
      <c r="H469" s="4">
        <v>149130</v>
      </c>
      <c r="I469" s="4">
        <v>149130</v>
      </c>
      <c r="J469" s="3">
        <v>705</v>
      </c>
      <c r="K469" s="2">
        <v>1</v>
      </c>
      <c r="L469" s="2">
        <f t="shared" si="28"/>
        <v>211.53191489361703</v>
      </c>
      <c r="M469" s="2">
        <f t="shared" si="29"/>
        <v>211.53191489361703</v>
      </c>
      <c r="N469" t="str">
        <v>Low Pay</v>
      </c>
      <c r="O469" s="2" t="str">
        <f t="shared" si="30"/>
        <v>Single</v>
      </c>
      <c r="P469" t="str">
        <f t="shared" si="31"/>
        <v>Full Pay</v>
      </c>
    </row>
    <row r="470" spans="1:16" x14ac:dyDescent="0.3">
      <c r="A470" s="1" t="s">
        <v>11</v>
      </c>
      <c r="B470" s="3">
        <v>1</v>
      </c>
      <c r="C470" s="1" t="s">
        <v>381</v>
      </c>
      <c r="D470" s="3">
        <v>31903</v>
      </c>
      <c r="E470" s="1" t="s">
        <v>1131</v>
      </c>
      <c r="F470" s="1" t="s">
        <v>21</v>
      </c>
      <c r="G470" s="1" t="s">
        <v>1132</v>
      </c>
      <c r="H470" s="4">
        <v>174662</v>
      </c>
      <c r="I470" s="4">
        <v>174662</v>
      </c>
      <c r="J470" s="3">
        <v>16471</v>
      </c>
      <c r="K470" s="2">
        <v>1</v>
      </c>
      <c r="L470" s="2">
        <f t="shared" si="28"/>
        <v>10.604213466091919</v>
      </c>
      <c r="M470" s="2">
        <f t="shared" si="29"/>
        <v>10.604213466091919</v>
      </c>
      <c r="N470" t="str">
        <v>Medium Pay</v>
      </c>
      <c r="O470" s="2" t="str">
        <f t="shared" si="30"/>
        <v>Single</v>
      </c>
      <c r="P470" t="str">
        <f t="shared" si="31"/>
        <v>Full Pay</v>
      </c>
    </row>
    <row r="471" spans="1:16" x14ac:dyDescent="0.3">
      <c r="A471" s="1" t="s">
        <v>11</v>
      </c>
      <c r="B471" s="3">
        <v>7</v>
      </c>
      <c r="C471" s="1" t="s">
        <v>252</v>
      </c>
      <c r="D471" s="3">
        <v>230905</v>
      </c>
      <c r="E471" s="1" t="s">
        <v>1133</v>
      </c>
      <c r="F471" s="1" t="s">
        <v>21</v>
      </c>
      <c r="G471" s="1" t="s">
        <v>1134</v>
      </c>
      <c r="H471" s="4">
        <v>134394</v>
      </c>
      <c r="I471" s="4">
        <v>134394</v>
      </c>
      <c r="J471" s="3">
        <v>895</v>
      </c>
      <c r="K471" s="2">
        <v>1</v>
      </c>
      <c r="L471" s="2">
        <f t="shared" si="28"/>
        <v>150.16089385474859</v>
      </c>
      <c r="M471" s="2">
        <f t="shared" si="29"/>
        <v>150.16089385474859</v>
      </c>
      <c r="N471" t="str">
        <v>Low Pay</v>
      </c>
      <c r="O471" s="2" t="str">
        <f t="shared" si="30"/>
        <v>Single</v>
      </c>
      <c r="P471" t="str">
        <f t="shared" si="31"/>
        <v>Full Pay</v>
      </c>
    </row>
    <row r="472" spans="1:16" x14ac:dyDescent="0.3">
      <c r="A472" s="1" t="s">
        <v>11</v>
      </c>
      <c r="B472" s="3">
        <v>13</v>
      </c>
      <c r="C472" s="1" t="s">
        <v>159</v>
      </c>
      <c r="D472" s="3">
        <v>227816</v>
      </c>
      <c r="E472" s="1" t="s">
        <v>1135</v>
      </c>
      <c r="F472" s="1" t="s">
        <v>14</v>
      </c>
      <c r="G472" s="1" t="s">
        <v>1136</v>
      </c>
      <c r="H472" s="4">
        <v>118100</v>
      </c>
      <c r="I472" s="4">
        <v>118100</v>
      </c>
      <c r="J472" s="3">
        <v>4647</v>
      </c>
      <c r="K472" s="2">
        <v>1</v>
      </c>
      <c r="L472" s="2">
        <f t="shared" si="28"/>
        <v>25.4142457499462</v>
      </c>
      <c r="M472" s="2">
        <f t="shared" si="29"/>
        <v>25.4142457499462</v>
      </c>
      <c r="N472" t="str">
        <v>Low Pay</v>
      </c>
      <c r="O472" s="2" t="str">
        <f t="shared" si="30"/>
        <v>Single</v>
      </c>
      <c r="P472" t="str">
        <f t="shared" si="31"/>
        <v>Full Pay</v>
      </c>
    </row>
    <row r="473" spans="1:16" x14ac:dyDescent="0.3">
      <c r="A473" s="1" t="s">
        <v>11</v>
      </c>
      <c r="B473" s="3">
        <v>4</v>
      </c>
      <c r="C473" s="1" t="s">
        <v>16</v>
      </c>
      <c r="D473" s="3">
        <v>101858</v>
      </c>
      <c r="E473" s="1" t="s">
        <v>1137</v>
      </c>
      <c r="F473" s="1" t="s">
        <v>14</v>
      </c>
      <c r="G473" s="1" t="s">
        <v>1138</v>
      </c>
      <c r="H473" s="4">
        <v>118100</v>
      </c>
      <c r="I473" s="4">
        <v>118100</v>
      </c>
      <c r="J473" s="3">
        <v>7571</v>
      </c>
      <c r="K473" s="2">
        <v>1</v>
      </c>
      <c r="L473" s="2">
        <f t="shared" si="28"/>
        <v>15.598996169594505</v>
      </c>
      <c r="M473" s="2">
        <f t="shared" si="29"/>
        <v>15.598996169594505</v>
      </c>
      <c r="N473" t="str">
        <v>Low Pay</v>
      </c>
      <c r="O473" s="2" t="str">
        <f t="shared" si="30"/>
        <v>Single</v>
      </c>
      <c r="P473" t="str">
        <f t="shared" si="31"/>
        <v>Full Pay</v>
      </c>
    </row>
    <row r="474" spans="1:16" x14ac:dyDescent="0.3">
      <c r="A474" s="1" t="s">
        <v>11</v>
      </c>
      <c r="B474" s="3">
        <v>4</v>
      </c>
      <c r="C474" s="1" t="s">
        <v>16</v>
      </c>
      <c r="D474" s="3">
        <v>101846</v>
      </c>
      <c r="E474" s="1" t="s">
        <v>1139</v>
      </c>
      <c r="F474" s="1" t="s">
        <v>14</v>
      </c>
      <c r="G474" s="1" t="s">
        <v>1140</v>
      </c>
      <c r="H474" s="4">
        <v>132020</v>
      </c>
      <c r="I474" s="4">
        <v>132020</v>
      </c>
      <c r="J474" s="3">
        <v>3663</v>
      </c>
      <c r="K474" s="2">
        <v>1</v>
      </c>
      <c r="L474" s="2">
        <f t="shared" si="28"/>
        <v>36.041496041496039</v>
      </c>
      <c r="M474" s="2">
        <f t="shared" si="29"/>
        <v>36.041496041496039</v>
      </c>
      <c r="N474" t="str">
        <v>Low Pay</v>
      </c>
      <c r="O474" s="2" t="str">
        <f t="shared" si="30"/>
        <v>Single</v>
      </c>
      <c r="P474" t="str">
        <f t="shared" si="31"/>
        <v>Full Pay</v>
      </c>
    </row>
    <row r="475" spans="1:16" x14ac:dyDescent="0.3">
      <c r="A475" s="1" t="s">
        <v>11</v>
      </c>
      <c r="B475" s="3">
        <v>4</v>
      </c>
      <c r="C475" s="1" t="s">
        <v>16</v>
      </c>
      <c r="D475" s="3">
        <v>101862</v>
      </c>
      <c r="E475" s="1" t="s">
        <v>1141</v>
      </c>
      <c r="F475" s="1" t="s">
        <v>14</v>
      </c>
      <c r="G475" s="1" t="s">
        <v>1142</v>
      </c>
      <c r="H475" s="4">
        <v>236025</v>
      </c>
      <c r="I475" s="4">
        <v>236025</v>
      </c>
      <c r="J475" s="3">
        <v>6541</v>
      </c>
      <c r="K475" s="2">
        <v>1</v>
      </c>
      <c r="L475" s="2">
        <f t="shared" si="28"/>
        <v>36.083932120470877</v>
      </c>
      <c r="M475" s="2">
        <f t="shared" si="29"/>
        <v>36.083932120470877</v>
      </c>
      <c r="N475" t="str">
        <v>Medium Pay</v>
      </c>
      <c r="O475" s="2" t="str">
        <f t="shared" si="30"/>
        <v>Single</v>
      </c>
      <c r="P475" t="str">
        <f t="shared" si="31"/>
        <v>Full Pay</v>
      </c>
    </row>
    <row r="476" spans="1:16" x14ac:dyDescent="0.3">
      <c r="A476" s="1" t="s">
        <v>11</v>
      </c>
      <c r="B476" s="3">
        <v>12</v>
      </c>
      <c r="C476" s="1" t="s">
        <v>177</v>
      </c>
      <c r="D476" s="3">
        <v>161807</v>
      </c>
      <c r="E476" s="1" t="s">
        <v>1143</v>
      </c>
      <c r="F476" s="1" t="s">
        <v>14</v>
      </c>
      <c r="G476" s="1" t="s">
        <v>1144</v>
      </c>
      <c r="H476" s="4">
        <v>121580</v>
      </c>
      <c r="I476" s="4">
        <v>121580</v>
      </c>
      <c r="J476" s="3">
        <v>11042</v>
      </c>
      <c r="K476" s="2">
        <v>1</v>
      </c>
      <c r="L476" s="2">
        <f t="shared" si="28"/>
        <v>11.010686469842421</v>
      </c>
      <c r="M476" s="2">
        <f t="shared" si="29"/>
        <v>11.010686469842421</v>
      </c>
      <c r="N476" t="str">
        <v>Low Pay</v>
      </c>
      <c r="O476" s="2" t="str">
        <f t="shared" si="30"/>
        <v>Turnover (2 supers)</v>
      </c>
      <c r="P476" t="str">
        <f t="shared" si="31"/>
        <v>Full Pay</v>
      </c>
    </row>
    <row r="477" spans="1:16" x14ac:dyDescent="0.3">
      <c r="A477" s="1" t="s">
        <v>11</v>
      </c>
      <c r="B477" s="3">
        <v>12</v>
      </c>
      <c r="C477" s="1" t="s">
        <v>177</v>
      </c>
      <c r="D477" s="3">
        <v>161807</v>
      </c>
      <c r="E477" s="1" t="s">
        <v>1143</v>
      </c>
      <c r="F477" s="1" t="s">
        <v>14</v>
      </c>
      <c r="G477" s="1" t="s">
        <v>1145</v>
      </c>
      <c r="H477" s="4">
        <v>133760</v>
      </c>
      <c r="I477" s="4">
        <v>133760</v>
      </c>
      <c r="J477" s="3">
        <v>11042</v>
      </c>
      <c r="K477" s="2">
        <v>1</v>
      </c>
      <c r="L477" s="2">
        <f t="shared" si="28"/>
        <v>12.113747509509146</v>
      </c>
      <c r="M477" s="2">
        <f t="shared" si="29"/>
        <v>12.113747509509146</v>
      </c>
      <c r="N477" t="str">
        <v>Low Pay</v>
      </c>
      <c r="O477" s="2" t="str">
        <f t="shared" si="30"/>
        <v>Turnover (2 supers)</v>
      </c>
      <c r="P477" t="str">
        <f t="shared" si="31"/>
        <v>Full Pay</v>
      </c>
    </row>
    <row r="478" spans="1:16" x14ac:dyDescent="0.3">
      <c r="A478" s="1" t="s">
        <v>11</v>
      </c>
      <c r="B478" s="3">
        <v>20</v>
      </c>
      <c r="C478" s="1" t="s">
        <v>49</v>
      </c>
      <c r="D478" s="3">
        <v>15828</v>
      </c>
      <c r="E478" s="1" t="s">
        <v>1146</v>
      </c>
      <c r="F478" s="1" t="s">
        <v>14</v>
      </c>
      <c r="G478" s="1" t="s">
        <v>1147</v>
      </c>
      <c r="H478" s="4">
        <v>114620</v>
      </c>
      <c r="I478" s="4">
        <v>114620</v>
      </c>
      <c r="J478" s="3">
        <v>4807</v>
      </c>
      <c r="K478" s="2">
        <v>1</v>
      </c>
      <c r="L478" s="2">
        <f t="shared" si="28"/>
        <v>23.844393592677346</v>
      </c>
      <c r="M478" s="2">
        <f t="shared" si="29"/>
        <v>23.844393592677346</v>
      </c>
      <c r="N478" t="str">
        <v>Low Pay</v>
      </c>
      <c r="O478" s="2" t="str">
        <f t="shared" si="30"/>
        <v>Single</v>
      </c>
      <c r="P478" t="str">
        <f t="shared" si="31"/>
        <v>Full Pay</v>
      </c>
    </row>
    <row r="479" spans="1:16" x14ac:dyDescent="0.3">
      <c r="A479" s="1" t="s">
        <v>11</v>
      </c>
      <c r="B479" s="3">
        <v>19</v>
      </c>
      <c r="C479" s="1" t="s">
        <v>116</v>
      </c>
      <c r="D479" s="3">
        <v>71806</v>
      </c>
      <c r="E479" s="1" t="s">
        <v>1148</v>
      </c>
      <c r="F479" s="1" t="s">
        <v>14</v>
      </c>
      <c r="G479" s="1" t="s">
        <v>1149</v>
      </c>
      <c r="H479" s="4">
        <v>116360</v>
      </c>
      <c r="I479" s="4">
        <v>116360</v>
      </c>
      <c r="J479" s="3">
        <v>5687</v>
      </c>
      <c r="K479" s="2">
        <v>1</v>
      </c>
      <c r="L479" s="2">
        <f t="shared" si="28"/>
        <v>20.460699841744329</v>
      </c>
      <c r="M479" s="2">
        <f t="shared" si="29"/>
        <v>20.460699841744329</v>
      </c>
      <c r="N479" t="str">
        <v>Low Pay</v>
      </c>
      <c r="O479" s="2" t="str">
        <f t="shared" si="30"/>
        <v>Single</v>
      </c>
      <c r="P479" t="str">
        <f t="shared" si="31"/>
        <v>Full Pay</v>
      </c>
    </row>
    <row r="480" spans="1:16" x14ac:dyDescent="0.3">
      <c r="A480" s="1" t="s">
        <v>11</v>
      </c>
      <c r="B480" s="3">
        <v>15</v>
      </c>
      <c r="C480" s="1" t="s">
        <v>779</v>
      </c>
      <c r="D480" s="3">
        <v>86902</v>
      </c>
      <c r="E480" s="1" t="s">
        <v>1150</v>
      </c>
      <c r="F480" s="1" t="s">
        <v>21</v>
      </c>
      <c r="G480" s="1" t="s">
        <v>1151</v>
      </c>
      <c r="H480" s="4">
        <v>122770</v>
      </c>
      <c r="I480" s="4">
        <v>122770</v>
      </c>
      <c r="J480" s="3">
        <v>591</v>
      </c>
      <c r="K480" s="2">
        <v>1</v>
      </c>
      <c r="L480" s="2">
        <f t="shared" si="28"/>
        <v>207.7326565143824</v>
      </c>
      <c r="M480" s="2">
        <f t="shared" si="29"/>
        <v>207.7326565143824</v>
      </c>
      <c r="N480" t="str">
        <v>Low Pay</v>
      </c>
      <c r="O480" s="2" t="str">
        <f t="shared" si="30"/>
        <v>Single</v>
      </c>
      <c r="P480" t="str">
        <f t="shared" si="31"/>
        <v>Full Pay</v>
      </c>
    </row>
    <row r="481" spans="1:16" x14ac:dyDescent="0.3">
      <c r="A481" s="1" t="s">
        <v>11</v>
      </c>
      <c r="B481" s="3">
        <v>9</v>
      </c>
      <c r="C481" s="1" t="s">
        <v>1152</v>
      </c>
      <c r="D481" s="3">
        <v>244901</v>
      </c>
      <c r="E481" s="1" t="s">
        <v>1153</v>
      </c>
      <c r="F481" s="1" t="s">
        <v>21</v>
      </c>
      <c r="G481" s="1" t="s">
        <v>1154</v>
      </c>
      <c r="H481" s="4">
        <v>113500</v>
      </c>
      <c r="I481" s="4">
        <v>113500</v>
      </c>
      <c r="J481" s="3">
        <v>154</v>
      </c>
      <c r="K481" s="2">
        <v>1</v>
      </c>
      <c r="L481" s="2">
        <f t="shared" si="28"/>
        <v>737.01298701298697</v>
      </c>
      <c r="M481" s="2">
        <f t="shared" si="29"/>
        <v>737.01298701298697</v>
      </c>
      <c r="N481" t="str">
        <v>Low Pay</v>
      </c>
      <c r="O481" s="2" t="str">
        <f t="shared" si="30"/>
        <v>Single</v>
      </c>
      <c r="P481" t="str">
        <f t="shared" si="31"/>
        <v>Full Pay</v>
      </c>
    </row>
    <row r="482" spans="1:16" x14ac:dyDescent="0.3">
      <c r="A482" s="1" t="s">
        <v>11</v>
      </c>
      <c r="B482" s="3">
        <v>16</v>
      </c>
      <c r="C482" s="1" t="s">
        <v>767</v>
      </c>
      <c r="D482" s="3">
        <v>35902</v>
      </c>
      <c r="E482" s="1" t="s">
        <v>1155</v>
      </c>
      <c r="F482" s="1" t="s">
        <v>21</v>
      </c>
      <c r="G482" s="1" t="s">
        <v>1156</v>
      </c>
      <c r="H482" s="4">
        <v>95000</v>
      </c>
      <c r="I482" s="4">
        <v>95000</v>
      </c>
      <c r="J482" s="3">
        <v>206</v>
      </c>
      <c r="K482" s="2">
        <v>1</v>
      </c>
      <c r="L482" s="2">
        <f t="shared" si="28"/>
        <v>461.1650485436893</v>
      </c>
      <c r="M482" s="2">
        <f t="shared" si="29"/>
        <v>461.1650485436893</v>
      </c>
      <c r="N482" t="str">
        <v>Low Pay</v>
      </c>
      <c r="O482" s="2" t="str">
        <f t="shared" si="30"/>
        <v>Single</v>
      </c>
      <c r="P482" t="str">
        <f t="shared" si="31"/>
        <v>Full Pay</v>
      </c>
    </row>
    <row r="483" spans="1:16" x14ac:dyDescent="0.3">
      <c r="A483" s="1" t="s">
        <v>11</v>
      </c>
      <c r="B483" s="3">
        <v>16</v>
      </c>
      <c r="C483" s="1" t="s">
        <v>502</v>
      </c>
      <c r="D483" s="3">
        <v>103902</v>
      </c>
      <c r="E483" s="1" t="s">
        <v>1157</v>
      </c>
      <c r="F483" s="1" t="s">
        <v>21</v>
      </c>
      <c r="G483" s="1" t="s">
        <v>1158</v>
      </c>
      <c r="H483" s="4">
        <v>128884</v>
      </c>
      <c r="I483" s="4">
        <v>128884</v>
      </c>
      <c r="J483" s="3">
        <v>236</v>
      </c>
      <c r="K483" s="2">
        <v>1</v>
      </c>
      <c r="L483" s="2">
        <f t="shared" si="28"/>
        <v>546.11864406779659</v>
      </c>
      <c r="M483" s="2">
        <f t="shared" si="29"/>
        <v>546.11864406779659</v>
      </c>
      <c r="N483" t="str">
        <v>Low Pay</v>
      </c>
      <c r="O483" s="2" t="str">
        <f t="shared" si="30"/>
        <v>Single</v>
      </c>
      <c r="P483" t="str">
        <f t="shared" si="31"/>
        <v>Full Pay</v>
      </c>
    </row>
    <row r="484" spans="1:16" x14ac:dyDescent="0.3">
      <c r="A484" s="1" t="s">
        <v>11</v>
      </c>
      <c r="B484" s="3">
        <v>8</v>
      </c>
      <c r="C484" s="1" t="s">
        <v>509</v>
      </c>
      <c r="D484" s="3">
        <v>225907</v>
      </c>
      <c r="E484" s="1" t="s">
        <v>1159</v>
      </c>
      <c r="F484" s="1" t="s">
        <v>21</v>
      </c>
      <c r="G484" s="1" t="s">
        <v>1160</v>
      </c>
      <c r="H484" s="4">
        <v>160000</v>
      </c>
      <c r="I484" s="4">
        <v>160000</v>
      </c>
      <c r="J484" s="3">
        <v>891</v>
      </c>
      <c r="K484" s="2">
        <v>1</v>
      </c>
      <c r="L484" s="2">
        <f t="shared" si="28"/>
        <v>179.57351290684625</v>
      </c>
      <c r="M484" s="2">
        <f t="shared" si="29"/>
        <v>179.57351290684625</v>
      </c>
      <c r="N484" t="str">
        <v>Medium Pay</v>
      </c>
      <c r="O484" s="2" t="str">
        <f t="shared" si="30"/>
        <v>Single</v>
      </c>
      <c r="P484" t="str">
        <f t="shared" si="31"/>
        <v>Full Pay</v>
      </c>
    </row>
    <row r="485" spans="1:16" x14ac:dyDescent="0.3">
      <c r="A485" s="1" t="s">
        <v>11</v>
      </c>
      <c r="B485" s="3">
        <v>14</v>
      </c>
      <c r="C485" s="1" t="s">
        <v>1161</v>
      </c>
      <c r="D485" s="3">
        <v>104901</v>
      </c>
      <c r="E485" s="1" t="s">
        <v>1162</v>
      </c>
      <c r="F485" s="1" t="s">
        <v>21</v>
      </c>
      <c r="G485" s="1" t="s">
        <v>1163</v>
      </c>
      <c r="H485" s="4">
        <v>137800</v>
      </c>
      <c r="I485" s="4">
        <v>137800</v>
      </c>
      <c r="J485" s="3">
        <v>544</v>
      </c>
      <c r="K485" s="2">
        <v>1</v>
      </c>
      <c r="L485" s="2">
        <f t="shared" si="28"/>
        <v>253.30882352941177</v>
      </c>
      <c r="M485" s="2">
        <f t="shared" si="29"/>
        <v>253.30882352941177</v>
      </c>
      <c r="N485" t="str">
        <v>Low Pay</v>
      </c>
      <c r="O485" s="2" t="str">
        <f t="shared" si="30"/>
        <v>Single</v>
      </c>
      <c r="P485" t="str">
        <f t="shared" si="31"/>
        <v>Full Pay</v>
      </c>
    </row>
    <row r="486" spans="1:16" x14ac:dyDescent="0.3">
      <c r="A486" s="1" t="s">
        <v>11</v>
      </c>
      <c r="B486" s="3">
        <v>7</v>
      </c>
      <c r="C486" s="1" t="s">
        <v>52</v>
      </c>
      <c r="D486" s="3">
        <v>250902</v>
      </c>
      <c r="E486" s="1" t="s">
        <v>1164</v>
      </c>
      <c r="F486" s="1" t="s">
        <v>21</v>
      </c>
      <c r="G486" s="1" t="s">
        <v>1165</v>
      </c>
      <c r="H486" s="4">
        <v>131236</v>
      </c>
      <c r="I486" s="4">
        <v>131236</v>
      </c>
      <c r="J486" s="3">
        <v>811</v>
      </c>
      <c r="K486" s="2">
        <v>1</v>
      </c>
      <c r="L486" s="2">
        <f t="shared" si="28"/>
        <v>161.81997533908753</v>
      </c>
      <c r="M486" s="2">
        <f t="shared" si="29"/>
        <v>161.81997533908753</v>
      </c>
      <c r="N486" t="str">
        <v>Low Pay</v>
      </c>
      <c r="O486" s="2" t="str">
        <f t="shared" si="30"/>
        <v>Single</v>
      </c>
      <c r="P486" t="str">
        <f t="shared" si="31"/>
        <v>Full Pay</v>
      </c>
    </row>
    <row r="487" spans="1:16" x14ac:dyDescent="0.3">
      <c r="A487" s="1" t="s">
        <v>11</v>
      </c>
      <c r="B487" s="3">
        <v>14</v>
      </c>
      <c r="C487" s="1" t="s">
        <v>113</v>
      </c>
      <c r="D487" s="3">
        <v>127904</v>
      </c>
      <c r="E487" s="1" t="s">
        <v>1166</v>
      </c>
      <c r="F487" s="1" t="s">
        <v>21</v>
      </c>
      <c r="G487" s="1" t="s">
        <v>1167</v>
      </c>
      <c r="H487" s="4">
        <v>140356</v>
      </c>
      <c r="I487" s="4">
        <v>140356</v>
      </c>
      <c r="J487" s="3">
        <v>773</v>
      </c>
      <c r="K487" s="2">
        <v>1</v>
      </c>
      <c r="L487" s="2">
        <f t="shared" si="28"/>
        <v>181.57309184993531</v>
      </c>
      <c r="M487" s="2">
        <f t="shared" si="29"/>
        <v>181.57309184993531</v>
      </c>
      <c r="N487" t="str">
        <v>Low Pay</v>
      </c>
      <c r="O487" s="2" t="str">
        <f t="shared" si="30"/>
        <v>Single</v>
      </c>
      <c r="P487" t="str">
        <f t="shared" si="31"/>
        <v>Full Pay</v>
      </c>
    </row>
    <row r="488" spans="1:16" x14ac:dyDescent="0.3">
      <c r="A488" s="1" t="s">
        <v>11</v>
      </c>
      <c r="B488" s="3">
        <v>13</v>
      </c>
      <c r="C488" s="1" t="s">
        <v>776</v>
      </c>
      <c r="D488" s="3">
        <v>105906</v>
      </c>
      <c r="E488" s="1" t="s">
        <v>1168</v>
      </c>
      <c r="F488" s="1" t="s">
        <v>21</v>
      </c>
      <c r="G488" s="1" t="s">
        <v>1169</v>
      </c>
      <c r="H488" s="4">
        <v>364000</v>
      </c>
      <c r="I488" s="4">
        <v>364000</v>
      </c>
      <c r="J488" s="3">
        <v>24330</v>
      </c>
      <c r="K488" s="2">
        <v>1</v>
      </c>
      <c r="L488" s="2">
        <f t="shared" si="28"/>
        <v>14.960953555281545</v>
      </c>
      <c r="M488" s="2">
        <f t="shared" si="29"/>
        <v>14.960953555281545</v>
      </c>
      <c r="N488" t="str">
        <v>High Pay</v>
      </c>
      <c r="O488" s="2" t="str">
        <f t="shared" si="30"/>
        <v>Single</v>
      </c>
      <c r="P488" t="str">
        <f t="shared" si="31"/>
        <v>Full Pay</v>
      </c>
    </row>
    <row r="489" spans="1:16" x14ac:dyDescent="0.3">
      <c r="A489" s="1" t="s">
        <v>11</v>
      </c>
      <c r="B489" s="3">
        <v>6</v>
      </c>
      <c r="C489" s="1" t="s">
        <v>344</v>
      </c>
      <c r="D489" s="3">
        <v>198905</v>
      </c>
      <c r="E489" s="1" t="s">
        <v>1170</v>
      </c>
      <c r="F489" s="1" t="s">
        <v>21</v>
      </c>
      <c r="G489" s="1" t="s">
        <v>1171</v>
      </c>
      <c r="H489" s="4">
        <v>173854</v>
      </c>
      <c r="I489" s="4">
        <v>173854</v>
      </c>
      <c r="J489" s="3">
        <v>718</v>
      </c>
      <c r="K489" s="2">
        <v>1</v>
      </c>
      <c r="L489" s="2">
        <f t="shared" si="28"/>
        <v>242.13649025069637</v>
      </c>
      <c r="M489" s="2">
        <f t="shared" si="29"/>
        <v>242.13649025069637</v>
      </c>
      <c r="N489" t="str">
        <v>Medium Pay</v>
      </c>
      <c r="O489" s="2" t="str">
        <f t="shared" si="30"/>
        <v>Single</v>
      </c>
      <c r="P489" t="str">
        <f t="shared" si="31"/>
        <v>Full Pay</v>
      </c>
    </row>
    <row r="490" spans="1:16" x14ac:dyDescent="0.3">
      <c r="A490" s="1" t="s">
        <v>11</v>
      </c>
      <c r="B490" s="3">
        <v>16</v>
      </c>
      <c r="C490" s="1" t="s">
        <v>548</v>
      </c>
      <c r="D490" s="3">
        <v>65902</v>
      </c>
      <c r="E490" s="1" t="s">
        <v>1172</v>
      </c>
      <c r="F490" s="1" t="s">
        <v>21</v>
      </c>
      <c r="G490" s="1" t="s">
        <v>1173</v>
      </c>
      <c r="H490" s="4">
        <v>101200</v>
      </c>
      <c r="I490" s="4">
        <v>101200</v>
      </c>
      <c r="J490" s="3">
        <v>95</v>
      </c>
      <c r="K490" s="2">
        <v>1</v>
      </c>
      <c r="L490" s="2">
        <f t="shared" si="28"/>
        <v>1065.2631578947369</v>
      </c>
      <c r="M490" s="2">
        <f t="shared" si="29"/>
        <v>1065.2631578947369</v>
      </c>
      <c r="N490" t="str">
        <v>Low Pay</v>
      </c>
      <c r="O490" s="2" t="str">
        <f t="shared" si="30"/>
        <v>Single</v>
      </c>
      <c r="P490" t="str">
        <f t="shared" si="31"/>
        <v>Full Pay</v>
      </c>
    </row>
    <row r="491" spans="1:16" x14ac:dyDescent="0.3">
      <c r="A491" s="1" t="s">
        <v>11</v>
      </c>
      <c r="B491" s="3">
        <v>7</v>
      </c>
      <c r="C491" s="1" t="s">
        <v>1174</v>
      </c>
      <c r="D491" s="3">
        <v>202903</v>
      </c>
      <c r="E491" s="1" t="s">
        <v>1175</v>
      </c>
      <c r="F491" s="1" t="s">
        <v>21</v>
      </c>
      <c r="G491" s="1" t="s">
        <v>1176</v>
      </c>
      <c r="H491" s="4">
        <v>127000</v>
      </c>
      <c r="I491" s="4">
        <v>127000</v>
      </c>
      <c r="J491" s="3">
        <v>788</v>
      </c>
      <c r="K491" s="2">
        <v>1</v>
      </c>
      <c r="L491" s="2">
        <f t="shared" si="28"/>
        <v>161.16751269035532</v>
      </c>
      <c r="M491" s="2">
        <f t="shared" si="29"/>
        <v>161.16751269035532</v>
      </c>
      <c r="N491" t="str">
        <v>Low Pay</v>
      </c>
      <c r="O491" s="2" t="str">
        <f t="shared" si="30"/>
        <v>Single</v>
      </c>
      <c r="P491" t="str">
        <f t="shared" si="31"/>
        <v>Full Pay</v>
      </c>
    </row>
    <row r="492" spans="1:16" x14ac:dyDescent="0.3">
      <c r="A492" s="1" t="s">
        <v>11</v>
      </c>
      <c r="B492" s="3">
        <v>4</v>
      </c>
      <c r="C492" s="1" t="s">
        <v>1177</v>
      </c>
      <c r="D492" s="3">
        <v>237902</v>
      </c>
      <c r="E492" s="1" t="s">
        <v>1178</v>
      </c>
      <c r="F492" s="1" t="s">
        <v>21</v>
      </c>
      <c r="G492" s="1" t="s">
        <v>1179</v>
      </c>
      <c r="H492" s="4">
        <v>174000</v>
      </c>
      <c r="I492" s="4">
        <v>174000</v>
      </c>
      <c r="J492" s="3">
        <v>1585</v>
      </c>
      <c r="K492" s="2">
        <v>1</v>
      </c>
      <c r="L492" s="2">
        <f t="shared" si="28"/>
        <v>109.77917981072555</v>
      </c>
      <c r="M492" s="2">
        <f t="shared" si="29"/>
        <v>109.77917981072555</v>
      </c>
      <c r="N492" t="str">
        <v>Medium Pay</v>
      </c>
      <c r="O492" s="2" t="str">
        <f t="shared" si="30"/>
        <v>Single</v>
      </c>
      <c r="P492" t="str">
        <f t="shared" si="31"/>
        <v>Full Pay</v>
      </c>
    </row>
    <row r="493" spans="1:16" x14ac:dyDescent="0.3">
      <c r="A493" s="1" t="s">
        <v>11</v>
      </c>
      <c r="B493" s="3">
        <v>7</v>
      </c>
      <c r="C493" s="1" t="s">
        <v>457</v>
      </c>
      <c r="D493" s="3">
        <v>201902</v>
      </c>
      <c r="E493" s="1" t="s">
        <v>1180</v>
      </c>
      <c r="F493" s="1" t="s">
        <v>21</v>
      </c>
      <c r="G493" s="1" t="s">
        <v>1181</v>
      </c>
      <c r="H493" s="4">
        <v>216260</v>
      </c>
      <c r="I493" s="4">
        <v>216260</v>
      </c>
      <c r="J493" s="3">
        <v>3245</v>
      </c>
      <c r="K493" s="2">
        <v>1</v>
      </c>
      <c r="L493" s="2">
        <f t="shared" si="28"/>
        <v>66.644067796610173</v>
      </c>
      <c r="M493" s="2">
        <f t="shared" si="29"/>
        <v>66.644067796610173</v>
      </c>
      <c r="N493" t="str">
        <v>Medium Pay</v>
      </c>
      <c r="O493" s="2" t="str">
        <f t="shared" si="30"/>
        <v>Single</v>
      </c>
      <c r="P493" t="str">
        <f t="shared" si="31"/>
        <v>Full Pay</v>
      </c>
    </row>
    <row r="494" spans="1:16" x14ac:dyDescent="0.3">
      <c r="A494" s="1" t="s">
        <v>11</v>
      </c>
      <c r="B494" s="3">
        <v>9</v>
      </c>
      <c r="C494" s="1" t="s">
        <v>225</v>
      </c>
      <c r="D494" s="3">
        <v>39902</v>
      </c>
      <c r="E494" s="1" t="s">
        <v>1182</v>
      </c>
      <c r="F494" s="1" t="s">
        <v>21</v>
      </c>
      <c r="G494" s="1" t="s">
        <v>1183</v>
      </c>
      <c r="H494" s="4">
        <v>162334</v>
      </c>
      <c r="I494" s="4">
        <v>162334</v>
      </c>
      <c r="J494" s="3">
        <v>886</v>
      </c>
      <c r="K494" s="2">
        <v>1</v>
      </c>
      <c r="L494" s="2">
        <f t="shared" si="28"/>
        <v>183.22121896162528</v>
      </c>
      <c r="M494" s="2">
        <f t="shared" si="29"/>
        <v>183.22121896162528</v>
      </c>
      <c r="N494" t="str">
        <v>Medium Pay</v>
      </c>
      <c r="O494" s="2" t="str">
        <f t="shared" si="30"/>
        <v>Single</v>
      </c>
      <c r="P494" t="str">
        <f t="shared" si="31"/>
        <v>Full Pay</v>
      </c>
    </row>
    <row r="495" spans="1:16" x14ac:dyDescent="0.3">
      <c r="A495" s="1" t="s">
        <v>11</v>
      </c>
      <c r="B495" s="3">
        <v>20</v>
      </c>
      <c r="C495" s="1" t="s">
        <v>49</v>
      </c>
      <c r="D495" s="3">
        <v>15833</v>
      </c>
      <c r="E495" s="1" t="s">
        <v>1184</v>
      </c>
      <c r="F495" s="1" t="s">
        <v>14</v>
      </c>
      <c r="G495" s="1" t="s">
        <v>1185</v>
      </c>
      <c r="H495" s="4">
        <v>6688</v>
      </c>
      <c r="I495" s="4">
        <v>107008</v>
      </c>
      <c r="J495" s="3">
        <v>61</v>
      </c>
      <c r="K495" s="2">
        <v>0.06</v>
      </c>
      <c r="L495" s="2">
        <f t="shared" si="28"/>
        <v>109.63934426229508</v>
      </c>
      <c r="M495" s="2">
        <f t="shared" si="29"/>
        <v>1754.2295081967213</v>
      </c>
      <c r="N495" t="str">
        <v>Low Pay</v>
      </c>
      <c r="O495" s="2" t="str">
        <f t="shared" si="30"/>
        <v>Single</v>
      </c>
      <c r="P495" t="str">
        <f t="shared" si="31"/>
        <v>Partial</v>
      </c>
    </row>
    <row r="496" spans="1:16" x14ac:dyDescent="0.3">
      <c r="A496" s="1" t="s">
        <v>11</v>
      </c>
      <c r="B496" s="3">
        <v>16</v>
      </c>
      <c r="C496" s="1" t="s">
        <v>1186</v>
      </c>
      <c r="D496" s="3">
        <v>59901</v>
      </c>
      <c r="E496" s="1" t="s">
        <v>1187</v>
      </c>
      <c r="F496" s="1" t="s">
        <v>21</v>
      </c>
      <c r="G496" s="1" t="s">
        <v>1188</v>
      </c>
      <c r="H496" s="4">
        <v>112161</v>
      </c>
      <c r="I496" s="4">
        <v>112161</v>
      </c>
      <c r="J496" s="3">
        <v>3964</v>
      </c>
      <c r="K496" s="2">
        <v>1</v>
      </c>
      <c r="L496" s="2">
        <f t="shared" si="28"/>
        <v>28.294904137235115</v>
      </c>
      <c r="M496" s="2">
        <f t="shared" si="29"/>
        <v>28.294904137235115</v>
      </c>
      <c r="N496" t="str">
        <v>Low Pay</v>
      </c>
      <c r="O496" s="2" t="str">
        <f t="shared" si="30"/>
        <v>Turnover (2 supers)</v>
      </c>
      <c r="P496" t="str">
        <f t="shared" si="31"/>
        <v>Full Pay</v>
      </c>
    </row>
    <row r="497" spans="1:16" x14ac:dyDescent="0.3">
      <c r="A497" s="1" t="s">
        <v>11</v>
      </c>
      <c r="B497" s="3">
        <v>16</v>
      </c>
      <c r="C497" s="1" t="s">
        <v>1186</v>
      </c>
      <c r="D497" s="3">
        <v>59901</v>
      </c>
      <c r="E497" s="1" t="s">
        <v>1187</v>
      </c>
      <c r="F497" s="1" t="s">
        <v>21</v>
      </c>
      <c r="G497" s="1" t="s">
        <v>1189</v>
      </c>
      <c r="H497" s="4">
        <v>186896</v>
      </c>
      <c r="I497" s="4">
        <v>186896</v>
      </c>
      <c r="J497" s="3">
        <v>3964</v>
      </c>
      <c r="K497" s="2">
        <v>1</v>
      </c>
      <c r="L497" s="2">
        <f t="shared" si="28"/>
        <v>47.148335015136226</v>
      </c>
      <c r="M497" s="2">
        <f t="shared" si="29"/>
        <v>47.148335015136226</v>
      </c>
      <c r="N497" t="str">
        <v>Medium Pay</v>
      </c>
      <c r="O497" s="2" t="str">
        <f t="shared" si="30"/>
        <v>Turnover (2 supers)</v>
      </c>
      <c r="P497" t="str">
        <f t="shared" si="31"/>
        <v>Full Pay</v>
      </c>
    </row>
    <row r="498" spans="1:16" x14ac:dyDescent="0.3">
      <c r="A498" s="1" t="s">
        <v>11</v>
      </c>
      <c r="B498" s="3">
        <v>20</v>
      </c>
      <c r="C498" s="1" t="s">
        <v>49</v>
      </c>
      <c r="D498" s="3">
        <v>15815</v>
      </c>
      <c r="E498" s="1" t="s">
        <v>1190</v>
      </c>
      <c r="F498" s="1" t="s">
        <v>14</v>
      </c>
      <c r="G498" s="1" t="s">
        <v>1191</v>
      </c>
      <c r="H498" s="4">
        <v>130000</v>
      </c>
      <c r="I498" s="4">
        <v>260000</v>
      </c>
      <c r="J498" s="3">
        <v>589</v>
      </c>
      <c r="K498" s="2">
        <v>0.5</v>
      </c>
      <c r="L498" s="2">
        <f t="shared" si="28"/>
        <v>220.71307300509338</v>
      </c>
      <c r="M498" s="2">
        <f t="shared" si="29"/>
        <v>441.42614601018676</v>
      </c>
      <c r="N498" t="str">
        <v>High Pay</v>
      </c>
      <c r="O498" s="2" t="str">
        <f t="shared" si="30"/>
        <v>Single</v>
      </c>
      <c r="P498" t="str">
        <f t="shared" si="31"/>
        <v>Partial</v>
      </c>
    </row>
    <row r="499" spans="1:16" x14ac:dyDescent="0.3">
      <c r="A499" s="1" t="s">
        <v>11</v>
      </c>
      <c r="B499" s="3">
        <v>14</v>
      </c>
      <c r="C499" s="1" t="s">
        <v>1192</v>
      </c>
      <c r="D499" s="3">
        <v>208901</v>
      </c>
      <c r="E499" s="1" t="s">
        <v>1193</v>
      </c>
      <c r="F499" s="1" t="s">
        <v>21</v>
      </c>
      <c r="G499" s="1" t="s">
        <v>1194</v>
      </c>
      <c r="H499" s="4">
        <v>121727</v>
      </c>
      <c r="I499" s="4">
        <v>121727</v>
      </c>
      <c r="J499" s="3">
        <v>258</v>
      </c>
      <c r="K499" s="2">
        <v>1</v>
      </c>
      <c r="L499" s="2">
        <f t="shared" si="28"/>
        <v>471.81007751937983</v>
      </c>
      <c r="M499" s="2">
        <f t="shared" si="29"/>
        <v>471.81007751937983</v>
      </c>
      <c r="N499" t="str">
        <v>Low Pay</v>
      </c>
      <c r="O499" s="2" t="str">
        <f t="shared" si="30"/>
        <v>Single</v>
      </c>
      <c r="P499" t="str">
        <f t="shared" si="31"/>
        <v>Full Pay</v>
      </c>
    </row>
    <row r="500" spans="1:16" x14ac:dyDescent="0.3">
      <c r="A500" s="1" t="s">
        <v>11</v>
      </c>
      <c r="B500" s="3">
        <v>12</v>
      </c>
      <c r="C500" s="1" t="s">
        <v>1112</v>
      </c>
      <c r="D500" s="3">
        <v>97903</v>
      </c>
      <c r="E500" s="1" t="s">
        <v>1195</v>
      </c>
      <c r="F500" s="1" t="s">
        <v>21</v>
      </c>
      <c r="G500" s="1" t="s">
        <v>1196</v>
      </c>
      <c r="H500" s="4">
        <v>141960</v>
      </c>
      <c r="I500" s="4">
        <v>141960</v>
      </c>
      <c r="J500" s="3">
        <v>627</v>
      </c>
      <c r="K500" s="2">
        <v>1</v>
      </c>
      <c r="L500" s="2">
        <f t="shared" si="28"/>
        <v>226.41148325358853</v>
      </c>
      <c r="M500" s="2">
        <f t="shared" si="29"/>
        <v>226.41148325358853</v>
      </c>
      <c r="N500" t="str">
        <v>Low Pay</v>
      </c>
      <c r="O500" s="2" t="str">
        <f t="shared" si="30"/>
        <v>Single</v>
      </c>
      <c r="P500" t="str">
        <f t="shared" si="31"/>
        <v>Full Pay</v>
      </c>
    </row>
    <row r="501" spans="1:16" x14ac:dyDescent="0.3">
      <c r="A501" s="1" t="s">
        <v>11</v>
      </c>
      <c r="B501" s="3">
        <v>1</v>
      </c>
      <c r="C501" s="1" t="s">
        <v>357</v>
      </c>
      <c r="D501" s="3">
        <v>108905</v>
      </c>
      <c r="E501" s="1" t="s">
        <v>1197</v>
      </c>
      <c r="F501" s="1" t="s">
        <v>21</v>
      </c>
      <c r="G501" s="1" t="s">
        <v>1198</v>
      </c>
      <c r="H501" s="4">
        <v>247047</v>
      </c>
      <c r="I501" s="4">
        <v>247047</v>
      </c>
      <c r="J501" s="3">
        <v>2918</v>
      </c>
      <c r="K501" s="2">
        <v>1</v>
      </c>
      <c r="L501" s="2">
        <f t="shared" si="28"/>
        <v>84.663125428375594</v>
      </c>
      <c r="M501" s="2">
        <f t="shared" si="29"/>
        <v>84.663125428375594</v>
      </c>
      <c r="N501" t="str">
        <v>Medium Pay</v>
      </c>
      <c r="O501" s="2" t="str">
        <f t="shared" si="30"/>
        <v>Single</v>
      </c>
      <c r="P501" t="str">
        <f t="shared" si="31"/>
        <v>Full Pay</v>
      </c>
    </row>
    <row r="502" spans="1:16" x14ac:dyDescent="0.3">
      <c r="A502" s="1" t="s">
        <v>11</v>
      </c>
      <c r="B502" s="3">
        <v>5</v>
      </c>
      <c r="C502" s="1" t="s">
        <v>91</v>
      </c>
      <c r="D502" s="3">
        <v>84903</v>
      </c>
      <c r="E502" s="1" t="s">
        <v>1199</v>
      </c>
      <c r="F502" s="1" t="s">
        <v>21</v>
      </c>
      <c r="G502" s="1" t="s">
        <v>1200</v>
      </c>
      <c r="H502" s="4">
        <v>142000</v>
      </c>
      <c r="I502" s="4">
        <v>142000</v>
      </c>
      <c r="J502" s="3">
        <v>132</v>
      </c>
      <c r="K502" s="2">
        <v>1</v>
      </c>
      <c r="L502" s="2">
        <f t="shared" si="28"/>
        <v>1075.7575757575758</v>
      </c>
      <c r="M502" s="2">
        <f t="shared" si="29"/>
        <v>1075.7575757575758</v>
      </c>
      <c r="N502" t="str">
        <v>Low Pay</v>
      </c>
      <c r="O502" s="2" t="str">
        <f t="shared" si="30"/>
        <v>Single</v>
      </c>
      <c r="P502" t="str">
        <f t="shared" si="31"/>
        <v>Full Pay</v>
      </c>
    </row>
    <row r="503" spans="1:16" x14ac:dyDescent="0.3">
      <c r="A503" s="1" t="s">
        <v>11</v>
      </c>
      <c r="B503" s="3">
        <v>14</v>
      </c>
      <c r="C503" s="1" t="s">
        <v>264</v>
      </c>
      <c r="D503" s="3">
        <v>177905</v>
      </c>
      <c r="E503" s="1" t="s">
        <v>1201</v>
      </c>
      <c r="F503" s="1" t="s">
        <v>21</v>
      </c>
      <c r="G503" s="1" t="s">
        <v>1202</v>
      </c>
      <c r="H503" s="4">
        <v>130000</v>
      </c>
      <c r="I503" s="4">
        <v>130000</v>
      </c>
      <c r="J503" s="3">
        <v>207</v>
      </c>
      <c r="K503" s="2">
        <v>1</v>
      </c>
      <c r="L503" s="2">
        <f t="shared" si="28"/>
        <v>628.01932367149755</v>
      </c>
      <c r="M503" s="2">
        <f t="shared" si="29"/>
        <v>628.01932367149755</v>
      </c>
      <c r="N503" t="str">
        <v>Low Pay</v>
      </c>
      <c r="O503" s="2" t="str">
        <f t="shared" si="30"/>
        <v>Single</v>
      </c>
      <c r="P503" t="str">
        <f t="shared" si="31"/>
        <v>Full Pay</v>
      </c>
    </row>
    <row r="504" spans="1:16" x14ac:dyDescent="0.3">
      <c r="A504" s="1" t="s">
        <v>11</v>
      </c>
      <c r="B504" s="3">
        <v>10</v>
      </c>
      <c r="C504" s="1" t="s">
        <v>12</v>
      </c>
      <c r="D504" s="3">
        <v>57911</v>
      </c>
      <c r="E504" s="1" t="s">
        <v>1203</v>
      </c>
      <c r="F504" s="1" t="s">
        <v>21</v>
      </c>
      <c r="G504" s="1" t="s">
        <v>1204</v>
      </c>
      <c r="H504" s="4">
        <v>350000</v>
      </c>
      <c r="I504" s="4">
        <v>350000</v>
      </c>
      <c r="J504" s="3">
        <v>6350</v>
      </c>
      <c r="K504" s="2">
        <v>1</v>
      </c>
      <c r="L504" s="2">
        <f t="shared" si="28"/>
        <v>55.118110236220474</v>
      </c>
      <c r="M504" s="2">
        <f t="shared" si="29"/>
        <v>55.118110236220474</v>
      </c>
      <c r="N504" t="str">
        <v>High Pay</v>
      </c>
      <c r="O504" s="2" t="str">
        <f t="shared" si="30"/>
        <v>Single</v>
      </c>
      <c r="P504" t="str">
        <f t="shared" si="31"/>
        <v>Full Pay</v>
      </c>
    </row>
    <row r="505" spans="1:16" x14ac:dyDescent="0.3">
      <c r="A505" s="1" t="s">
        <v>11</v>
      </c>
      <c r="B505" s="3">
        <v>16</v>
      </c>
      <c r="C505" s="1" t="s">
        <v>88</v>
      </c>
      <c r="D505" s="3">
        <v>188903</v>
      </c>
      <c r="E505" s="1" t="s">
        <v>1203</v>
      </c>
      <c r="F505" s="1" t="s">
        <v>21</v>
      </c>
      <c r="G505" s="1" t="s">
        <v>1205</v>
      </c>
      <c r="H505" s="4">
        <v>175564</v>
      </c>
      <c r="I505" s="4">
        <v>175564</v>
      </c>
      <c r="J505" s="3">
        <v>749</v>
      </c>
      <c r="K505" s="2">
        <v>1</v>
      </c>
      <c r="L505" s="2">
        <f t="shared" si="28"/>
        <v>234.39786381842455</v>
      </c>
      <c r="M505" s="2">
        <f t="shared" si="29"/>
        <v>234.39786381842455</v>
      </c>
      <c r="N505" t="str">
        <v>Medium Pay</v>
      </c>
      <c r="O505" s="2" t="str">
        <f t="shared" si="30"/>
        <v>Single</v>
      </c>
      <c r="P505" t="str">
        <f t="shared" si="31"/>
        <v>Full Pay</v>
      </c>
    </row>
    <row r="506" spans="1:16" x14ac:dyDescent="0.3">
      <c r="A506" s="1" t="s">
        <v>11</v>
      </c>
      <c r="B506" s="3">
        <v>12</v>
      </c>
      <c r="C506" s="1" t="s">
        <v>19</v>
      </c>
      <c r="D506" s="3">
        <v>109904</v>
      </c>
      <c r="E506" s="1" t="s">
        <v>1206</v>
      </c>
      <c r="F506" s="1" t="s">
        <v>21</v>
      </c>
      <c r="G506" s="1" t="s">
        <v>1207</v>
      </c>
      <c r="H506" s="4">
        <v>179500</v>
      </c>
      <c r="I506" s="4">
        <v>179500</v>
      </c>
      <c r="J506" s="3">
        <v>1984</v>
      </c>
      <c r="K506" s="2">
        <v>1</v>
      </c>
      <c r="L506" s="2">
        <f t="shared" si="28"/>
        <v>90.473790322580641</v>
      </c>
      <c r="M506" s="2">
        <f t="shared" si="29"/>
        <v>90.473790322580641</v>
      </c>
      <c r="N506" t="str">
        <v>Medium Pay</v>
      </c>
      <c r="O506" s="2" t="str">
        <f t="shared" si="30"/>
        <v>Single</v>
      </c>
      <c r="P506" t="str">
        <f t="shared" si="31"/>
        <v>Full Pay</v>
      </c>
    </row>
    <row r="507" spans="1:16" x14ac:dyDescent="0.3">
      <c r="A507" s="1" t="s">
        <v>11</v>
      </c>
      <c r="B507" s="3">
        <v>4</v>
      </c>
      <c r="C507" s="1" t="s">
        <v>91</v>
      </c>
      <c r="D507" s="3">
        <v>84908</v>
      </c>
      <c r="E507" s="1" t="s">
        <v>1208</v>
      </c>
      <c r="F507" s="1" t="s">
        <v>21</v>
      </c>
      <c r="G507" s="1" t="s">
        <v>1209</v>
      </c>
      <c r="H507" s="4">
        <v>225750</v>
      </c>
      <c r="I507" s="4">
        <v>225750</v>
      </c>
      <c r="J507" s="3">
        <v>2012</v>
      </c>
      <c r="K507" s="2">
        <v>1</v>
      </c>
      <c r="L507" s="2">
        <f t="shared" si="28"/>
        <v>112.20178926441352</v>
      </c>
      <c r="M507" s="2">
        <f t="shared" si="29"/>
        <v>112.20178926441352</v>
      </c>
      <c r="N507" t="str">
        <v>Medium Pay</v>
      </c>
      <c r="O507" s="2" t="str">
        <f t="shared" si="30"/>
        <v>Single</v>
      </c>
      <c r="P507" t="str">
        <f t="shared" si="31"/>
        <v>Full Pay</v>
      </c>
    </row>
    <row r="508" spans="1:16" x14ac:dyDescent="0.3">
      <c r="A508" s="1" t="s">
        <v>11</v>
      </c>
      <c r="B508" s="3">
        <v>12</v>
      </c>
      <c r="C508" s="1" t="s">
        <v>31</v>
      </c>
      <c r="D508" s="3">
        <v>14905</v>
      </c>
      <c r="E508" s="1" t="s">
        <v>1210</v>
      </c>
      <c r="F508" s="1" t="s">
        <v>21</v>
      </c>
      <c r="G508" s="1" t="s">
        <v>1211</v>
      </c>
      <c r="H508" s="4">
        <v>134000</v>
      </c>
      <c r="I508" s="4">
        <v>134000</v>
      </c>
      <c r="J508" s="3">
        <v>646</v>
      </c>
      <c r="K508" s="2">
        <v>1</v>
      </c>
      <c r="L508" s="2">
        <f t="shared" si="28"/>
        <v>207.43034055727554</v>
      </c>
      <c r="M508" s="2">
        <f t="shared" si="29"/>
        <v>207.43034055727554</v>
      </c>
      <c r="N508" t="str">
        <v>Low Pay</v>
      </c>
      <c r="O508" s="2" t="str">
        <f t="shared" si="30"/>
        <v>Single</v>
      </c>
      <c r="P508" t="str">
        <f t="shared" si="31"/>
        <v>Full Pay</v>
      </c>
    </row>
    <row r="509" spans="1:16" x14ac:dyDescent="0.3">
      <c r="A509" s="1" t="s">
        <v>11</v>
      </c>
      <c r="B509" s="3">
        <v>9</v>
      </c>
      <c r="C509" s="1" t="s">
        <v>130</v>
      </c>
      <c r="D509" s="3">
        <v>5902</v>
      </c>
      <c r="E509" s="1" t="s">
        <v>1212</v>
      </c>
      <c r="F509" s="1" t="s">
        <v>21</v>
      </c>
      <c r="G509" s="1" t="s">
        <v>1213</v>
      </c>
      <c r="H509" s="4">
        <v>153480</v>
      </c>
      <c r="I509" s="4">
        <v>153480</v>
      </c>
      <c r="J509" s="3">
        <v>1120</v>
      </c>
      <c r="K509" s="2">
        <v>1</v>
      </c>
      <c r="L509" s="2">
        <f t="shared" si="28"/>
        <v>137.03571428571428</v>
      </c>
      <c r="M509" s="2">
        <f t="shared" si="29"/>
        <v>137.03571428571428</v>
      </c>
      <c r="N509" t="str">
        <v>Medium Pay</v>
      </c>
      <c r="O509" s="2" t="str">
        <f t="shared" si="30"/>
        <v>Single</v>
      </c>
      <c r="P509" t="str">
        <f t="shared" si="31"/>
        <v>Full Pay</v>
      </c>
    </row>
    <row r="510" spans="1:16" x14ac:dyDescent="0.3">
      <c r="A510" s="1" t="s">
        <v>11</v>
      </c>
      <c r="B510" s="3">
        <v>20</v>
      </c>
      <c r="C510" s="1" t="s">
        <v>699</v>
      </c>
      <c r="D510" s="3">
        <v>163904</v>
      </c>
      <c r="E510" s="1" t="s">
        <v>1214</v>
      </c>
      <c r="F510" s="1" t="s">
        <v>21</v>
      </c>
      <c r="G510" s="1" t="s">
        <v>1215</v>
      </c>
      <c r="H510" s="4">
        <v>150000</v>
      </c>
      <c r="I510" s="4">
        <v>150000</v>
      </c>
      <c r="J510" s="3">
        <v>1727</v>
      </c>
      <c r="K510" s="2">
        <v>1</v>
      </c>
      <c r="L510" s="2">
        <f t="shared" si="28"/>
        <v>86.855819339895774</v>
      </c>
      <c r="M510" s="2">
        <f t="shared" si="29"/>
        <v>86.855819339895774</v>
      </c>
      <c r="N510" t="str">
        <v>Low Pay</v>
      </c>
      <c r="O510" s="2" t="str">
        <f t="shared" si="30"/>
        <v>Single</v>
      </c>
      <c r="P510" t="str">
        <f t="shared" si="31"/>
        <v>Full Pay</v>
      </c>
    </row>
    <row r="511" spans="1:16" x14ac:dyDescent="0.3">
      <c r="A511" s="1" t="s">
        <v>11</v>
      </c>
      <c r="B511" s="3">
        <v>8</v>
      </c>
      <c r="C511" s="1" t="s">
        <v>302</v>
      </c>
      <c r="D511" s="3">
        <v>74907</v>
      </c>
      <c r="E511" s="1" t="s">
        <v>1216</v>
      </c>
      <c r="F511" s="1" t="s">
        <v>21</v>
      </c>
      <c r="G511" s="1" t="s">
        <v>1217</v>
      </c>
      <c r="H511" s="4">
        <v>165000</v>
      </c>
      <c r="I511" s="4">
        <v>165000</v>
      </c>
      <c r="J511" s="3">
        <v>651</v>
      </c>
      <c r="K511" s="2">
        <v>1</v>
      </c>
      <c r="L511" s="2">
        <f t="shared" si="28"/>
        <v>253.45622119815667</v>
      </c>
      <c r="M511" s="2">
        <f t="shared" si="29"/>
        <v>253.45622119815667</v>
      </c>
      <c r="N511" t="str">
        <v>Medium Pay</v>
      </c>
      <c r="O511" s="2" t="str">
        <f t="shared" si="30"/>
        <v>Single</v>
      </c>
      <c r="P511" t="str">
        <f t="shared" si="31"/>
        <v>Full Pay</v>
      </c>
    </row>
    <row r="512" spans="1:16" x14ac:dyDescent="0.3">
      <c r="A512" s="1" t="s">
        <v>11</v>
      </c>
      <c r="B512" s="3">
        <v>8</v>
      </c>
      <c r="C512" s="1" t="s">
        <v>728</v>
      </c>
      <c r="D512" s="3">
        <v>19902</v>
      </c>
      <c r="E512" s="1" t="s">
        <v>1218</v>
      </c>
      <c r="F512" s="1" t="s">
        <v>21</v>
      </c>
      <c r="G512" s="1" t="s">
        <v>1219</v>
      </c>
      <c r="H512" s="4">
        <v>9200</v>
      </c>
      <c r="I512" s="4">
        <v>9200</v>
      </c>
      <c r="J512" s="3">
        <v>914</v>
      </c>
      <c r="K512" s="2">
        <v>1</v>
      </c>
      <c r="L512" s="2">
        <f t="shared" si="28"/>
        <v>10.065645514223196</v>
      </c>
      <c r="M512" s="2">
        <f t="shared" si="29"/>
        <v>10.065645514223196</v>
      </c>
      <c r="N512" t="str">
        <v>Low Pay</v>
      </c>
      <c r="O512" s="2" t="str">
        <f t="shared" si="30"/>
        <v>Single</v>
      </c>
      <c r="P512" t="str">
        <f t="shared" si="31"/>
        <v>Full Pay</v>
      </c>
    </row>
    <row r="513" spans="1:16" x14ac:dyDescent="0.3">
      <c r="A513" s="1" t="s">
        <v>11</v>
      </c>
      <c r="B513" s="3">
        <v>1</v>
      </c>
      <c r="C513" s="1" t="s">
        <v>357</v>
      </c>
      <c r="D513" s="3">
        <v>108802</v>
      </c>
      <c r="E513" s="1" t="s">
        <v>1220</v>
      </c>
      <c r="F513" s="1" t="s">
        <v>14</v>
      </c>
      <c r="G513" s="1" t="s">
        <v>1221</v>
      </c>
      <c r="H513" s="4">
        <v>125000</v>
      </c>
      <c r="I513" s="4">
        <v>125000</v>
      </c>
      <c r="J513" s="3">
        <v>1164</v>
      </c>
      <c r="K513" s="2">
        <v>1</v>
      </c>
      <c r="L513" s="2">
        <f t="shared" si="28"/>
        <v>107.38831615120274</v>
      </c>
      <c r="M513" s="2">
        <f t="shared" si="29"/>
        <v>107.38831615120274</v>
      </c>
      <c r="N513" t="str">
        <v>Low Pay</v>
      </c>
      <c r="O513" s="2" t="str">
        <f t="shared" si="30"/>
        <v>Single</v>
      </c>
      <c r="P513" t="str">
        <f t="shared" si="31"/>
        <v>Full Pay</v>
      </c>
    </row>
    <row r="514" spans="1:16" x14ac:dyDescent="0.3">
      <c r="A514" s="1" t="s">
        <v>11</v>
      </c>
      <c r="B514" s="3">
        <v>4</v>
      </c>
      <c r="C514" s="1" t="s">
        <v>16</v>
      </c>
      <c r="D514" s="3">
        <v>101878</v>
      </c>
      <c r="E514" s="1" t="s">
        <v>1222</v>
      </c>
      <c r="F514" s="1" t="s">
        <v>14</v>
      </c>
      <c r="G514" s="1" t="s">
        <v>1223</v>
      </c>
      <c r="H514" s="4">
        <v>180000</v>
      </c>
      <c r="I514" s="4">
        <v>180000</v>
      </c>
      <c r="J514" s="3">
        <v>342</v>
      </c>
      <c r="K514" s="2">
        <v>1</v>
      </c>
      <c r="L514" s="2">
        <f t="shared" si="28"/>
        <v>526.31578947368416</v>
      </c>
      <c r="M514" s="2">
        <f t="shared" si="29"/>
        <v>526.31578947368416</v>
      </c>
      <c r="N514" t="str">
        <v>Medium Pay</v>
      </c>
      <c r="O514" s="2" t="str">
        <f t="shared" si="30"/>
        <v>Single</v>
      </c>
      <c r="P514" t="str">
        <f t="shared" si="31"/>
        <v>Full Pay</v>
      </c>
    </row>
    <row r="515" spans="1:16" x14ac:dyDescent="0.3">
      <c r="A515" s="1" t="s">
        <v>11</v>
      </c>
      <c r="B515" s="3">
        <v>4</v>
      </c>
      <c r="C515" s="1" t="s">
        <v>16</v>
      </c>
      <c r="D515" s="3">
        <v>101828</v>
      </c>
      <c r="E515" s="1" t="s">
        <v>1224</v>
      </c>
      <c r="F515" s="1" t="s">
        <v>14</v>
      </c>
      <c r="G515" s="1" t="s">
        <v>1225</v>
      </c>
      <c r="H515" s="4">
        <v>72800</v>
      </c>
      <c r="I515" s="4">
        <v>72800</v>
      </c>
      <c r="J515" s="3">
        <v>2157</v>
      </c>
      <c r="K515" s="2">
        <v>1</v>
      </c>
      <c r="L515" s="2">
        <f t="shared" ref="L515:L578" si="32">SUM(H515 / J515)</f>
        <v>33.750579508576728</v>
      </c>
      <c r="M515" s="2">
        <f t="shared" ref="M515:M578" si="33">SUM(I515 / J515)</f>
        <v>33.750579508576728</v>
      </c>
      <c r="N515" t="str">
        <v>Low Pay</v>
      </c>
      <c r="O515" s="2" t="str">
        <f t="shared" ref="O515:O578" si="34">IF(COUNTIFS(D$2:D$1200, D515)&gt;1, "Turnover ("&amp;COUNTIFS(D$2:D$1200, D515)&amp;" supers)", "Single")</f>
        <v>Single</v>
      </c>
      <c r="P515" t="str">
        <f t="shared" ref="P515:P578" si="35">IF(K515=1,"Full Pay","Partial")</f>
        <v>Full Pay</v>
      </c>
    </row>
    <row r="516" spans="1:16" x14ac:dyDescent="0.3">
      <c r="A516" s="1" t="s">
        <v>11</v>
      </c>
      <c r="B516" s="3">
        <v>4</v>
      </c>
      <c r="C516" s="1" t="s">
        <v>16</v>
      </c>
      <c r="D516" s="3">
        <v>101821</v>
      </c>
      <c r="E516" s="1" t="s">
        <v>1226</v>
      </c>
      <c r="F516" s="1" t="s">
        <v>14</v>
      </c>
      <c r="G516" s="1" t="s">
        <v>1227</v>
      </c>
      <c r="H516" s="4">
        <v>18747</v>
      </c>
      <c r="I516" s="4">
        <v>83767</v>
      </c>
      <c r="J516" s="3">
        <v>192</v>
      </c>
      <c r="K516" s="2">
        <v>0.22</v>
      </c>
      <c r="L516" s="2">
        <f t="shared" si="32"/>
        <v>97.640625</v>
      </c>
      <c r="M516" s="2">
        <f t="shared" si="33"/>
        <v>436.28645833333331</v>
      </c>
      <c r="N516" t="str">
        <v>Low Pay</v>
      </c>
      <c r="O516" s="2" t="str">
        <f t="shared" si="34"/>
        <v>Single</v>
      </c>
      <c r="P516" t="str">
        <f t="shared" si="35"/>
        <v>Partial</v>
      </c>
    </row>
    <row r="517" spans="1:16" x14ac:dyDescent="0.3">
      <c r="A517" s="1" t="s">
        <v>11</v>
      </c>
      <c r="B517" s="3">
        <v>4</v>
      </c>
      <c r="C517" s="1" t="s">
        <v>16</v>
      </c>
      <c r="D517" s="3">
        <v>101912</v>
      </c>
      <c r="E517" s="1" t="s">
        <v>1228</v>
      </c>
      <c r="F517" s="1" t="s">
        <v>21</v>
      </c>
      <c r="G517" s="1" t="s">
        <v>1229</v>
      </c>
      <c r="H517" s="4">
        <v>380000</v>
      </c>
      <c r="I517" s="4">
        <v>380000</v>
      </c>
      <c r="J517" s="3">
        <v>176727</v>
      </c>
      <c r="K517" s="2">
        <v>1</v>
      </c>
      <c r="L517" s="2">
        <f t="shared" si="32"/>
        <v>2.1502090795407605</v>
      </c>
      <c r="M517" s="2">
        <f t="shared" si="33"/>
        <v>2.1502090795407605</v>
      </c>
      <c r="N517" t="str">
        <v>High Pay</v>
      </c>
      <c r="O517" s="2" t="str">
        <f t="shared" si="34"/>
        <v>Single</v>
      </c>
      <c r="P517" t="str">
        <f t="shared" si="35"/>
        <v>Full Pay</v>
      </c>
    </row>
    <row r="518" spans="1:16" x14ac:dyDescent="0.3">
      <c r="A518" s="1" t="s">
        <v>11</v>
      </c>
      <c r="B518" s="3">
        <v>10</v>
      </c>
      <c r="C518" s="1" t="s">
        <v>228</v>
      </c>
      <c r="D518" s="3">
        <v>91905</v>
      </c>
      <c r="E518" s="1" t="s">
        <v>1230</v>
      </c>
      <c r="F518" s="1" t="s">
        <v>21</v>
      </c>
      <c r="G518" s="1" t="s">
        <v>1231</v>
      </c>
      <c r="H518" s="4">
        <v>174000</v>
      </c>
      <c r="I518" s="4">
        <v>174000</v>
      </c>
      <c r="J518" s="3">
        <v>1265</v>
      </c>
      <c r="K518" s="2">
        <v>1</v>
      </c>
      <c r="L518" s="2">
        <f t="shared" si="32"/>
        <v>137.5494071146245</v>
      </c>
      <c r="M518" s="2">
        <f t="shared" si="33"/>
        <v>137.5494071146245</v>
      </c>
      <c r="N518" t="str">
        <v>Medium Pay</v>
      </c>
      <c r="O518" s="2" t="str">
        <f t="shared" si="34"/>
        <v>Single</v>
      </c>
      <c r="P518" t="str">
        <f t="shared" si="35"/>
        <v>Full Pay</v>
      </c>
    </row>
    <row r="519" spans="1:16" x14ac:dyDescent="0.3">
      <c r="A519" s="1" t="s">
        <v>11</v>
      </c>
      <c r="B519" s="3">
        <v>8</v>
      </c>
      <c r="C519" s="1" t="s">
        <v>728</v>
      </c>
      <c r="D519" s="3">
        <v>19913</v>
      </c>
      <c r="E519" s="1" t="s">
        <v>1232</v>
      </c>
      <c r="F519" s="1" t="s">
        <v>21</v>
      </c>
      <c r="G519" s="1" t="s">
        <v>1233</v>
      </c>
      <c r="H519" s="4">
        <v>4078</v>
      </c>
      <c r="I519" s="4">
        <v>76082</v>
      </c>
      <c r="J519" s="3">
        <v>64</v>
      </c>
      <c r="K519" s="2">
        <v>0.05</v>
      </c>
      <c r="L519" s="2">
        <f t="shared" si="32"/>
        <v>63.71875</v>
      </c>
      <c r="M519" s="2">
        <f t="shared" si="33"/>
        <v>1188.78125</v>
      </c>
      <c r="N519" t="str">
        <v>Low Pay</v>
      </c>
      <c r="O519" s="2" t="str">
        <f t="shared" si="34"/>
        <v>Single</v>
      </c>
      <c r="P519" t="str">
        <f t="shared" si="35"/>
        <v>Partial</v>
      </c>
    </row>
    <row r="520" spans="1:16" x14ac:dyDescent="0.3">
      <c r="A520" s="1" t="s">
        <v>11</v>
      </c>
      <c r="B520" s="3">
        <v>12</v>
      </c>
      <c r="C520" s="1" t="s">
        <v>19</v>
      </c>
      <c r="D520" s="3">
        <v>109905</v>
      </c>
      <c r="E520" s="1" t="s">
        <v>1232</v>
      </c>
      <c r="F520" s="1" t="s">
        <v>21</v>
      </c>
      <c r="G520" s="1" t="s">
        <v>1234</v>
      </c>
      <c r="H520" s="4">
        <v>123394</v>
      </c>
      <c r="I520" s="4">
        <v>123394</v>
      </c>
      <c r="J520" s="3">
        <v>417</v>
      </c>
      <c r="K520" s="2">
        <v>1</v>
      </c>
      <c r="L520" s="2">
        <f t="shared" si="32"/>
        <v>295.90887290167865</v>
      </c>
      <c r="M520" s="2">
        <f t="shared" si="33"/>
        <v>295.90887290167865</v>
      </c>
      <c r="N520" t="str">
        <v>Low Pay</v>
      </c>
      <c r="O520" s="2" t="str">
        <f t="shared" si="34"/>
        <v>Single</v>
      </c>
      <c r="P520" t="str">
        <f t="shared" si="35"/>
        <v>Full Pay</v>
      </c>
    </row>
    <row r="521" spans="1:16" x14ac:dyDescent="0.3">
      <c r="A521" s="1" t="s">
        <v>11</v>
      </c>
      <c r="B521" s="3">
        <v>11</v>
      </c>
      <c r="C521" s="1" t="s">
        <v>287</v>
      </c>
      <c r="D521" s="3">
        <v>72908</v>
      </c>
      <c r="E521" s="1" t="s">
        <v>1235</v>
      </c>
      <c r="F521" s="1" t="s">
        <v>21</v>
      </c>
      <c r="G521" s="1" t="s">
        <v>1236</v>
      </c>
      <c r="H521" s="4">
        <v>135000</v>
      </c>
      <c r="I521" s="4">
        <v>135000</v>
      </c>
      <c r="J521" s="3">
        <v>327</v>
      </c>
      <c r="K521" s="2">
        <v>1</v>
      </c>
      <c r="L521" s="2">
        <f t="shared" si="32"/>
        <v>412.8440366972477</v>
      </c>
      <c r="M521" s="2">
        <f t="shared" si="33"/>
        <v>412.8440366972477</v>
      </c>
      <c r="N521" t="str">
        <v>Low Pay</v>
      </c>
      <c r="O521" s="2" t="str">
        <f t="shared" si="34"/>
        <v>Single</v>
      </c>
      <c r="P521" t="str">
        <f t="shared" si="35"/>
        <v>Full Pay</v>
      </c>
    </row>
    <row r="522" spans="1:16" x14ac:dyDescent="0.3">
      <c r="A522" s="1" t="s">
        <v>11</v>
      </c>
      <c r="B522" s="3">
        <v>7</v>
      </c>
      <c r="C522" s="1" t="s">
        <v>497</v>
      </c>
      <c r="D522" s="3">
        <v>3902</v>
      </c>
      <c r="E522" s="1" t="s">
        <v>1237</v>
      </c>
      <c r="F522" s="1" t="s">
        <v>21</v>
      </c>
      <c r="G522" s="1" t="s">
        <v>1238</v>
      </c>
      <c r="H522" s="4">
        <v>220139</v>
      </c>
      <c r="I522" s="4">
        <v>220139</v>
      </c>
      <c r="J522" s="3">
        <v>2777</v>
      </c>
      <c r="K522" s="2">
        <v>1</v>
      </c>
      <c r="L522" s="2">
        <f t="shared" si="32"/>
        <v>79.27223622614332</v>
      </c>
      <c r="M522" s="2">
        <f t="shared" si="33"/>
        <v>79.27223622614332</v>
      </c>
      <c r="N522" t="str">
        <v>Medium Pay</v>
      </c>
      <c r="O522" s="2" t="str">
        <f t="shared" si="34"/>
        <v>Single</v>
      </c>
      <c r="P522" t="str">
        <f t="shared" si="35"/>
        <v>Full Pay</v>
      </c>
    </row>
    <row r="523" spans="1:16" x14ac:dyDescent="0.3">
      <c r="A523" s="1" t="s">
        <v>11</v>
      </c>
      <c r="B523" s="3">
        <v>4</v>
      </c>
      <c r="C523" s="1" t="s">
        <v>16</v>
      </c>
      <c r="D523" s="3">
        <v>101925</v>
      </c>
      <c r="E523" s="1" t="s">
        <v>1239</v>
      </c>
      <c r="F523" s="1" t="s">
        <v>21</v>
      </c>
      <c r="G523" s="1" t="s">
        <v>1240</v>
      </c>
      <c r="H523" s="4">
        <v>308682</v>
      </c>
      <c r="I523" s="4">
        <v>308682</v>
      </c>
      <c r="J523" s="3">
        <v>3646</v>
      </c>
      <c r="K523" s="2">
        <v>1</v>
      </c>
      <c r="L523" s="2">
        <f t="shared" si="32"/>
        <v>84.663192539769611</v>
      </c>
      <c r="M523" s="2">
        <f t="shared" si="33"/>
        <v>84.663192539769611</v>
      </c>
      <c r="N523" t="str">
        <v>High Pay</v>
      </c>
      <c r="O523" s="2" t="str">
        <f t="shared" si="34"/>
        <v>Single</v>
      </c>
      <c r="P523" t="str">
        <f t="shared" si="35"/>
        <v>Full Pay</v>
      </c>
    </row>
    <row r="524" spans="1:16" x14ac:dyDescent="0.3">
      <c r="A524" s="1" t="s">
        <v>11</v>
      </c>
      <c r="B524" s="3">
        <v>8</v>
      </c>
      <c r="C524" s="1" t="s">
        <v>154</v>
      </c>
      <c r="D524" s="3">
        <v>34903</v>
      </c>
      <c r="E524" s="1" t="s">
        <v>1241</v>
      </c>
      <c r="F524" s="1" t="s">
        <v>21</v>
      </c>
      <c r="G524" s="1" t="s">
        <v>1242</v>
      </c>
      <c r="H524" s="4">
        <v>133314</v>
      </c>
      <c r="I524" s="4">
        <v>133314</v>
      </c>
      <c r="J524" s="3">
        <v>1090</v>
      </c>
      <c r="K524" s="2">
        <v>1</v>
      </c>
      <c r="L524" s="2">
        <f t="shared" si="32"/>
        <v>122.30642201834863</v>
      </c>
      <c r="M524" s="2">
        <f t="shared" si="33"/>
        <v>122.30642201834863</v>
      </c>
      <c r="N524" t="str">
        <v>Low Pay</v>
      </c>
      <c r="O524" s="2" t="str">
        <f t="shared" si="34"/>
        <v>Single</v>
      </c>
      <c r="P524" t="str">
        <f t="shared" si="35"/>
        <v>Full Pay</v>
      </c>
    </row>
    <row r="525" spans="1:16" x14ac:dyDescent="0.3">
      <c r="A525" s="1" t="s">
        <v>11</v>
      </c>
      <c r="B525" s="3">
        <v>5</v>
      </c>
      <c r="C525" s="1" t="s">
        <v>560</v>
      </c>
      <c r="D525" s="3">
        <v>146905</v>
      </c>
      <c r="E525" s="1" t="s">
        <v>1243</v>
      </c>
      <c r="F525" s="1" t="s">
        <v>21</v>
      </c>
      <c r="G525" s="1" t="s">
        <v>1244</v>
      </c>
      <c r="H525" s="4">
        <v>145601</v>
      </c>
      <c r="I525" s="4">
        <v>145601</v>
      </c>
      <c r="J525" s="3">
        <v>429</v>
      </c>
      <c r="K525" s="2">
        <v>1</v>
      </c>
      <c r="L525" s="2">
        <f t="shared" si="32"/>
        <v>339.39627039627038</v>
      </c>
      <c r="M525" s="2">
        <f t="shared" si="33"/>
        <v>339.39627039627038</v>
      </c>
      <c r="N525" t="str">
        <v>Low Pay</v>
      </c>
      <c r="O525" s="2" t="str">
        <f t="shared" si="34"/>
        <v>Single</v>
      </c>
      <c r="P525" t="str">
        <f t="shared" si="35"/>
        <v>Full Pay</v>
      </c>
    </row>
    <row r="526" spans="1:16" x14ac:dyDescent="0.3">
      <c r="A526" s="1" t="s">
        <v>11</v>
      </c>
      <c r="B526" s="3">
        <v>4</v>
      </c>
      <c r="C526" s="1" t="s">
        <v>16</v>
      </c>
      <c r="D526" s="3">
        <v>101913</v>
      </c>
      <c r="E526" s="1" t="s">
        <v>1245</v>
      </c>
      <c r="F526" s="1" t="s">
        <v>21</v>
      </c>
      <c r="G526" s="1" t="s">
        <v>1246</v>
      </c>
      <c r="H526" s="4">
        <v>348919</v>
      </c>
      <c r="I526" s="4">
        <v>348919</v>
      </c>
      <c r="J526" s="3">
        <v>48502</v>
      </c>
      <c r="K526" s="2">
        <v>1</v>
      </c>
      <c r="L526" s="2">
        <f t="shared" si="32"/>
        <v>7.1939095295039381</v>
      </c>
      <c r="M526" s="2">
        <f t="shared" si="33"/>
        <v>7.1939095295039381</v>
      </c>
      <c r="N526" t="str">
        <v>High Pay</v>
      </c>
      <c r="O526" s="2" t="str">
        <f t="shared" si="34"/>
        <v>Single</v>
      </c>
      <c r="P526" t="str">
        <f t="shared" si="35"/>
        <v>Full Pay</v>
      </c>
    </row>
    <row r="527" spans="1:16" x14ac:dyDescent="0.3">
      <c r="A527" s="1" t="s">
        <v>11</v>
      </c>
      <c r="B527" s="3">
        <v>20</v>
      </c>
      <c r="C527" s="1" t="s">
        <v>488</v>
      </c>
      <c r="D527" s="3">
        <v>133902</v>
      </c>
      <c r="E527" s="1" t="s">
        <v>1247</v>
      </c>
      <c r="F527" s="1" t="s">
        <v>21</v>
      </c>
      <c r="G527" s="1" t="s">
        <v>1248</v>
      </c>
      <c r="H527" s="4">
        <v>110658</v>
      </c>
      <c r="I527" s="4">
        <v>127339</v>
      </c>
      <c r="J527" s="3">
        <v>196</v>
      </c>
      <c r="K527" s="2">
        <v>0.87</v>
      </c>
      <c r="L527" s="2">
        <f t="shared" si="32"/>
        <v>564.58163265306121</v>
      </c>
      <c r="M527" s="2">
        <f t="shared" si="33"/>
        <v>649.6887755102041</v>
      </c>
      <c r="N527" t="str">
        <v>Low Pay</v>
      </c>
      <c r="O527" s="2" t="str">
        <f t="shared" si="34"/>
        <v>Single</v>
      </c>
      <c r="P527" t="str">
        <f t="shared" si="35"/>
        <v>Partial</v>
      </c>
    </row>
    <row r="528" spans="1:16" x14ac:dyDescent="0.3">
      <c r="A528" s="1" t="s">
        <v>11</v>
      </c>
      <c r="B528" s="3">
        <v>7</v>
      </c>
      <c r="C528" s="1" t="s">
        <v>497</v>
      </c>
      <c r="D528" s="3">
        <v>3904</v>
      </c>
      <c r="E528" s="1" t="s">
        <v>1249</v>
      </c>
      <c r="F528" s="1" t="s">
        <v>21</v>
      </c>
      <c r="G528" s="1" t="s">
        <v>1250</v>
      </c>
      <c r="H528" s="4">
        <v>170000</v>
      </c>
      <c r="I528" s="4">
        <v>170000</v>
      </c>
      <c r="J528" s="3">
        <v>1564</v>
      </c>
      <c r="K528" s="2">
        <v>1</v>
      </c>
      <c r="L528" s="2">
        <f t="shared" si="32"/>
        <v>108.69565217391305</v>
      </c>
      <c r="M528" s="2">
        <f t="shared" si="33"/>
        <v>108.69565217391305</v>
      </c>
      <c r="N528" t="str">
        <v>Medium Pay</v>
      </c>
      <c r="O528" s="2" t="str">
        <f t="shared" si="34"/>
        <v>Single</v>
      </c>
      <c r="P528" t="str">
        <f t="shared" si="35"/>
        <v>Full Pay</v>
      </c>
    </row>
    <row r="529" spans="1:16" x14ac:dyDescent="0.3">
      <c r="A529" s="1" t="s">
        <v>11</v>
      </c>
      <c r="B529" s="3">
        <v>6</v>
      </c>
      <c r="C529" s="1" t="s">
        <v>1251</v>
      </c>
      <c r="D529" s="3">
        <v>236902</v>
      </c>
      <c r="E529" s="1" t="s">
        <v>1252</v>
      </c>
      <c r="F529" s="1" t="s">
        <v>21</v>
      </c>
      <c r="G529" s="1" t="s">
        <v>1253</v>
      </c>
      <c r="H529" s="4">
        <v>318140</v>
      </c>
      <c r="I529" s="4">
        <v>318140</v>
      </c>
      <c r="J529" s="3">
        <v>10960</v>
      </c>
      <c r="K529" s="2">
        <v>1</v>
      </c>
      <c r="L529" s="2">
        <f t="shared" si="32"/>
        <v>29.027372262773724</v>
      </c>
      <c r="M529" s="2">
        <f t="shared" si="33"/>
        <v>29.027372262773724</v>
      </c>
      <c r="N529" t="str">
        <v>High Pay</v>
      </c>
      <c r="O529" s="2" t="str">
        <f t="shared" si="34"/>
        <v>Single</v>
      </c>
      <c r="P529" t="str">
        <f t="shared" si="35"/>
        <v>Full Pay</v>
      </c>
    </row>
    <row r="530" spans="1:16" x14ac:dyDescent="0.3">
      <c r="A530" s="1" t="s">
        <v>11</v>
      </c>
      <c r="B530" s="3">
        <v>11</v>
      </c>
      <c r="C530" s="1" t="s">
        <v>36</v>
      </c>
      <c r="D530" s="3">
        <v>220916</v>
      </c>
      <c r="E530" s="1" t="s">
        <v>1254</v>
      </c>
      <c r="F530" s="1" t="s">
        <v>21</v>
      </c>
      <c r="G530" s="1" t="s">
        <v>1255</v>
      </c>
      <c r="H530" s="4">
        <v>302940</v>
      </c>
      <c r="I530" s="4">
        <v>302940</v>
      </c>
      <c r="J530" s="3">
        <v>23262</v>
      </c>
      <c r="K530" s="2">
        <v>1</v>
      </c>
      <c r="L530" s="2">
        <f t="shared" si="32"/>
        <v>13.022955893732266</v>
      </c>
      <c r="M530" s="2">
        <f t="shared" si="33"/>
        <v>13.022955893732266</v>
      </c>
      <c r="N530" t="str">
        <v>High Pay</v>
      </c>
      <c r="O530" s="2" t="str">
        <f t="shared" si="34"/>
        <v>Single</v>
      </c>
      <c r="P530" t="str">
        <f t="shared" si="35"/>
        <v>Full Pay</v>
      </c>
    </row>
    <row r="531" spans="1:16" x14ac:dyDescent="0.3">
      <c r="A531" s="1" t="s">
        <v>11</v>
      </c>
      <c r="B531" s="3">
        <v>13</v>
      </c>
      <c r="C531" s="1" t="s">
        <v>646</v>
      </c>
      <c r="D531" s="3">
        <v>246906</v>
      </c>
      <c r="E531" s="1" t="s">
        <v>1256</v>
      </c>
      <c r="F531" s="1" t="s">
        <v>21</v>
      </c>
      <c r="G531" s="1" t="s">
        <v>1257</v>
      </c>
      <c r="H531" s="4">
        <v>210933</v>
      </c>
      <c r="I531" s="4">
        <v>210933</v>
      </c>
      <c r="J531" s="3">
        <v>10688</v>
      </c>
      <c r="K531" s="2">
        <v>1</v>
      </c>
      <c r="L531" s="2">
        <f t="shared" si="32"/>
        <v>19.735497754491018</v>
      </c>
      <c r="M531" s="2">
        <f t="shared" si="33"/>
        <v>19.735497754491018</v>
      </c>
      <c r="N531" t="str">
        <v>Medium Pay</v>
      </c>
      <c r="O531" s="2" t="str">
        <f t="shared" si="34"/>
        <v>Single</v>
      </c>
      <c r="P531" t="str">
        <f t="shared" si="35"/>
        <v>Full Pay</v>
      </c>
    </row>
    <row r="532" spans="1:16" x14ac:dyDescent="0.3">
      <c r="A532" s="1" t="s">
        <v>11</v>
      </c>
      <c r="B532" s="3">
        <v>17</v>
      </c>
      <c r="C532" s="1" t="s">
        <v>246</v>
      </c>
      <c r="D532" s="3">
        <v>152910</v>
      </c>
      <c r="E532" s="1" t="s">
        <v>1258</v>
      </c>
      <c r="F532" s="1" t="s">
        <v>21</v>
      </c>
      <c r="G532" s="1" t="s">
        <v>1259</v>
      </c>
      <c r="H532" s="4">
        <v>164260</v>
      </c>
      <c r="I532" s="4">
        <v>164260</v>
      </c>
      <c r="J532" s="3">
        <v>995</v>
      </c>
      <c r="K532" s="2">
        <v>1</v>
      </c>
      <c r="L532" s="2">
        <f t="shared" si="32"/>
        <v>165.0854271356784</v>
      </c>
      <c r="M532" s="2">
        <f t="shared" si="33"/>
        <v>165.0854271356784</v>
      </c>
      <c r="N532" t="str">
        <v>Medium Pay</v>
      </c>
      <c r="O532" s="2" t="str">
        <f t="shared" si="34"/>
        <v>Single</v>
      </c>
      <c r="P532" t="str">
        <f t="shared" si="35"/>
        <v>Full Pay</v>
      </c>
    </row>
    <row r="533" spans="1:16" x14ac:dyDescent="0.3">
      <c r="A533" s="1" t="s">
        <v>11</v>
      </c>
      <c r="B533" s="3">
        <v>1</v>
      </c>
      <c r="C533" s="1" t="s">
        <v>357</v>
      </c>
      <c r="D533" s="3">
        <v>108807</v>
      </c>
      <c r="E533" s="1" t="s">
        <v>1260</v>
      </c>
      <c r="F533" s="1" t="s">
        <v>14</v>
      </c>
      <c r="G533" s="1" t="s">
        <v>1261</v>
      </c>
      <c r="H533" s="4">
        <v>283562</v>
      </c>
      <c r="I533" s="4">
        <v>283562</v>
      </c>
      <c r="J533" s="3">
        <v>79430</v>
      </c>
      <c r="K533" s="2">
        <v>1</v>
      </c>
      <c r="L533" s="2">
        <f t="shared" si="32"/>
        <v>3.5699609719249654</v>
      </c>
      <c r="M533" s="2">
        <f t="shared" si="33"/>
        <v>3.5699609719249654</v>
      </c>
      <c r="N533" t="str">
        <v>High Pay</v>
      </c>
      <c r="O533" s="2" t="str">
        <f t="shared" si="34"/>
        <v>Single</v>
      </c>
      <c r="P533" t="str">
        <f t="shared" si="35"/>
        <v>Full Pay</v>
      </c>
    </row>
    <row r="534" spans="1:16" x14ac:dyDescent="0.3">
      <c r="A534" s="1" t="s">
        <v>11</v>
      </c>
      <c r="B534" s="3">
        <v>10</v>
      </c>
      <c r="C534" s="1" t="s">
        <v>70</v>
      </c>
      <c r="D534" s="3">
        <v>43801</v>
      </c>
      <c r="E534" s="1" t="s">
        <v>1262</v>
      </c>
      <c r="F534" s="1" t="s">
        <v>14</v>
      </c>
      <c r="G534" s="1" t="s">
        <v>1263</v>
      </c>
      <c r="H534" s="4">
        <v>0</v>
      </c>
      <c r="I534" s="4">
        <v>0</v>
      </c>
      <c r="J534" s="3">
        <v>1445</v>
      </c>
      <c r="K534" s="2">
        <v>1</v>
      </c>
      <c r="L534" s="2">
        <f t="shared" si="32"/>
        <v>0</v>
      </c>
      <c r="M534" s="2">
        <f t="shared" si="33"/>
        <v>0</v>
      </c>
      <c r="N534" t="str">
        <v>Low Pay</v>
      </c>
      <c r="O534" s="2" t="str">
        <f t="shared" si="34"/>
        <v>Single</v>
      </c>
      <c r="P534" t="str">
        <f t="shared" si="35"/>
        <v>Full Pay</v>
      </c>
    </row>
    <row r="535" spans="1:16" x14ac:dyDescent="0.3">
      <c r="A535" s="1" t="s">
        <v>11</v>
      </c>
      <c r="B535" s="3">
        <v>10</v>
      </c>
      <c r="C535" s="1" t="s">
        <v>70</v>
      </c>
      <c r="D535" s="3">
        <v>43802</v>
      </c>
      <c r="E535" s="1" t="s">
        <v>1264</v>
      </c>
      <c r="F535" s="1" t="s">
        <v>14</v>
      </c>
      <c r="G535" s="1" t="s">
        <v>1265</v>
      </c>
      <c r="H535" s="4">
        <v>0</v>
      </c>
      <c r="I535" s="4">
        <v>0</v>
      </c>
      <c r="J535" s="3">
        <v>270</v>
      </c>
      <c r="K535" s="2">
        <v>1</v>
      </c>
      <c r="L535" s="2">
        <f t="shared" si="32"/>
        <v>0</v>
      </c>
      <c r="M535" s="2">
        <f t="shared" si="33"/>
        <v>0</v>
      </c>
      <c r="N535" t="str">
        <v>Low Pay</v>
      </c>
      <c r="O535" s="2" t="str">
        <f t="shared" si="34"/>
        <v>Single</v>
      </c>
      <c r="P535" t="str">
        <f t="shared" si="35"/>
        <v>Full Pay</v>
      </c>
    </row>
    <row r="536" spans="1:16" x14ac:dyDescent="0.3">
      <c r="A536" s="1" t="s">
        <v>11</v>
      </c>
      <c r="B536" s="3">
        <v>3</v>
      </c>
      <c r="C536" s="1" t="s">
        <v>835</v>
      </c>
      <c r="D536" s="3">
        <v>120905</v>
      </c>
      <c r="E536" s="1" t="s">
        <v>1266</v>
      </c>
      <c r="F536" s="1" t="s">
        <v>21</v>
      </c>
      <c r="G536" s="1" t="s">
        <v>1267</v>
      </c>
      <c r="H536" s="4">
        <v>120500</v>
      </c>
      <c r="I536" s="4">
        <v>120500</v>
      </c>
      <c r="J536" s="3">
        <v>1156</v>
      </c>
      <c r="K536" s="2">
        <v>1</v>
      </c>
      <c r="L536" s="2">
        <f t="shared" si="32"/>
        <v>104.23875432525952</v>
      </c>
      <c r="M536" s="2">
        <f t="shared" si="33"/>
        <v>104.23875432525952</v>
      </c>
      <c r="N536" t="str">
        <v>Low Pay</v>
      </c>
      <c r="O536" s="2" t="str">
        <f t="shared" si="34"/>
        <v>Single</v>
      </c>
      <c r="P536" t="str">
        <f t="shared" si="35"/>
        <v>Full Pay</v>
      </c>
    </row>
    <row r="537" spans="1:16" x14ac:dyDescent="0.3">
      <c r="A537" s="1" t="s">
        <v>11</v>
      </c>
      <c r="B537" s="3">
        <v>2</v>
      </c>
      <c r="C537" s="1" t="s">
        <v>127</v>
      </c>
      <c r="D537" s="3">
        <v>205903</v>
      </c>
      <c r="E537" s="1" t="s">
        <v>1268</v>
      </c>
      <c r="F537" s="1" t="s">
        <v>21</v>
      </c>
      <c r="G537" s="1" t="s">
        <v>1269</v>
      </c>
      <c r="H537" s="4">
        <v>156641</v>
      </c>
      <c r="I537" s="4">
        <v>156641</v>
      </c>
      <c r="J537" s="3">
        <v>2071</v>
      </c>
      <c r="K537" s="2">
        <v>1</v>
      </c>
      <c r="L537" s="2">
        <f t="shared" si="32"/>
        <v>75.635441815548049</v>
      </c>
      <c r="M537" s="2">
        <f t="shared" si="33"/>
        <v>75.635441815548049</v>
      </c>
      <c r="N537" t="str">
        <v>Medium Pay</v>
      </c>
      <c r="O537" s="2" t="str">
        <f t="shared" si="34"/>
        <v>Single</v>
      </c>
      <c r="P537" t="str">
        <f t="shared" si="35"/>
        <v>Full Pay</v>
      </c>
    </row>
    <row r="538" spans="1:16" x14ac:dyDescent="0.3">
      <c r="A538" s="1" t="s">
        <v>11</v>
      </c>
      <c r="B538" s="3">
        <v>20</v>
      </c>
      <c r="C538" s="1" t="s">
        <v>488</v>
      </c>
      <c r="D538" s="3">
        <v>133904</v>
      </c>
      <c r="E538" s="1" t="s">
        <v>1270</v>
      </c>
      <c r="F538" s="1" t="s">
        <v>21</v>
      </c>
      <c r="G538" s="1" t="s">
        <v>1271</v>
      </c>
      <c r="H538" s="4">
        <v>194511</v>
      </c>
      <c r="I538" s="4">
        <v>194511</v>
      </c>
      <c r="J538" s="3">
        <v>1351</v>
      </c>
      <c r="K538" s="2">
        <v>1</v>
      </c>
      <c r="L538" s="2">
        <f t="shared" si="32"/>
        <v>143.97557364914877</v>
      </c>
      <c r="M538" s="2">
        <f t="shared" si="33"/>
        <v>143.97557364914877</v>
      </c>
      <c r="N538" t="str">
        <v>Medium Pay</v>
      </c>
      <c r="O538" s="2" t="str">
        <f t="shared" si="34"/>
        <v>Single</v>
      </c>
      <c r="P538" t="str">
        <f t="shared" si="35"/>
        <v>Full Pay</v>
      </c>
    </row>
    <row r="539" spans="1:16" x14ac:dyDescent="0.3">
      <c r="A539" s="1" t="s">
        <v>11</v>
      </c>
      <c r="B539" s="3">
        <v>20</v>
      </c>
      <c r="C539" s="1" t="s">
        <v>49</v>
      </c>
      <c r="D539" s="3">
        <v>15808</v>
      </c>
      <c r="E539" s="1" t="s">
        <v>1272</v>
      </c>
      <c r="F539" s="1" t="s">
        <v>14</v>
      </c>
      <c r="G539" s="1" t="s">
        <v>1273</v>
      </c>
      <c r="H539" s="4">
        <v>146000</v>
      </c>
      <c r="I539" s="4">
        <v>146000</v>
      </c>
      <c r="J539" s="3">
        <v>805</v>
      </c>
      <c r="K539" s="2">
        <v>1</v>
      </c>
      <c r="L539" s="2">
        <f t="shared" si="32"/>
        <v>181.36645962732919</v>
      </c>
      <c r="M539" s="2">
        <f t="shared" si="33"/>
        <v>181.36645962732919</v>
      </c>
      <c r="N539" t="str">
        <v>Low Pay</v>
      </c>
      <c r="O539" s="2" t="str">
        <f t="shared" si="34"/>
        <v>Single</v>
      </c>
      <c r="P539" t="str">
        <f t="shared" si="35"/>
        <v>Full Pay</v>
      </c>
    </row>
    <row r="540" spans="1:16" x14ac:dyDescent="0.3">
      <c r="A540" s="1" t="s">
        <v>11</v>
      </c>
      <c r="B540" s="3">
        <v>10</v>
      </c>
      <c r="C540" s="1" t="s">
        <v>12</v>
      </c>
      <c r="D540" s="3">
        <v>57830</v>
      </c>
      <c r="E540" s="1" t="s">
        <v>1274</v>
      </c>
      <c r="F540" s="1" t="s">
        <v>14</v>
      </c>
      <c r="G540" s="1" t="s">
        <v>15</v>
      </c>
      <c r="H540" s="4">
        <v>122020</v>
      </c>
      <c r="I540" s="4">
        <v>244040</v>
      </c>
      <c r="J540" s="3">
        <v>1136</v>
      </c>
      <c r="K540" s="2">
        <v>0.5</v>
      </c>
      <c r="L540" s="2">
        <f t="shared" si="32"/>
        <v>107.41197183098592</v>
      </c>
      <c r="M540" s="2">
        <f t="shared" si="33"/>
        <v>214.82394366197184</v>
      </c>
      <c r="N540" t="str">
        <v>Medium Pay</v>
      </c>
      <c r="O540" s="2" t="str">
        <f t="shared" si="34"/>
        <v>Single</v>
      </c>
      <c r="P540" t="str">
        <f t="shared" si="35"/>
        <v>Partial</v>
      </c>
    </row>
    <row r="541" spans="1:16" x14ac:dyDescent="0.3">
      <c r="A541" s="1" t="s">
        <v>11</v>
      </c>
      <c r="B541" s="3">
        <v>10</v>
      </c>
      <c r="C541" s="1" t="s">
        <v>12</v>
      </c>
      <c r="D541" s="3">
        <v>57848</v>
      </c>
      <c r="E541" s="1" t="s">
        <v>1275</v>
      </c>
      <c r="F541" s="1" t="s">
        <v>14</v>
      </c>
      <c r="G541" s="1" t="s">
        <v>1276</v>
      </c>
      <c r="H541" s="4">
        <v>290000</v>
      </c>
      <c r="I541" s="4">
        <v>290000</v>
      </c>
      <c r="J541" s="3">
        <v>25497</v>
      </c>
      <c r="K541" s="2">
        <v>1</v>
      </c>
      <c r="L541" s="2">
        <f t="shared" si="32"/>
        <v>11.37388712397537</v>
      </c>
      <c r="M541" s="2">
        <f t="shared" si="33"/>
        <v>11.37388712397537</v>
      </c>
      <c r="N541" t="str">
        <v>High Pay</v>
      </c>
      <c r="O541" s="2" t="str">
        <f t="shared" si="34"/>
        <v>Single</v>
      </c>
      <c r="P541" t="str">
        <f t="shared" si="35"/>
        <v>Full Pay</v>
      </c>
    </row>
    <row r="542" spans="1:16" x14ac:dyDescent="0.3">
      <c r="A542" s="1" t="s">
        <v>11</v>
      </c>
      <c r="B542" s="3">
        <v>6</v>
      </c>
      <c r="C542" s="1" t="s">
        <v>102</v>
      </c>
      <c r="D542" s="3">
        <v>93903</v>
      </c>
      <c r="E542" s="1" t="s">
        <v>1277</v>
      </c>
      <c r="F542" s="1" t="s">
        <v>21</v>
      </c>
      <c r="G542" s="1" t="s">
        <v>1278</v>
      </c>
      <c r="H542" s="4">
        <v>128000</v>
      </c>
      <c r="I542" s="4">
        <v>128000</v>
      </c>
      <c r="J542" s="3">
        <v>626</v>
      </c>
      <c r="K542" s="2">
        <v>1</v>
      </c>
      <c r="L542" s="2">
        <f t="shared" si="32"/>
        <v>204.47284345047925</v>
      </c>
      <c r="M542" s="2">
        <f t="shared" si="33"/>
        <v>204.47284345047925</v>
      </c>
      <c r="N542" t="str">
        <v>Low Pay</v>
      </c>
      <c r="O542" s="2" t="str">
        <f t="shared" si="34"/>
        <v>Single</v>
      </c>
      <c r="P542" t="str">
        <f t="shared" si="35"/>
        <v>Full Pay</v>
      </c>
    </row>
    <row r="543" spans="1:16" x14ac:dyDescent="0.3">
      <c r="A543" s="1" t="s">
        <v>11</v>
      </c>
      <c r="B543" s="3">
        <v>9</v>
      </c>
      <c r="C543" s="1" t="s">
        <v>406</v>
      </c>
      <c r="D543" s="3">
        <v>243903</v>
      </c>
      <c r="E543" s="1" t="s">
        <v>1279</v>
      </c>
      <c r="F543" s="1" t="s">
        <v>21</v>
      </c>
      <c r="G543" s="1" t="s">
        <v>1280</v>
      </c>
      <c r="H543" s="4">
        <v>172411</v>
      </c>
      <c r="I543" s="4">
        <v>172411</v>
      </c>
      <c r="J543" s="3">
        <v>1904</v>
      </c>
      <c r="K543" s="2">
        <v>1</v>
      </c>
      <c r="L543" s="2">
        <f t="shared" si="32"/>
        <v>90.551995798319325</v>
      </c>
      <c r="M543" s="2">
        <f t="shared" si="33"/>
        <v>90.551995798319325</v>
      </c>
      <c r="N543" t="str">
        <v>Medium Pay</v>
      </c>
      <c r="O543" s="2" t="str">
        <f t="shared" si="34"/>
        <v>Single</v>
      </c>
      <c r="P543" t="str">
        <f t="shared" si="35"/>
        <v>Full Pay</v>
      </c>
    </row>
    <row r="544" spans="1:16" x14ac:dyDescent="0.3">
      <c r="A544" s="1" t="s">
        <v>11</v>
      </c>
      <c r="B544" s="3">
        <v>14</v>
      </c>
      <c r="C544" s="1" t="s">
        <v>1192</v>
      </c>
      <c r="D544" s="3">
        <v>208903</v>
      </c>
      <c r="E544" s="1" t="s">
        <v>1281</v>
      </c>
      <c r="F544" s="1" t="s">
        <v>21</v>
      </c>
      <c r="G544" s="1" t="s">
        <v>1282</v>
      </c>
      <c r="H544" s="4">
        <v>115841</v>
      </c>
      <c r="I544" s="4">
        <v>115841</v>
      </c>
      <c r="J544" s="3">
        <v>284</v>
      </c>
      <c r="K544" s="2">
        <v>1</v>
      </c>
      <c r="L544" s="2">
        <f t="shared" si="32"/>
        <v>407.89084507042253</v>
      </c>
      <c r="M544" s="2">
        <f t="shared" si="33"/>
        <v>407.89084507042253</v>
      </c>
      <c r="N544" t="str">
        <v>Low Pay</v>
      </c>
      <c r="O544" s="2" t="str">
        <f t="shared" si="34"/>
        <v>Single</v>
      </c>
      <c r="P544" t="str">
        <f t="shared" si="35"/>
        <v>Full Pay</v>
      </c>
    </row>
    <row r="545" spans="1:16" x14ac:dyDescent="0.3">
      <c r="A545" s="1" t="s">
        <v>11</v>
      </c>
      <c r="B545" s="3">
        <v>18</v>
      </c>
      <c r="C545" s="1" t="s">
        <v>396</v>
      </c>
      <c r="D545" s="3">
        <v>186903</v>
      </c>
      <c r="E545" s="1" t="s">
        <v>1283</v>
      </c>
      <c r="F545" s="1" t="s">
        <v>21</v>
      </c>
      <c r="G545" s="1" t="s">
        <v>1284</v>
      </c>
      <c r="H545" s="4">
        <v>147400</v>
      </c>
      <c r="I545" s="4">
        <v>147400</v>
      </c>
      <c r="J545" s="3">
        <v>333</v>
      </c>
      <c r="K545" s="2">
        <v>1</v>
      </c>
      <c r="L545" s="2">
        <f t="shared" si="32"/>
        <v>442.64264264264267</v>
      </c>
      <c r="M545" s="2">
        <f t="shared" si="33"/>
        <v>442.64264264264267</v>
      </c>
      <c r="N545" t="str">
        <v>Low Pay</v>
      </c>
      <c r="O545" s="2" t="str">
        <f t="shared" si="34"/>
        <v>Single</v>
      </c>
      <c r="P545" t="str">
        <f t="shared" si="35"/>
        <v>Full Pay</v>
      </c>
    </row>
    <row r="546" spans="1:16" x14ac:dyDescent="0.3">
      <c r="A546" s="1" t="s">
        <v>11</v>
      </c>
      <c r="B546" s="3">
        <v>12</v>
      </c>
      <c r="C546" s="1" t="s">
        <v>563</v>
      </c>
      <c r="D546" s="3">
        <v>18906</v>
      </c>
      <c r="E546" s="1" t="s">
        <v>1285</v>
      </c>
      <c r="F546" s="1" t="s">
        <v>21</v>
      </c>
      <c r="G546" s="1" t="s">
        <v>1286</v>
      </c>
      <c r="H546" s="4">
        <v>97850</v>
      </c>
      <c r="I546" s="4">
        <v>97850</v>
      </c>
      <c r="J546" s="3">
        <v>144</v>
      </c>
      <c r="K546" s="2">
        <v>1</v>
      </c>
      <c r="L546" s="2">
        <f t="shared" si="32"/>
        <v>679.51388888888891</v>
      </c>
      <c r="M546" s="2">
        <f t="shared" si="33"/>
        <v>679.51388888888891</v>
      </c>
      <c r="N546" t="str">
        <v>Low Pay</v>
      </c>
      <c r="O546" s="2" t="str">
        <f t="shared" si="34"/>
        <v>Single</v>
      </c>
      <c r="P546" t="str">
        <f t="shared" si="35"/>
        <v>Full Pay</v>
      </c>
    </row>
    <row r="547" spans="1:16" x14ac:dyDescent="0.3">
      <c r="A547" s="1" t="s">
        <v>11</v>
      </c>
      <c r="B547" s="3">
        <v>15</v>
      </c>
      <c r="C547" s="1" t="s">
        <v>1287</v>
      </c>
      <c r="D547" s="3">
        <v>118902</v>
      </c>
      <c r="E547" s="1" t="s">
        <v>1288</v>
      </c>
      <c r="F547" s="1" t="s">
        <v>21</v>
      </c>
      <c r="G547" s="1" t="s">
        <v>1289</v>
      </c>
      <c r="H547" s="4">
        <v>128750</v>
      </c>
      <c r="I547" s="4">
        <v>128750</v>
      </c>
      <c r="J547" s="3">
        <v>334</v>
      </c>
      <c r="K547" s="2">
        <v>1</v>
      </c>
      <c r="L547" s="2">
        <f t="shared" si="32"/>
        <v>385.47904191616766</v>
      </c>
      <c r="M547" s="2">
        <f t="shared" si="33"/>
        <v>385.47904191616766</v>
      </c>
      <c r="N547" t="str">
        <v>Low Pay</v>
      </c>
      <c r="O547" s="2" t="str">
        <f t="shared" si="34"/>
        <v>Single</v>
      </c>
      <c r="P547" t="str">
        <f t="shared" si="35"/>
        <v>Full Pay</v>
      </c>
    </row>
    <row r="548" spans="1:16" x14ac:dyDescent="0.3">
      <c r="A548" s="1" t="s">
        <v>11</v>
      </c>
      <c r="B548" s="3">
        <v>10</v>
      </c>
      <c r="C548" s="1" t="s">
        <v>12</v>
      </c>
      <c r="D548" s="3">
        <v>57912</v>
      </c>
      <c r="E548" s="1" t="s">
        <v>1290</v>
      </c>
      <c r="F548" s="1" t="s">
        <v>21</v>
      </c>
      <c r="G548" s="1" t="s">
        <v>1291</v>
      </c>
      <c r="H548" s="4">
        <v>348342</v>
      </c>
      <c r="I548" s="4">
        <v>348342</v>
      </c>
      <c r="J548" s="3">
        <v>30767</v>
      </c>
      <c r="K548" s="2">
        <v>1</v>
      </c>
      <c r="L548" s="2">
        <f t="shared" si="32"/>
        <v>11.321935840348425</v>
      </c>
      <c r="M548" s="2">
        <f t="shared" si="33"/>
        <v>11.321935840348425</v>
      </c>
      <c r="N548" t="str">
        <v>High Pay</v>
      </c>
      <c r="O548" s="2" t="str">
        <f t="shared" si="34"/>
        <v>Single</v>
      </c>
      <c r="P548" t="str">
        <f t="shared" si="35"/>
        <v>Full Pay</v>
      </c>
    </row>
    <row r="549" spans="1:16" x14ac:dyDescent="0.3">
      <c r="A549" s="1" t="s">
        <v>11</v>
      </c>
      <c r="B549" s="3">
        <v>10</v>
      </c>
      <c r="C549" s="1" t="s">
        <v>169</v>
      </c>
      <c r="D549" s="3">
        <v>70907</v>
      </c>
      <c r="E549" s="1" t="s">
        <v>1292</v>
      </c>
      <c r="F549" s="1" t="s">
        <v>21</v>
      </c>
      <c r="G549" s="1" t="s">
        <v>1293</v>
      </c>
      <c r="H549" s="4">
        <v>126097</v>
      </c>
      <c r="I549" s="4">
        <v>126097</v>
      </c>
      <c r="J549" s="3">
        <v>597</v>
      </c>
      <c r="K549" s="2">
        <v>1</v>
      </c>
      <c r="L549" s="2">
        <f t="shared" si="32"/>
        <v>211.21775544388609</v>
      </c>
      <c r="M549" s="2">
        <f t="shared" si="33"/>
        <v>211.21775544388609</v>
      </c>
      <c r="N549" t="str">
        <v>Low Pay</v>
      </c>
      <c r="O549" s="2" t="str">
        <f t="shared" si="34"/>
        <v>Single</v>
      </c>
      <c r="P549" t="str">
        <f t="shared" si="35"/>
        <v>Full Pay</v>
      </c>
    </row>
    <row r="550" spans="1:16" x14ac:dyDescent="0.3">
      <c r="A550" s="1" t="s">
        <v>11</v>
      </c>
      <c r="B550" s="3">
        <v>12</v>
      </c>
      <c r="C550" s="1" t="s">
        <v>19</v>
      </c>
      <c r="D550" s="3">
        <v>109907</v>
      </c>
      <c r="E550" s="1" t="s">
        <v>1294</v>
      </c>
      <c r="F550" s="1" t="s">
        <v>21</v>
      </c>
      <c r="G550" s="1" t="s">
        <v>1295</v>
      </c>
      <c r="H550" s="4">
        <v>130000</v>
      </c>
      <c r="I550" s="4">
        <v>130000</v>
      </c>
      <c r="J550" s="3">
        <v>638</v>
      </c>
      <c r="K550" s="2">
        <v>1</v>
      </c>
      <c r="L550" s="2">
        <f t="shared" si="32"/>
        <v>203.76175548589342</v>
      </c>
      <c r="M550" s="2">
        <f t="shared" si="33"/>
        <v>203.76175548589342</v>
      </c>
      <c r="N550" t="str">
        <v>Low Pay</v>
      </c>
      <c r="O550" s="2" t="str">
        <f t="shared" si="34"/>
        <v>Single</v>
      </c>
      <c r="P550" t="str">
        <f t="shared" si="35"/>
        <v>Full Pay</v>
      </c>
    </row>
    <row r="551" spans="1:16" x14ac:dyDescent="0.3">
      <c r="A551" s="1" t="s">
        <v>11</v>
      </c>
      <c r="B551" s="3">
        <v>9</v>
      </c>
      <c r="C551" s="1" t="s">
        <v>390</v>
      </c>
      <c r="D551" s="3">
        <v>119902</v>
      </c>
      <c r="E551" s="1" t="s">
        <v>1296</v>
      </c>
      <c r="F551" s="1" t="s">
        <v>21</v>
      </c>
      <c r="G551" s="1" t="s">
        <v>1297</v>
      </c>
      <c r="H551" s="4">
        <v>164900</v>
      </c>
      <c r="I551" s="4">
        <v>164900</v>
      </c>
      <c r="J551" s="3">
        <v>1022</v>
      </c>
      <c r="K551" s="2">
        <v>1</v>
      </c>
      <c r="L551" s="2">
        <f t="shared" si="32"/>
        <v>161.35029354207435</v>
      </c>
      <c r="M551" s="2">
        <f t="shared" si="33"/>
        <v>161.35029354207435</v>
      </c>
      <c r="N551" t="str">
        <v>Medium Pay</v>
      </c>
      <c r="O551" s="2" t="str">
        <f t="shared" si="34"/>
        <v>Single</v>
      </c>
      <c r="P551" t="str">
        <f t="shared" si="35"/>
        <v>Full Pay</v>
      </c>
    </row>
    <row r="552" spans="1:16" x14ac:dyDescent="0.3">
      <c r="A552" s="1" t="s">
        <v>11</v>
      </c>
      <c r="B552" s="3">
        <v>7</v>
      </c>
      <c r="C552" s="1" t="s">
        <v>76</v>
      </c>
      <c r="D552" s="3">
        <v>37904</v>
      </c>
      <c r="E552" s="1" t="s">
        <v>1298</v>
      </c>
      <c r="F552" s="1" t="s">
        <v>21</v>
      </c>
      <c r="G552" s="1" t="s">
        <v>1299</v>
      </c>
      <c r="H552" s="4">
        <v>218588</v>
      </c>
      <c r="I552" s="4">
        <v>218588</v>
      </c>
      <c r="J552" s="3">
        <v>4700</v>
      </c>
      <c r="K552" s="2">
        <v>1</v>
      </c>
      <c r="L552" s="2">
        <f t="shared" si="32"/>
        <v>46.508085106382978</v>
      </c>
      <c r="M552" s="2">
        <f t="shared" si="33"/>
        <v>46.508085106382978</v>
      </c>
      <c r="N552" t="str">
        <v>Medium Pay</v>
      </c>
      <c r="O552" s="2" t="str">
        <f t="shared" si="34"/>
        <v>Single</v>
      </c>
      <c r="P552" t="str">
        <f t="shared" si="35"/>
        <v>Full Pay</v>
      </c>
    </row>
    <row r="553" spans="1:16" x14ac:dyDescent="0.3">
      <c r="A553" s="1" t="s">
        <v>11</v>
      </c>
      <c r="B553" s="3">
        <v>13</v>
      </c>
      <c r="C553" s="1" t="s">
        <v>646</v>
      </c>
      <c r="D553" s="3">
        <v>246907</v>
      </c>
      <c r="E553" s="1" t="s">
        <v>1300</v>
      </c>
      <c r="F553" s="1" t="s">
        <v>21</v>
      </c>
      <c r="G553" s="1" t="s">
        <v>1301</v>
      </c>
      <c r="H553" s="4">
        <v>225333</v>
      </c>
      <c r="I553" s="4">
        <v>225333</v>
      </c>
      <c r="J553" s="3">
        <v>4157</v>
      </c>
      <c r="K553" s="2">
        <v>1</v>
      </c>
      <c r="L553" s="2">
        <f t="shared" si="32"/>
        <v>54.205677171036804</v>
      </c>
      <c r="M553" s="2">
        <f t="shared" si="33"/>
        <v>54.205677171036804</v>
      </c>
      <c r="N553" t="str">
        <v>Medium Pay</v>
      </c>
      <c r="O553" s="2" t="str">
        <f t="shared" si="34"/>
        <v>Single</v>
      </c>
      <c r="P553" t="str">
        <f t="shared" si="35"/>
        <v>Full Pay</v>
      </c>
    </row>
    <row r="554" spans="1:16" x14ac:dyDescent="0.3">
      <c r="A554" s="1" t="s">
        <v>11</v>
      </c>
      <c r="B554" s="3">
        <v>5</v>
      </c>
      <c r="C554" s="1" t="s">
        <v>368</v>
      </c>
      <c r="D554" s="3">
        <v>121904</v>
      </c>
      <c r="E554" s="1" t="s">
        <v>1302</v>
      </c>
      <c r="F554" s="1" t="s">
        <v>21</v>
      </c>
      <c r="G554" s="1" t="s">
        <v>1303</v>
      </c>
      <c r="H554" s="4">
        <v>141099</v>
      </c>
      <c r="I554" s="4">
        <v>141099</v>
      </c>
      <c r="J554" s="3">
        <v>2070</v>
      </c>
      <c r="K554" s="2">
        <v>1</v>
      </c>
      <c r="L554" s="2">
        <f t="shared" si="32"/>
        <v>68.163768115942034</v>
      </c>
      <c r="M554" s="2">
        <f t="shared" si="33"/>
        <v>68.163768115942034</v>
      </c>
      <c r="N554" t="str">
        <v>Low Pay</v>
      </c>
      <c r="O554" s="2" t="str">
        <f t="shared" si="34"/>
        <v>Single</v>
      </c>
      <c r="P554" t="str">
        <f t="shared" si="35"/>
        <v>Full Pay</v>
      </c>
    </row>
    <row r="555" spans="1:16" x14ac:dyDescent="0.3">
      <c r="A555" s="1" t="s">
        <v>11</v>
      </c>
      <c r="B555" s="3">
        <v>17</v>
      </c>
      <c r="C555" s="1" t="s">
        <v>1304</v>
      </c>
      <c r="D555" s="3">
        <v>132902</v>
      </c>
      <c r="E555" s="1" t="s">
        <v>1305</v>
      </c>
      <c r="F555" s="1" t="s">
        <v>21</v>
      </c>
      <c r="G555" s="1" t="s">
        <v>1306</v>
      </c>
      <c r="H555" s="4">
        <v>119375</v>
      </c>
      <c r="I555" s="4">
        <v>119375</v>
      </c>
      <c r="J555" s="3">
        <v>169</v>
      </c>
      <c r="K555" s="2">
        <v>1</v>
      </c>
      <c r="L555" s="2">
        <f t="shared" si="32"/>
        <v>706.36094674556216</v>
      </c>
      <c r="M555" s="2">
        <f t="shared" si="33"/>
        <v>706.36094674556216</v>
      </c>
      <c r="N555" t="str">
        <v>Low Pay</v>
      </c>
      <c r="O555" s="2" t="str">
        <f t="shared" si="34"/>
        <v>Single</v>
      </c>
      <c r="P555" t="str">
        <f t="shared" si="35"/>
        <v>Full Pay</v>
      </c>
    </row>
    <row r="556" spans="1:16" x14ac:dyDescent="0.3">
      <c r="A556" s="1" t="s">
        <v>11</v>
      </c>
      <c r="B556" s="3">
        <v>10</v>
      </c>
      <c r="C556" s="1" t="s">
        <v>12</v>
      </c>
      <c r="D556" s="3">
        <v>57819</v>
      </c>
      <c r="E556" s="1" t="s">
        <v>1307</v>
      </c>
      <c r="F556" s="1" t="s">
        <v>14</v>
      </c>
      <c r="G556" s="1" t="s">
        <v>1308</v>
      </c>
      <c r="H556" s="4">
        <v>90000</v>
      </c>
      <c r="I556" s="4">
        <v>90000</v>
      </c>
      <c r="J556" s="3">
        <v>185</v>
      </c>
      <c r="K556" s="2">
        <v>1</v>
      </c>
      <c r="L556" s="2">
        <f t="shared" si="32"/>
        <v>486.48648648648651</v>
      </c>
      <c r="M556" s="2">
        <f t="shared" si="33"/>
        <v>486.48648648648651</v>
      </c>
      <c r="N556" t="str">
        <v>Low Pay</v>
      </c>
      <c r="O556" s="2" t="str">
        <f t="shared" si="34"/>
        <v>Single</v>
      </c>
      <c r="P556" t="str">
        <f t="shared" si="35"/>
        <v>Full Pay</v>
      </c>
    </row>
    <row r="557" spans="1:16" x14ac:dyDescent="0.3">
      <c r="A557" s="1" t="s">
        <v>11</v>
      </c>
      <c r="B557" s="3">
        <v>8</v>
      </c>
      <c r="C557" s="1" t="s">
        <v>1309</v>
      </c>
      <c r="D557" s="3">
        <v>155901</v>
      </c>
      <c r="E557" s="1" t="s">
        <v>1310</v>
      </c>
      <c r="F557" s="1" t="s">
        <v>21</v>
      </c>
      <c r="G557" s="1" t="s">
        <v>1311</v>
      </c>
      <c r="H557" s="4">
        <v>161361</v>
      </c>
      <c r="I557" s="4">
        <v>161361</v>
      </c>
      <c r="J557" s="3">
        <v>1125</v>
      </c>
      <c r="K557" s="2">
        <v>1</v>
      </c>
      <c r="L557" s="2">
        <f t="shared" si="32"/>
        <v>143.43199999999999</v>
      </c>
      <c r="M557" s="2">
        <f t="shared" si="33"/>
        <v>143.43199999999999</v>
      </c>
      <c r="N557" t="str">
        <v>Medium Pay</v>
      </c>
      <c r="O557" s="2" t="str">
        <f t="shared" si="34"/>
        <v>Single</v>
      </c>
      <c r="P557" t="str">
        <f t="shared" si="35"/>
        <v>Full Pay</v>
      </c>
    </row>
    <row r="558" spans="1:16" x14ac:dyDescent="0.3">
      <c r="A558" s="1" t="s">
        <v>11</v>
      </c>
      <c r="B558" s="3">
        <v>1</v>
      </c>
      <c r="C558" s="1" t="s">
        <v>1312</v>
      </c>
      <c r="D558" s="3">
        <v>124901</v>
      </c>
      <c r="E558" s="1" t="s">
        <v>1313</v>
      </c>
      <c r="F558" s="1" t="s">
        <v>21</v>
      </c>
      <c r="G558" s="1" t="s">
        <v>1314</v>
      </c>
      <c r="H558" s="4">
        <v>48562</v>
      </c>
      <c r="I558" s="4">
        <v>145701</v>
      </c>
      <c r="J558" s="3">
        <v>967</v>
      </c>
      <c r="K558" s="2">
        <v>0.33</v>
      </c>
      <c r="L558" s="2">
        <f t="shared" si="32"/>
        <v>50.219234746639088</v>
      </c>
      <c r="M558" s="2">
        <f t="shared" si="33"/>
        <v>150.67321613236814</v>
      </c>
      <c r="N558" t="str">
        <v>Low Pay</v>
      </c>
      <c r="O558" s="2" t="str">
        <f t="shared" si="34"/>
        <v>Single</v>
      </c>
      <c r="P558" t="str">
        <f t="shared" si="35"/>
        <v>Partial</v>
      </c>
    </row>
    <row r="559" spans="1:16" x14ac:dyDescent="0.3">
      <c r="A559" s="1" t="s">
        <v>11</v>
      </c>
      <c r="B559" s="3">
        <v>14</v>
      </c>
      <c r="C559" s="1" t="s">
        <v>26</v>
      </c>
      <c r="D559" s="3">
        <v>221911</v>
      </c>
      <c r="E559" s="1" t="s">
        <v>1315</v>
      </c>
      <c r="F559" s="1" t="s">
        <v>21</v>
      </c>
      <c r="G559" s="1" t="s">
        <v>1316</v>
      </c>
      <c r="H559" s="4">
        <v>160932</v>
      </c>
      <c r="I559" s="4">
        <v>160932</v>
      </c>
      <c r="J559" s="3">
        <v>1639</v>
      </c>
      <c r="K559" s="2">
        <v>1</v>
      </c>
      <c r="L559" s="2">
        <f t="shared" si="32"/>
        <v>98.189139719341057</v>
      </c>
      <c r="M559" s="2">
        <f t="shared" si="33"/>
        <v>98.189139719341057</v>
      </c>
      <c r="N559" t="str">
        <v>Medium Pay</v>
      </c>
      <c r="O559" s="2" t="str">
        <f t="shared" si="34"/>
        <v>Single</v>
      </c>
      <c r="P559" t="str">
        <f t="shared" si="35"/>
        <v>Full Pay</v>
      </c>
    </row>
    <row r="560" spans="1:16" x14ac:dyDescent="0.3">
      <c r="A560" s="1" t="s">
        <v>11</v>
      </c>
      <c r="B560" s="3">
        <v>7</v>
      </c>
      <c r="C560" s="1" t="s">
        <v>485</v>
      </c>
      <c r="D560" s="3">
        <v>210902</v>
      </c>
      <c r="E560" s="1" t="s">
        <v>1317</v>
      </c>
      <c r="F560" s="1" t="s">
        <v>21</v>
      </c>
      <c r="G560" s="1" t="s">
        <v>1318</v>
      </c>
      <c r="H560" s="4">
        <v>140800</v>
      </c>
      <c r="I560" s="4">
        <v>140800</v>
      </c>
      <c r="J560" s="3">
        <v>720</v>
      </c>
      <c r="K560" s="2">
        <v>1</v>
      </c>
      <c r="L560" s="2">
        <f t="shared" si="32"/>
        <v>195.55555555555554</v>
      </c>
      <c r="M560" s="2">
        <f t="shared" si="33"/>
        <v>195.55555555555554</v>
      </c>
      <c r="N560" t="str">
        <v>Low Pay</v>
      </c>
      <c r="O560" s="2" t="str">
        <f t="shared" si="34"/>
        <v>Single</v>
      </c>
      <c r="P560" t="str">
        <f t="shared" si="35"/>
        <v>Full Pay</v>
      </c>
    </row>
    <row r="561" spans="1:16" x14ac:dyDescent="0.3">
      <c r="A561" s="1" t="s">
        <v>11</v>
      </c>
      <c r="B561" s="3">
        <v>13</v>
      </c>
      <c r="C561" s="1" t="s">
        <v>267</v>
      </c>
      <c r="D561" s="3">
        <v>16901</v>
      </c>
      <c r="E561" s="1" t="s">
        <v>1319</v>
      </c>
      <c r="F561" s="1" t="s">
        <v>21</v>
      </c>
      <c r="G561" s="1" t="s">
        <v>1320</v>
      </c>
      <c r="H561" s="4">
        <v>135000</v>
      </c>
      <c r="I561" s="4">
        <v>135000</v>
      </c>
      <c r="J561" s="3">
        <v>707</v>
      </c>
      <c r="K561" s="2">
        <v>1</v>
      </c>
      <c r="L561" s="2">
        <f t="shared" si="32"/>
        <v>190.94766619519095</v>
      </c>
      <c r="M561" s="2">
        <f t="shared" si="33"/>
        <v>190.94766619519095</v>
      </c>
      <c r="N561" t="str">
        <v>Low Pay</v>
      </c>
      <c r="O561" s="2" t="str">
        <f t="shared" si="34"/>
        <v>Single</v>
      </c>
      <c r="P561" t="str">
        <f t="shared" si="35"/>
        <v>Full Pay</v>
      </c>
    </row>
    <row r="562" spans="1:16" x14ac:dyDescent="0.3">
      <c r="A562" s="1" t="s">
        <v>11</v>
      </c>
      <c r="B562" s="3">
        <v>12</v>
      </c>
      <c r="C562" s="1" t="s">
        <v>630</v>
      </c>
      <c r="D562" s="3">
        <v>50909</v>
      </c>
      <c r="E562" s="1" t="s">
        <v>1321</v>
      </c>
      <c r="F562" s="1" t="s">
        <v>21</v>
      </c>
      <c r="G562" s="1" t="s">
        <v>1322</v>
      </c>
      <c r="H562" s="4">
        <v>133000</v>
      </c>
      <c r="I562" s="4">
        <v>133000</v>
      </c>
      <c r="J562" s="3">
        <v>337</v>
      </c>
      <c r="K562" s="2">
        <v>1</v>
      </c>
      <c r="L562" s="2">
        <f t="shared" si="32"/>
        <v>394.65875370919883</v>
      </c>
      <c r="M562" s="2">
        <f t="shared" si="33"/>
        <v>394.65875370919883</v>
      </c>
      <c r="N562" t="str">
        <v>Low Pay</v>
      </c>
      <c r="O562" s="2" t="str">
        <f t="shared" si="34"/>
        <v>Single</v>
      </c>
      <c r="P562" t="str">
        <f t="shared" si="35"/>
        <v>Full Pay</v>
      </c>
    </row>
    <row r="563" spans="1:16" x14ac:dyDescent="0.3">
      <c r="A563" s="1" t="s">
        <v>11</v>
      </c>
      <c r="B563" s="3">
        <v>11</v>
      </c>
      <c r="C563" s="1" t="s">
        <v>79</v>
      </c>
      <c r="D563" s="3">
        <v>126905</v>
      </c>
      <c r="E563" s="1" t="s">
        <v>1323</v>
      </c>
      <c r="F563" s="1" t="s">
        <v>21</v>
      </c>
      <c r="G563" s="1" t="s">
        <v>1324</v>
      </c>
      <c r="H563" s="4">
        <v>208000</v>
      </c>
      <c r="I563" s="4">
        <v>208000</v>
      </c>
      <c r="J563" s="3">
        <v>6026</v>
      </c>
      <c r="K563" s="2">
        <v>1</v>
      </c>
      <c r="L563" s="2">
        <f t="shared" si="32"/>
        <v>34.517092598738799</v>
      </c>
      <c r="M563" s="2">
        <f t="shared" si="33"/>
        <v>34.517092598738799</v>
      </c>
      <c r="N563" t="str">
        <v>Medium Pay</v>
      </c>
      <c r="O563" s="2" t="str">
        <f t="shared" si="34"/>
        <v>Single</v>
      </c>
      <c r="P563" t="str">
        <f t="shared" si="35"/>
        <v>Full Pay</v>
      </c>
    </row>
    <row r="564" spans="1:16" x14ac:dyDescent="0.3">
      <c r="A564" s="1" t="s">
        <v>11</v>
      </c>
      <c r="B564" s="3">
        <v>20</v>
      </c>
      <c r="C564" s="1" t="s">
        <v>511</v>
      </c>
      <c r="D564" s="3">
        <v>7902</v>
      </c>
      <c r="E564" s="1" t="s">
        <v>1325</v>
      </c>
      <c r="F564" s="1" t="s">
        <v>21</v>
      </c>
      <c r="G564" s="1" t="s">
        <v>1326</v>
      </c>
      <c r="H564" s="4">
        <v>156000</v>
      </c>
      <c r="I564" s="4">
        <v>156000</v>
      </c>
      <c r="J564" s="3">
        <v>1554</v>
      </c>
      <c r="K564" s="2">
        <v>1</v>
      </c>
      <c r="L564" s="2">
        <f t="shared" si="32"/>
        <v>100.38610038610038</v>
      </c>
      <c r="M564" s="2">
        <f t="shared" si="33"/>
        <v>100.38610038610038</v>
      </c>
      <c r="N564" t="str">
        <v>Medium Pay</v>
      </c>
      <c r="O564" s="2" t="str">
        <f t="shared" si="34"/>
        <v>Single</v>
      </c>
      <c r="P564" t="str">
        <f t="shared" si="35"/>
        <v>Full Pay</v>
      </c>
    </row>
    <row r="565" spans="1:16" x14ac:dyDescent="0.3">
      <c r="A565" s="1" t="s">
        <v>11</v>
      </c>
      <c r="B565" s="3">
        <v>20</v>
      </c>
      <c r="C565" s="1" t="s">
        <v>49</v>
      </c>
      <c r="D565" s="3">
        <v>15822</v>
      </c>
      <c r="E565" s="1" t="s">
        <v>1327</v>
      </c>
      <c r="F565" s="1" t="s">
        <v>14</v>
      </c>
      <c r="G565" s="1" t="s">
        <v>1328</v>
      </c>
      <c r="H565" s="4">
        <v>192538</v>
      </c>
      <c r="I565" s="4">
        <v>192538</v>
      </c>
      <c r="J565" s="3">
        <v>5140</v>
      </c>
      <c r="K565" s="2">
        <v>1</v>
      </c>
      <c r="L565" s="2">
        <f t="shared" si="32"/>
        <v>37.458754863813226</v>
      </c>
      <c r="M565" s="2">
        <f t="shared" si="33"/>
        <v>37.458754863813226</v>
      </c>
      <c r="N565" t="str">
        <v>Medium Pay</v>
      </c>
      <c r="O565" s="2" t="str">
        <f t="shared" si="34"/>
        <v>Single</v>
      </c>
      <c r="P565" t="str">
        <f t="shared" si="35"/>
        <v>Full Pay</v>
      </c>
    </row>
    <row r="566" spans="1:16" x14ac:dyDescent="0.3">
      <c r="A566" s="1" t="s">
        <v>11</v>
      </c>
      <c r="B566" s="3">
        <v>20</v>
      </c>
      <c r="C566" s="1" t="s">
        <v>49</v>
      </c>
      <c r="D566" s="3">
        <v>15916</v>
      </c>
      <c r="E566" s="1" t="s">
        <v>1329</v>
      </c>
      <c r="F566" s="1" t="s">
        <v>21</v>
      </c>
      <c r="G566" s="1" t="s">
        <v>1330</v>
      </c>
      <c r="H566" s="4">
        <v>265000</v>
      </c>
      <c r="I566" s="4">
        <v>265000</v>
      </c>
      <c r="J566" s="3">
        <v>23539</v>
      </c>
      <c r="K566" s="2">
        <v>1</v>
      </c>
      <c r="L566" s="2">
        <f t="shared" si="32"/>
        <v>11.257912400696716</v>
      </c>
      <c r="M566" s="2">
        <f t="shared" si="33"/>
        <v>11.257912400696716</v>
      </c>
      <c r="N566" t="str">
        <v>High Pay</v>
      </c>
      <c r="O566" s="2" t="str">
        <f t="shared" si="34"/>
        <v>Single</v>
      </c>
      <c r="P566" t="str">
        <f t="shared" si="35"/>
        <v>Full Pay</v>
      </c>
    </row>
    <row r="567" spans="1:16" x14ac:dyDescent="0.3">
      <c r="A567" s="1" t="s">
        <v>11</v>
      </c>
      <c r="B567" s="3">
        <v>15</v>
      </c>
      <c r="C567" s="1" t="s">
        <v>1331</v>
      </c>
      <c r="D567" s="3">
        <v>134901</v>
      </c>
      <c r="E567" s="1" t="s">
        <v>1332</v>
      </c>
      <c r="F567" s="1" t="s">
        <v>21</v>
      </c>
      <c r="G567" s="1" t="s">
        <v>1333</v>
      </c>
      <c r="H567" s="4">
        <v>140450</v>
      </c>
      <c r="I567" s="4">
        <v>140450</v>
      </c>
      <c r="J567" s="3">
        <v>589</v>
      </c>
      <c r="K567" s="2">
        <v>1</v>
      </c>
      <c r="L567" s="2">
        <f t="shared" si="32"/>
        <v>238.45500848896435</v>
      </c>
      <c r="M567" s="2">
        <f t="shared" si="33"/>
        <v>238.45500848896435</v>
      </c>
      <c r="N567" t="str">
        <v>Low Pay</v>
      </c>
      <c r="O567" s="2" t="str">
        <f t="shared" si="34"/>
        <v>Single</v>
      </c>
      <c r="P567" t="str">
        <f t="shared" si="35"/>
        <v>Full Pay</v>
      </c>
    </row>
    <row r="568" spans="1:16" x14ac:dyDescent="0.3">
      <c r="A568" s="1" t="s">
        <v>11</v>
      </c>
      <c r="B568" s="3">
        <v>7</v>
      </c>
      <c r="C568" s="1" t="s">
        <v>861</v>
      </c>
      <c r="D568" s="3">
        <v>102901</v>
      </c>
      <c r="E568" s="1" t="s">
        <v>1334</v>
      </c>
      <c r="F568" s="1" t="s">
        <v>21</v>
      </c>
      <c r="G568" s="1" t="s">
        <v>1335</v>
      </c>
      <c r="H568" s="4">
        <v>104584</v>
      </c>
      <c r="I568" s="4">
        <v>104584</v>
      </c>
      <c r="J568" s="3">
        <v>119</v>
      </c>
      <c r="K568" s="2">
        <v>1</v>
      </c>
      <c r="L568" s="2">
        <f t="shared" si="32"/>
        <v>878.85714285714289</v>
      </c>
      <c r="M568" s="2">
        <f t="shared" si="33"/>
        <v>878.85714285714289</v>
      </c>
      <c r="N568" t="str">
        <v>Low Pay</v>
      </c>
      <c r="O568" s="2" t="str">
        <f t="shared" si="34"/>
        <v>Single</v>
      </c>
      <c r="P568" t="str">
        <f t="shared" si="35"/>
        <v>Full Pay</v>
      </c>
    </row>
    <row r="569" spans="1:16" x14ac:dyDescent="0.3">
      <c r="A569" s="1" t="s">
        <v>11</v>
      </c>
      <c r="B569" s="3">
        <v>20</v>
      </c>
      <c r="C569" s="1" t="s">
        <v>901</v>
      </c>
      <c r="D569" s="3">
        <v>128901</v>
      </c>
      <c r="E569" s="1" t="s">
        <v>1336</v>
      </c>
      <c r="F569" s="1" t="s">
        <v>21</v>
      </c>
      <c r="G569" s="1" t="s">
        <v>1337</v>
      </c>
      <c r="H569" s="4">
        <v>160000</v>
      </c>
      <c r="I569" s="4">
        <v>160000</v>
      </c>
      <c r="J569" s="3">
        <v>1021</v>
      </c>
      <c r="K569" s="2">
        <v>1</v>
      </c>
      <c r="L569" s="2">
        <f t="shared" si="32"/>
        <v>156.70910871694417</v>
      </c>
      <c r="M569" s="2">
        <f t="shared" si="33"/>
        <v>156.70910871694417</v>
      </c>
      <c r="N569" t="str">
        <v>Medium Pay</v>
      </c>
      <c r="O569" s="2" t="str">
        <f t="shared" si="34"/>
        <v>Single</v>
      </c>
      <c r="P569" t="str">
        <f t="shared" si="35"/>
        <v>Full Pay</v>
      </c>
    </row>
    <row r="570" spans="1:16" x14ac:dyDescent="0.3">
      <c r="A570" s="1" t="s">
        <v>11</v>
      </c>
      <c r="B570" s="3">
        <v>13</v>
      </c>
      <c r="C570" s="1" t="s">
        <v>776</v>
      </c>
      <c r="D570" s="3">
        <v>105801</v>
      </c>
      <c r="E570" s="1" t="s">
        <v>1338</v>
      </c>
      <c r="F570" s="1" t="s">
        <v>14</v>
      </c>
      <c r="G570" s="1" t="s">
        <v>1339</v>
      </c>
      <c r="H570" s="4">
        <v>37500</v>
      </c>
      <c r="I570" s="4">
        <v>75000</v>
      </c>
      <c r="J570" s="3">
        <v>95</v>
      </c>
      <c r="K570" s="2">
        <v>0.5</v>
      </c>
      <c r="L570" s="2">
        <f t="shared" si="32"/>
        <v>394.73684210526318</v>
      </c>
      <c r="M570" s="2">
        <f t="shared" si="33"/>
        <v>789.47368421052636</v>
      </c>
      <c r="N570" t="str">
        <v>Low Pay</v>
      </c>
      <c r="O570" s="2" t="str">
        <f t="shared" si="34"/>
        <v>Single</v>
      </c>
      <c r="P570" t="str">
        <f t="shared" si="35"/>
        <v>Partial</v>
      </c>
    </row>
    <row r="571" spans="1:16" x14ac:dyDescent="0.3">
      <c r="A571" s="1" t="s">
        <v>11</v>
      </c>
      <c r="B571" s="3">
        <v>4</v>
      </c>
      <c r="C571" s="1" t="s">
        <v>16</v>
      </c>
      <c r="D571" s="3">
        <v>101914</v>
      </c>
      <c r="E571" s="1" t="s">
        <v>1340</v>
      </c>
      <c r="F571" s="1" t="s">
        <v>21</v>
      </c>
      <c r="G571" s="1" t="s">
        <v>1341</v>
      </c>
      <c r="H571" s="4">
        <v>396030</v>
      </c>
      <c r="I571" s="4">
        <v>396030</v>
      </c>
      <c r="J571" s="3">
        <v>96111</v>
      </c>
      <c r="K571" s="2">
        <v>1</v>
      </c>
      <c r="L571" s="2">
        <f t="shared" si="32"/>
        <v>4.120548116240597</v>
      </c>
      <c r="M571" s="2">
        <f t="shared" si="33"/>
        <v>4.120548116240597</v>
      </c>
      <c r="N571" t="str">
        <v>High Pay</v>
      </c>
      <c r="O571" s="2" t="str">
        <f t="shared" si="34"/>
        <v>Single</v>
      </c>
      <c r="P571" t="str">
        <f t="shared" si="35"/>
        <v>Full Pay</v>
      </c>
    </row>
    <row r="572" spans="1:16" x14ac:dyDescent="0.3">
      <c r="A572" s="1" t="s">
        <v>11</v>
      </c>
      <c r="B572" s="3">
        <v>10</v>
      </c>
      <c r="C572" s="1" t="s">
        <v>651</v>
      </c>
      <c r="D572" s="3">
        <v>129903</v>
      </c>
      <c r="E572" s="1" t="s">
        <v>1342</v>
      </c>
      <c r="F572" s="1" t="s">
        <v>21</v>
      </c>
      <c r="G572" s="1" t="s">
        <v>1343</v>
      </c>
      <c r="H572" s="4">
        <v>238500</v>
      </c>
      <c r="I572" s="4">
        <v>238500</v>
      </c>
      <c r="J572" s="3">
        <v>4356</v>
      </c>
      <c r="K572" s="2">
        <v>1</v>
      </c>
      <c r="L572" s="2">
        <f t="shared" si="32"/>
        <v>54.752066115702476</v>
      </c>
      <c r="M572" s="2">
        <f t="shared" si="33"/>
        <v>54.752066115702476</v>
      </c>
      <c r="N572" t="str">
        <v>Medium Pay</v>
      </c>
      <c r="O572" s="2" t="str">
        <f t="shared" si="34"/>
        <v>Single</v>
      </c>
      <c r="P572" t="str">
        <f t="shared" si="35"/>
        <v>Full Pay</v>
      </c>
    </row>
    <row r="573" spans="1:16" x14ac:dyDescent="0.3">
      <c r="A573" s="1" t="s">
        <v>11</v>
      </c>
      <c r="B573" s="3">
        <v>11</v>
      </c>
      <c r="C573" s="1" t="s">
        <v>79</v>
      </c>
      <c r="D573" s="3">
        <v>126906</v>
      </c>
      <c r="E573" s="1" t="s">
        <v>1344</v>
      </c>
      <c r="F573" s="1" t="s">
        <v>21</v>
      </c>
      <c r="G573" s="1" t="s">
        <v>1345</v>
      </c>
      <c r="H573" s="4">
        <v>189146</v>
      </c>
      <c r="I573" s="4">
        <v>189146</v>
      </c>
      <c r="J573" s="3">
        <v>1119</v>
      </c>
      <c r="K573" s="2">
        <v>1</v>
      </c>
      <c r="L573" s="2">
        <f t="shared" si="32"/>
        <v>169.03127792672029</v>
      </c>
      <c r="M573" s="2">
        <f t="shared" si="33"/>
        <v>169.03127792672029</v>
      </c>
      <c r="N573" t="str">
        <v>Medium Pay</v>
      </c>
      <c r="O573" s="2" t="str">
        <f t="shared" si="34"/>
        <v>Single</v>
      </c>
      <c r="P573" t="str">
        <f t="shared" si="35"/>
        <v>Full Pay</v>
      </c>
    </row>
    <row r="574" spans="1:16" x14ac:dyDescent="0.3">
      <c r="A574" s="1" t="s">
        <v>11</v>
      </c>
      <c r="B574" s="3">
        <v>11</v>
      </c>
      <c r="C574" s="1" t="s">
        <v>36</v>
      </c>
      <c r="D574" s="3">
        <v>220907</v>
      </c>
      <c r="E574" s="1" t="s">
        <v>1346</v>
      </c>
      <c r="F574" s="1" t="s">
        <v>21</v>
      </c>
      <c r="G574" s="1" t="s">
        <v>1347</v>
      </c>
      <c r="H574" s="4">
        <v>275000</v>
      </c>
      <c r="I574" s="4">
        <v>275000</v>
      </c>
      <c r="J574" s="3">
        <v>32042</v>
      </c>
      <c r="K574" s="2">
        <v>1</v>
      </c>
      <c r="L574" s="2">
        <f t="shared" si="32"/>
        <v>8.5824854877972658</v>
      </c>
      <c r="M574" s="2">
        <f t="shared" si="33"/>
        <v>8.5824854877972658</v>
      </c>
      <c r="N574" t="str">
        <v>High Pay</v>
      </c>
      <c r="O574" s="2" t="str">
        <f t="shared" si="34"/>
        <v>Single</v>
      </c>
      <c r="P574" t="str">
        <f t="shared" si="35"/>
        <v>Full Pay</v>
      </c>
    </row>
    <row r="575" spans="1:16" x14ac:dyDescent="0.3">
      <c r="A575" s="1" t="s">
        <v>11</v>
      </c>
      <c r="B575" s="3">
        <v>16</v>
      </c>
      <c r="C575" s="1" t="s">
        <v>938</v>
      </c>
      <c r="D575" s="3">
        <v>242905</v>
      </c>
      <c r="E575" s="1" t="s">
        <v>1348</v>
      </c>
      <c r="F575" s="1" t="s">
        <v>21</v>
      </c>
      <c r="G575" s="1" t="s">
        <v>1349</v>
      </c>
      <c r="H575" s="4">
        <v>104188</v>
      </c>
      <c r="I575" s="4">
        <v>104188</v>
      </c>
      <c r="J575" s="3">
        <v>129</v>
      </c>
      <c r="K575" s="2">
        <v>1</v>
      </c>
      <c r="L575" s="2">
        <f t="shared" si="32"/>
        <v>807.65891472868213</v>
      </c>
      <c r="M575" s="2">
        <f t="shared" si="33"/>
        <v>807.65891472868213</v>
      </c>
      <c r="N575" t="str">
        <v>Low Pay</v>
      </c>
      <c r="O575" s="2" t="str">
        <f t="shared" si="34"/>
        <v>Single</v>
      </c>
      <c r="P575" t="str">
        <f t="shared" si="35"/>
        <v>Full Pay</v>
      </c>
    </row>
    <row r="576" spans="1:16" x14ac:dyDescent="0.3">
      <c r="A576" s="1" t="s">
        <v>11</v>
      </c>
      <c r="B576" s="3">
        <v>10</v>
      </c>
      <c r="C576" s="1" t="s">
        <v>651</v>
      </c>
      <c r="D576" s="3">
        <v>129904</v>
      </c>
      <c r="E576" s="1" t="s">
        <v>1350</v>
      </c>
      <c r="F576" s="1" t="s">
        <v>21</v>
      </c>
      <c r="G576" s="1" t="s">
        <v>1351</v>
      </c>
      <c r="H576" s="4">
        <v>185000</v>
      </c>
      <c r="I576" s="4">
        <v>185000</v>
      </c>
      <c r="J576" s="3">
        <v>1987</v>
      </c>
      <c r="K576" s="2">
        <v>1</v>
      </c>
      <c r="L576" s="2">
        <f t="shared" si="32"/>
        <v>93.105183694011075</v>
      </c>
      <c r="M576" s="2">
        <f t="shared" si="33"/>
        <v>93.105183694011075</v>
      </c>
      <c r="N576" t="str">
        <v>Medium Pay</v>
      </c>
      <c r="O576" s="2" t="str">
        <f t="shared" si="34"/>
        <v>Single</v>
      </c>
      <c r="P576" t="str">
        <f t="shared" si="35"/>
        <v>Full Pay</v>
      </c>
    </row>
    <row r="577" spans="1:16" x14ac:dyDescent="0.3">
      <c r="A577" s="1" t="s">
        <v>11</v>
      </c>
      <c r="B577" s="3">
        <v>2</v>
      </c>
      <c r="C577" s="1" t="s">
        <v>1352</v>
      </c>
      <c r="D577" s="3">
        <v>131001</v>
      </c>
      <c r="E577" s="1" t="s">
        <v>1353</v>
      </c>
      <c r="F577" s="1" t="s">
        <v>21</v>
      </c>
      <c r="G577" s="1" t="s">
        <v>1354</v>
      </c>
      <c r="H577" s="4">
        <v>51480</v>
      </c>
      <c r="I577" s="4">
        <v>102960</v>
      </c>
      <c r="J577" s="3">
        <v>126</v>
      </c>
      <c r="K577" s="2">
        <v>0.5</v>
      </c>
      <c r="L577" s="2">
        <f t="shared" si="32"/>
        <v>408.57142857142856</v>
      </c>
      <c r="M577" s="2">
        <f t="shared" si="33"/>
        <v>817.14285714285711</v>
      </c>
      <c r="N577" t="str">
        <v>Low Pay</v>
      </c>
      <c r="O577" s="2" t="str">
        <f t="shared" si="34"/>
        <v>Single</v>
      </c>
      <c r="P577" t="str">
        <f t="shared" si="35"/>
        <v>Partial</v>
      </c>
    </row>
    <row r="578" spans="1:16" x14ac:dyDescent="0.3">
      <c r="A578" s="1" t="s">
        <v>11</v>
      </c>
      <c r="B578" s="3">
        <v>3</v>
      </c>
      <c r="C578" s="1" t="s">
        <v>901</v>
      </c>
      <c r="D578" s="3">
        <v>128902</v>
      </c>
      <c r="E578" s="1" t="s">
        <v>1355</v>
      </c>
      <c r="F578" s="1" t="s">
        <v>21</v>
      </c>
      <c r="G578" s="1" t="s">
        <v>1356</v>
      </c>
      <c r="H578" s="4">
        <v>133500</v>
      </c>
      <c r="I578" s="4">
        <v>133500</v>
      </c>
      <c r="J578" s="3">
        <v>758</v>
      </c>
      <c r="K578" s="2">
        <v>1</v>
      </c>
      <c r="L578" s="2">
        <f t="shared" si="32"/>
        <v>176.12137203166228</v>
      </c>
      <c r="M578" s="2">
        <f t="shared" si="33"/>
        <v>176.12137203166228</v>
      </c>
      <c r="N578" t="str">
        <v>Low Pay</v>
      </c>
      <c r="O578" s="2" t="str">
        <f t="shared" si="34"/>
        <v>Single</v>
      </c>
      <c r="P578" t="str">
        <f t="shared" si="35"/>
        <v>Full Pay</v>
      </c>
    </row>
    <row r="579" spans="1:16" x14ac:dyDescent="0.3">
      <c r="A579" s="1" t="s">
        <v>11</v>
      </c>
      <c r="B579" s="3">
        <v>6</v>
      </c>
      <c r="C579" s="1" t="s">
        <v>664</v>
      </c>
      <c r="D579" s="3">
        <v>113906</v>
      </c>
      <c r="E579" s="1" t="s">
        <v>1357</v>
      </c>
      <c r="F579" s="1" t="s">
        <v>21</v>
      </c>
      <c r="G579" s="1" t="s">
        <v>1358</v>
      </c>
      <c r="H579" s="4">
        <v>113568</v>
      </c>
      <c r="I579" s="4">
        <v>113568</v>
      </c>
      <c r="J579" s="3">
        <v>275</v>
      </c>
      <c r="K579" s="2">
        <v>1</v>
      </c>
      <c r="L579" s="2">
        <f t="shared" ref="L579:L642" si="36">SUM(H579 / J579)</f>
        <v>412.97454545454548</v>
      </c>
      <c r="M579" s="2">
        <f t="shared" ref="M579:M642" si="37">SUM(I579 / J579)</f>
        <v>412.97454545454548</v>
      </c>
      <c r="N579" t="str">
        <v>Low Pay</v>
      </c>
      <c r="O579" s="2" t="str">
        <f t="shared" ref="O579:O642" si="38">IF(COUNTIFS(D$2:D$1200, D579)&gt;1, "Turnover ("&amp;COUNTIFS(D$2:D$1200, D579)&amp;" supers)", "Single")</f>
        <v>Single</v>
      </c>
      <c r="P579" t="str">
        <f t="shared" ref="P579:P642" si="39">IF(K579=1,"Full Pay","Partial")</f>
        <v>Full Pay</v>
      </c>
    </row>
    <row r="580" spans="1:16" x14ac:dyDescent="0.3">
      <c r="A580" s="1" t="s">
        <v>11</v>
      </c>
      <c r="B580" s="3">
        <v>11</v>
      </c>
      <c r="C580" s="1" t="s">
        <v>36</v>
      </c>
      <c r="D580" s="3">
        <v>220914</v>
      </c>
      <c r="E580" s="1" t="s">
        <v>1359</v>
      </c>
      <c r="F580" s="1" t="s">
        <v>21</v>
      </c>
      <c r="G580" s="1" t="s">
        <v>1360</v>
      </c>
      <c r="H580" s="4">
        <v>195764</v>
      </c>
      <c r="I580" s="4">
        <v>195764</v>
      </c>
      <c r="J580" s="3">
        <v>2754</v>
      </c>
      <c r="K580" s="2">
        <v>1</v>
      </c>
      <c r="L580" s="2">
        <f t="shared" si="36"/>
        <v>71.083514887436451</v>
      </c>
      <c r="M580" s="2">
        <f t="shared" si="37"/>
        <v>71.083514887436451</v>
      </c>
      <c r="N580" t="str">
        <v>Medium Pay</v>
      </c>
      <c r="O580" s="2" t="str">
        <f t="shared" si="38"/>
        <v>Single</v>
      </c>
      <c r="P580" t="str">
        <f t="shared" si="39"/>
        <v>Full Pay</v>
      </c>
    </row>
    <row r="581" spans="1:16" x14ac:dyDescent="0.3">
      <c r="A581" s="1" t="s">
        <v>11</v>
      </c>
      <c r="B581" s="3">
        <v>12</v>
      </c>
      <c r="C581" s="1" t="s">
        <v>279</v>
      </c>
      <c r="D581" s="3">
        <v>175907</v>
      </c>
      <c r="E581" s="1" t="s">
        <v>1361</v>
      </c>
      <c r="F581" s="1" t="s">
        <v>21</v>
      </c>
      <c r="G581" s="1" t="s">
        <v>1362</v>
      </c>
      <c r="H581" s="4">
        <v>133308</v>
      </c>
      <c r="I581" s="4">
        <v>133308</v>
      </c>
      <c r="J581" s="3">
        <v>657</v>
      </c>
      <c r="K581" s="2">
        <v>1</v>
      </c>
      <c r="L581" s="2">
        <f t="shared" si="36"/>
        <v>202.9041095890411</v>
      </c>
      <c r="M581" s="2">
        <f t="shared" si="37"/>
        <v>202.9041095890411</v>
      </c>
      <c r="N581" t="str">
        <v>Low Pay</v>
      </c>
      <c r="O581" s="2" t="str">
        <f t="shared" si="38"/>
        <v>Single</v>
      </c>
      <c r="P581" t="str">
        <f t="shared" si="39"/>
        <v>Full Pay</v>
      </c>
    </row>
    <row r="582" spans="1:16" x14ac:dyDescent="0.3">
      <c r="A582" s="1" t="s">
        <v>11</v>
      </c>
      <c r="B582" s="3">
        <v>18</v>
      </c>
      <c r="C582" s="1" t="s">
        <v>1363</v>
      </c>
      <c r="D582" s="3">
        <v>248901</v>
      </c>
      <c r="E582" s="1" t="s">
        <v>1364</v>
      </c>
      <c r="F582" s="1" t="s">
        <v>21</v>
      </c>
      <c r="G582" s="1" t="s">
        <v>1365</v>
      </c>
      <c r="H582" s="4">
        <v>168000</v>
      </c>
      <c r="I582" s="4">
        <v>168000</v>
      </c>
      <c r="J582" s="3">
        <v>1339</v>
      </c>
      <c r="K582" s="2">
        <v>1</v>
      </c>
      <c r="L582" s="2">
        <f t="shared" si="36"/>
        <v>125.46676624346527</v>
      </c>
      <c r="M582" s="2">
        <f t="shared" si="37"/>
        <v>125.46676624346527</v>
      </c>
      <c r="N582" t="str">
        <v>Medium Pay</v>
      </c>
      <c r="O582" s="2" t="str">
        <f t="shared" si="38"/>
        <v>Single</v>
      </c>
      <c r="P582" t="str">
        <f t="shared" si="39"/>
        <v>Full Pay</v>
      </c>
    </row>
    <row r="583" spans="1:16" x14ac:dyDescent="0.3">
      <c r="A583" s="1" t="s">
        <v>11</v>
      </c>
      <c r="B583" s="3">
        <v>20</v>
      </c>
      <c r="C583" s="1" t="s">
        <v>488</v>
      </c>
      <c r="D583" s="3">
        <v>133903</v>
      </c>
      <c r="E583" s="1" t="s">
        <v>1366</v>
      </c>
      <c r="F583" s="1" t="s">
        <v>21</v>
      </c>
      <c r="G583" s="1" t="s">
        <v>1367</v>
      </c>
      <c r="H583" s="4">
        <v>298336</v>
      </c>
      <c r="I583" s="4">
        <v>298336</v>
      </c>
      <c r="J583" s="3">
        <v>4600</v>
      </c>
      <c r="K583" s="2">
        <v>1</v>
      </c>
      <c r="L583" s="2">
        <f t="shared" si="36"/>
        <v>64.855652173913043</v>
      </c>
      <c r="M583" s="2">
        <f t="shared" si="37"/>
        <v>64.855652173913043</v>
      </c>
      <c r="N583" t="str">
        <v>High Pay</v>
      </c>
      <c r="O583" s="2" t="str">
        <f t="shared" si="38"/>
        <v>Single</v>
      </c>
      <c r="P583" t="str">
        <f t="shared" si="39"/>
        <v>Full Pay</v>
      </c>
    </row>
    <row r="584" spans="1:16" x14ac:dyDescent="0.3">
      <c r="A584" s="1" t="s">
        <v>11</v>
      </c>
      <c r="B584" s="3">
        <v>13</v>
      </c>
      <c r="C584" s="1" t="s">
        <v>776</v>
      </c>
      <c r="D584" s="3">
        <v>105803</v>
      </c>
      <c r="E584" s="1" t="s">
        <v>1368</v>
      </c>
      <c r="F584" s="1" t="s">
        <v>14</v>
      </c>
      <c r="G584" s="1" t="s">
        <v>1369</v>
      </c>
      <c r="H584" s="4">
        <v>248979</v>
      </c>
      <c r="I584" s="4">
        <v>248979</v>
      </c>
      <c r="J584" s="3">
        <v>448</v>
      </c>
      <c r="K584" s="2">
        <v>1</v>
      </c>
      <c r="L584" s="2">
        <f t="shared" si="36"/>
        <v>555.75669642857144</v>
      </c>
      <c r="M584" s="2">
        <f t="shared" si="37"/>
        <v>555.75669642857144</v>
      </c>
      <c r="N584" t="str">
        <v>Medium Pay</v>
      </c>
      <c r="O584" s="2" t="str">
        <f t="shared" si="38"/>
        <v>Single</v>
      </c>
      <c r="P584" t="str">
        <f t="shared" si="39"/>
        <v>Full Pay</v>
      </c>
    </row>
    <row r="585" spans="1:16" x14ac:dyDescent="0.3">
      <c r="A585" s="1" t="s">
        <v>11</v>
      </c>
      <c r="B585" s="3">
        <v>7</v>
      </c>
      <c r="C585" s="1" t="s">
        <v>816</v>
      </c>
      <c r="D585" s="3">
        <v>92902</v>
      </c>
      <c r="E585" s="1" t="s">
        <v>1370</v>
      </c>
      <c r="F585" s="1" t="s">
        <v>21</v>
      </c>
      <c r="G585" s="1" t="s">
        <v>1371</v>
      </c>
      <c r="H585" s="4">
        <v>193386</v>
      </c>
      <c r="I585" s="4">
        <v>193386</v>
      </c>
      <c r="J585" s="3">
        <v>3660</v>
      </c>
      <c r="K585" s="2">
        <v>1</v>
      </c>
      <c r="L585" s="2">
        <f t="shared" si="36"/>
        <v>52.837704918032784</v>
      </c>
      <c r="M585" s="2">
        <f t="shared" si="37"/>
        <v>52.837704918032784</v>
      </c>
      <c r="N585" t="str">
        <v>Medium Pay</v>
      </c>
      <c r="O585" s="2" t="str">
        <f t="shared" si="38"/>
        <v>Single</v>
      </c>
      <c r="P585" t="str">
        <f t="shared" si="39"/>
        <v>Full Pay</v>
      </c>
    </row>
    <row r="586" spans="1:16" x14ac:dyDescent="0.3">
      <c r="A586" s="1" t="s">
        <v>11</v>
      </c>
      <c r="B586" s="3">
        <v>12</v>
      </c>
      <c r="C586" s="1" t="s">
        <v>31</v>
      </c>
      <c r="D586" s="3">
        <v>14906</v>
      </c>
      <c r="E586" s="1" t="s">
        <v>1372</v>
      </c>
      <c r="F586" s="1" t="s">
        <v>21</v>
      </c>
      <c r="G586" s="1" t="s">
        <v>1373</v>
      </c>
      <c r="H586" s="4">
        <v>334750</v>
      </c>
      <c r="I586" s="4">
        <v>334750</v>
      </c>
      <c r="J586" s="3">
        <v>42883</v>
      </c>
      <c r="K586" s="2">
        <v>1</v>
      </c>
      <c r="L586" s="2">
        <f t="shared" si="36"/>
        <v>7.8061236387379616</v>
      </c>
      <c r="M586" s="2">
        <f t="shared" si="37"/>
        <v>7.8061236387379616</v>
      </c>
      <c r="N586" t="str">
        <v>High Pay</v>
      </c>
      <c r="O586" s="2" t="str">
        <f t="shared" si="38"/>
        <v>Single</v>
      </c>
      <c r="P586" t="str">
        <f t="shared" si="39"/>
        <v>Full Pay</v>
      </c>
    </row>
    <row r="587" spans="1:16" x14ac:dyDescent="0.3">
      <c r="A587" s="1" t="s">
        <v>11</v>
      </c>
      <c r="B587" s="3">
        <v>2</v>
      </c>
      <c r="C587" s="1" t="s">
        <v>1374</v>
      </c>
      <c r="D587" s="3">
        <v>137901</v>
      </c>
      <c r="E587" s="1" t="s">
        <v>1375</v>
      </c>
      <c r="F587" s="1" t="s">
        <v>21</v>
      </c>
      <c r="G587" s="1" t="s">
        <v>1376</v>
      </c>
      <c r="H587" s="4">
        <v>202077</v>
      </c>
      <c r="I587" s="4">
        <v>202077</v>
      </c>
      <c r="J587" s="3">
        <v>2534</v>
      </c>
      <c r="K587" s="2">
        <v>1</v>
      </c>
      <c r="L587" s="2">
        <f t="shared" si="36"/>
        <v>79.746250986582481</v>
      </c>
      <c r="M587" s="2">
        <f t="shared" si="37"/>
        <v>79.746250986582481</v>
      </c>
      <c r="N587" t="str">
        <v>Medium Pay</v>
      </c>
      <c r="O587" s="2" t="str">
        <f t="shared" si="38"/>
        <v>Single</v>
      </c>
      <c r="P587" t="str">
        <f t="shared" si="39"/>
        <v>Full Pay</v>
      </c>
    </row>
    <row r="588" spans="1:16" x14ac:dyDescent="0.3">
      <c r="A588" s="1" t="s">
        <v>11</v>
      </c>
      <c r="B588" s="3">
        <v>4</v>
      </c>
      <c r="C588" s="1" t="s">
        <v>159</v>
      </c>
      <c r="D588" s="3">
        <v>227820</v>
      </c>
      <c r="E588" s="1" t="s">
        <v>1377</v>
      </c>
      <c r="F588" s="1" t="s">
        <v>14</v>
      </c>
      <c r="G588" s="1" t="s">
        <v>1378</v>
      </c>
      <c r="H588" s="4">
        <v>409773</v>
      </c>
      <c r="I588" s="4">
        <v>409773</v>
      </c>
      <c r="J588" s="3">
        <v>32771</v>
      </c>
      <c r="K588" s="2">
        <v>1</v>
      </c>
      <c r="L588" s="2">
        <f t="shared" si="36"/>
        <v>12.504134753287968</v>
      </c>
      <c r="M588" s="2">
        <f t="shared" si="37"/>
        <v>12.504134753287968</v>
      </c>
      <c r="N588" t="str">
        <v>High Pay</v>
      </c>
      <c r="O588" s="2" t="str">
        <f t="shared" si="38"/>
        <v>Single</v>
      </c>
      <c r="P588" t="str">
        <f t="shared" si="39"/>
        <v>Full Pay</v>
      </c>
    </row>
    <row r="589" spans="1:16" x14ac:dyDescent="0.3">
      <c r="A589" s="1" t="s">
        <v>11</v>
      </c>
      <c r="B589" s="3">
        <v>5</v>
      </c>
      <c r="C589" s="1" t="s">
        <v>368</v>
      </c>
      <c r="D589" s="3">
        <v>121905</v>
      </c>
      <c r="E589" s="1" t="s">
        <v>1379</v>
      </c>
      <c r="F589" s="1" t="s">
        <v>21</v>
      </c>
      <c r="G589" s="1" t="s">
        <v>1380</v>
      </c>
      <c r="H589" s="4">
        <v>174137</v>
      </c>
      <c r="I589" s="4">
        <v>174137</v>
      </c>
      <c r="J589" s="3">
        <v>1439</v>
      </c>
      <c r="K589" s="2">
        <v>1</v>
      </c>
      <c r="L589" s="2">
        <f t="shared" si="36"/>
        <v>121.01250868658791</v>
      </c>
      <c r="M589" s="2">
        <f t="shared" si="37"/>
        <v>121.01250868658791</v>
      </c>
      <c r="N589" t="str">
        <v>Medium Pay</v>
      </c>
      <c r="O589" s="2" t="str">
        <f t="shared" si="38"/>
        <v>Single</v>
      </c>
      <c r="P589" t="str">
        <f t="shared" si="39"/>
        <v>Full Pay</v>
      </c>
    </row>
    <row r="590" spans="1:16" x14ac:dyDescent="0.3">
      <c r="A590" s="1" t="s">
        <v>11</v>
      </c>
      <c r="B590" s="3">
        <v>4</v>
      </c>
      <c r="C590" s="1" t="s">
        <v>16</v>
      </c>
      <c r="D590" s="3">
        <v>101915</v>
      </c>
      <c r="E590" s="1" t="s">
        <v>1381</v>
      </c>
      <c r="F590" s="1" t="s">
        <v>21</v>
      </c>
      <c r="G590" s="1" t="s">
        <v>1382</v>
      </c>
      <c r="H590" s="4">
        <v>412519</v>
      </c>
      <c r="I590" s="4">
        <v>412519</v>
      </c>
      <c r="J590" s="3">
        <v>52437</v>
      </c>
      <c r="K590" s="2">
        <v>1</v>
      </c>
      <c r="L590" s="2">
        <f t="shared" si="36"/>
        <v>7.866945096019986</v>
      </c>
      <c r="M590" s="2">
        <f t="shared" si="37"/>
        <v>7.866945096019986</v>
      </c>
      <c r="N590" t="str">
        <v>High Pay</v>
      </c>
      <c r="O590" s="2" t="str">
        <f t="shared" si="38"/>
        <v>Single</v>
      </c>
      <c r="P590" t="str">
        <f t="shared" si="39"/>
        <v>Full Pay</v>
      </c>
    </row>
    <row r="591" spans="1:16" x14ac:dyDescent="0.3">
      <c r="A591" s="1" t="s">
        <v>11</v>
      </c>
      <c r="B591" s="3">
        <v>17</v>
      </c>
      <c r="C591" s="1" t="s">
        <v>716</v>
      </c>
      <c r="D591" s="3">
        <v>58905</v>
      </c>
      <c r="E591" s="1" t="s">
        <v>1383</v>
      </c>
      <c r="F591" s="1" t="s">
        <v>21</v>
      </c>
      <c r="G591" s="1" t="s">
        <v>1384</v>
      </c>
      <c r="H591" s="4">
        <v>122137</v>
      </c>
      <c r="I591" s="4">
        <v>122137</v>
      </c>
      <c r="J591" s="3">
        <v>261</v>
      </c>
      <c r="K591" s="2">
        <v>1</v>
      </c>
      <c r="L591" s="2">
        <f t="shared" si="36"/>
        <v>467.95785440613025</v>
      </c>
      <c r="M591" s="2">
        <f t="shared" si="37"/>
        <v>467.95785440613025</v>
      </c>
      <c r="N591" t="str">
        <v>Low Pay</v>
      </c>
      <c r="O591" s="2" t="str">
        <f t="shared" si="38"/>
        <v>Single</v>
      </c>
      <c r="P591" t="str">
        <f t="shared" si="39"/>
        <v>Full Pay</v>
      </c>
    </row>
    <row r="592" spans="1:16" x14ac:dyDescent="0.3">
      <c r="A592" s="1" t="s">
        <v>11</v>
      </c>
      <c r="B592" s="3">
        <v>20</v>
      </c>
      <c r="C592" s="1" t="s">
        <v>1385</v>
      </c>
      <c r="D592" s="3">
        <v>232901</v>
      </c>
      <c r="E592" s="1" t="s">
        <v>1386</v>
      </c>
      <c r="F592" s="1" t="s">
        <v>21</v>
      </c>
      <c r="G592" s="1" t="s">
        <v>1387</v>
      </c>
      <c r="H592" s="4">
        <v>145000</v>
      </c>
      <c r="I592" s="4">
        <v>145000</v>
      </c>
      <c r="J592" s="3">
        <v>408</v>
      </c>
      <c r="K592" s="2">
        <v>1</v>
      </c>
      <c r="L592" s="2">
        <f t="shared" si="36"/>
        <v>355.39215686274508</v>
      </c>
      <c r="M592" s="2">
        <f t="shared" si="37"/>
        <v>355.39215686274508</v>
      </c>
      <c r="N592" t="str">
        <v>Low Pay</v>
      </c>
      <c r="O592" s="2" t="str">
        <f t="shared" si="38"/>
        <v>Single</v>
      </c>
      <c r="P592" t="str">
        <f t="shared" si="39"/>
        <v>Full Pay</v>
      </c>
    </row>
    <row r="593" spans="1:16" x14ac:dyDescent="0.3">
      <c r="A593" s="1" t="s">
        <v>11</v>
      </c>
      <c r="B593" s="3">
        <v>9</v>
      </c>
      <c r="C593" s="1" t="s">
        <v>241</v>
      </c>
      <c r="D593" s="3">
        <v>138902</v>
      </c>
      <c r="E593" s="1" t="s">
        <v>1388</v>
      </c>
      <c r="F593" s="1" t="s">
        <v>21</v>
      </c>
      <c r="G593" s="1" t="s">
        <v>1389</v>
      </c>
      <c r="H593" s="4">
        <v>104900</v>
      </c>
      <c r="I593" s="4">
        <v>104900</v>
      </c>
      <c r="J593" s="3">
        <v>195</v>
      </c>
      <c r="K593" s="2">
        <v>1</v>
      </c>
      <c r="L593" s="2">
        <f t="shared" si="36"/>
        <v>537.9487179487179</v>
      </c>
      <c r="M593" s="2">
        <f t="shared" si="37"/>
        <v>537.9487179487179</v>
      </c>
      <c r="N593" t="str">
        <v>Low Pay</v>
      </c>
      <c r="O593" s="2" t="str">
        <f t="shared" si="38"/>
        <v>Single</v>
      </c>
      <c r="P593" t="str">
        <f t="shared" si="39"/>
        <v>Full Pay</v>
      </c>
    </row>
    <row r="594" spans="1:16" x14ac:dyDescent="0.3">
      <c r="A594" s="1" t="s">
        <v>11</v>
      </c>
      <c r="B594" s="3">
        <v>12</v>
      </c>
      <c r="C594" s="1" t="s">
        <v>563</v>
      </c>
      <c r="D594" s="3">
        <v>18907</v>
      </c>
      <c r="E594" s="1" t="s">
        <v>1390</v>
      </c>
      <c r="F594" s="1" t="s">
        <v>21</v>
      </c>
      <c r="G594" s="1" t="s">
        <v>1391</v>
      </c>
      <c r="H594" s="4">
        <v>107464</v>
      </c>
      <c r="I594" s="4">
        <v>107464</v>
      </c>
      <c r="J594" s="3">
        <v>191</v>
      </c>
      <c r="K594" s="2">
        <v>1</v>
      </c>
      <c r="L594" s="2">
        <f t="shared" si="36"/>
        <v>562.63874345549743</v>
      </c>
      <c r="M594" s="2">
        <f t="shared" si="37"/>
        <v>562.63874345549743</v>
      </c>
      <c r="N594" t="str">
        <v>Low Pay</v>
      </c>
      <c r="O594" s="2" t="str">
        <f t="shared" si="38"/>
        <v>Single</v>
      </c>
      <c r="P594" t="str">
        <f t="shared" si="39"/>
        <v>Full Pay</v>
      </c>
    </row>
    <row r="595" spans="1:16" x14ac:dyDescent="0.3">
      <c r="A595" s="1" t="s">
        <v>11</v>
      </c>
      <c r="B595" s="3">
        <v>5</v>
      </c>
      <c r="C595" s="1" t="s">
        <v>1124</v>
      </c>
      <c r="D595" s="3">
        <v>100903</v>
      </c>
      <c r="E595" s="1" t="s">
        <v>1392</v>
      </c>
      <c r="F595" s="1" t="s">
        <v>21</v>
      </c>
      <c r="G595" s="1" t="s">
        <v>1393</v>
      </c>
      <c r="H595" s="4">
        <v>164010</v>
      </c>
      <c r="I595" s="4">
        <v>164010</v>
      </c>
      <c r="J595" s="3">
        <v>1151</v>
      </c>
      <c r="K595" s="2">
        <v>1</v>
      </c>
      <c r="L595" s="2">
        <f t="shared" si="36"/>
        <v>142.49348392701998</v>
      </c>
      <c r="M595" s="2">
        <f t="shared" si="37"/>
        <v>142.49348392701998</v>
      </c>
      <c r="N595" t="str">
        <v>Medium Pay</v>
      </c>
      <c r="O595" s="2" t="str">
        <f t="shared" si="38"/>
        <v>Single</v>
      </c>
      <c r="P595" t="str">
        <f t="shared" si="39"/>
        <v>Full Pay</v>
      </c>
    </row>
    <row r="596" spans="1:16" x14ac:dyDescent="0.3">
      <c r="A596" s="1" t="s">
        <v>11</v>
      </c>
      <c r="B596" s="3">
        <v>16</v>
      </c>
      <c r="C596" s="1" t="s">
        <v>1119</v>
      </c>
      <c r="D596" s="3">
        <v>219905</v>
      </c>
      <c r="E596" s="1" t="s">
        <v>1394</v>
      </c>
      <c r="F596" s="1" t="s">
        <v>21</v>
      </c>
      <c r="G596" s="1" t="s">
        <v>1395</v>
      </c>
      <c r="H596" s="4">
        <v>117500</v>
      </c>
      <c r="I596" s="4">
        <v>117500</v>
      </c>
      <c r="J596" s="3">
        <v>262</v>
      </c>
      <c r="K596" s="2">
        <v>1</v>
      </c>
      <c r="L596" s="2">
        <f t="shared" si="36"/>
        <v>448.47328244274809</v>
      </c>
      <c r="M596" s="2">
        <f t="shared" si="37"/>
        <v>448.47328244274809</v>
      </c>
      <c r="N596" t="str">
        <v>Low Pay</v>
      </c>
      <c r="O596" s="2" t="str">
        <f t="shared" si="38"/>
        <v>Single</v>
      </c>
      <c r="P596" t="str">
        <f t="shared" si="39"/>
        <v>Full Pay</v>
      </c>
    </row>
    <row r="597" spans="1:16" x14ac:dyDescent="0.3">
      <c r="A597" s="1" t="s">
        <v>11</v>
      </c>
      <c r="B597" s="3">
        <v>11</v>
      </c>
      <c r="C597" s="1" t="s">
        <v>133</v>
      </c>
      <c r="D597" s="3">
        <v>61905</v>
      </c>
      <c r="E597" s="1" t="s">
        <v>1396</v>
      </c>
      <c r="F597" s="1" t="s">
        <v>21</v>
      </c>
      <c r="G597" s="1" t="s">
        <v>1397</v>
      </c>
      <c r="H597" s="4">
        <v>210125</v>
      </c>
      <c r="I597" s="4">
        <v>210125</v>
      </c>
      <c r="J597" s="3">
        <v>2542</v>
      </c>
      <c r="K597" s="2">
        <v>1</v>
      </c>
      <c r="L597" s="2">
        <f t="shared" si="36"/>
        <v>82.661290322580641</v>
      </c>
      <c r="M597" s="2">
        <f t="shared" si="37"/>
        <v>82.661290322580641</v>
      </c>
      <c r="N597" t="str">
        <v>Medium Pay</v>
      </c>
      <c r="O597" s="2" t="str">
        <f t="shared" si="38"/>
        <v>Single</v>
      </c>
      <c r="P597" t="str">
        <f t="shared" si="39"/>
        <v>Full Pay</v>
      </c>
    </row>
    <row r="598" spans="1:16" x14ac:dyDescent="0.3">
      <c r="A598" s="1" t="s">
        <v>11</v>
      </c>
      <c r="B598" s="3">
        <v>10</v>
      </c>
      <c r="C598" s="1" t="s">
        <v>12</v>
      </c>
      <c r="D598" s="3">
        <v>57839</v>
      </c>
      <c r="E598" s="1" t="s">
        <v>1398</v>
      </c>
      <c r="F598" s="1" t="s">
        <v>14</v>
      </c>
      <c r="G598" s="1" t="s">
        <v>1399</v>
      </c>
      <c r="H598" s="4">
        <v>135000</v>
      </c>
      <c r="I598" s="4">
        <v>135000</v>
      </c>
      <c r="J598" s="3">
        <v>1024</v>
      </c>
      <c r="K598" s="2">
        <v>1</v>
      </c>
      <c r="L598" s="2">
        <f t="shared" si="36"/>
        <v>131.8359375</v>
      </c>
      <c r="M598" s="2">
        <f t="shared" si="37"/>
        <v>131.8359375</v>
      </c>
      <c r="N598" t="str">
        <v>Low Pay</v>
      </c>
      <c r="O598" s="2" t="str">
        <f t="shared" si="38"/>
        <v>Single</v>
      </c>
      <c r="P598" t="str">
        <f t="shared" si="39"/>
        <v>Full Pay</v>
      </c>
    </row>
    <row r="599" spans="1:16" x14ac:dyDescent="0.3">
      <c r="A599" s="1" t="s">
        <v>11</v>
      </c>
      <c r="B599" s="3">
        <v>19</v>
      </c>
      <c r="C599" s="1" t="s">
        <v>116</v>
      </c>
      <c r="D599" s="3">
        <v>71807</v>
      </c>
      <c r="E599" s="1" t="s">
        <v>1400</v>
      </c>
      <c r="F599" s="1" t="s">
        <v>14</v>
      </c>
      <c r="G599" s="1" t="s">
        <v>1401</v>
      </c>
      <c r="H599" s="4">
        <v>74984</v>
      </c>
      <c r="I599" s="4">
        <v>74984</v>
      </c>
      <c r="J599" s="3">
        <v>195</v>
      </c>
      <c r="K599" s="2">
        <v>1</v>
      </c>
      <c r="L599" s="2">
        <f t="shared" si="36"/>
        <v>384.53333333333336</v>
      </c>
      <c r="M599" s="2">
        <f t="shared" si="37"/>
        <v>384.53333333333336</v>
      </c>
      <c r="N599" t="str">
        <v>Low Pay</v>
      </c>
      <c r="O599" s="2" t="str">
        <f t="shared" si="38"/>
        <v>Single</v>
      </c>
      <c r="P599" t="str">
        <f t="shared" si="39"/>
        <v>Full Pay</v>
      </c>
    </row>
    <row r="600" spans="1:16" x14ac:dyDescent="0.3">
      <c r="A600" s="1" t="s">
        <v>11</v>
      </c>
      <c r="B600" s="3">
        <v>1</v>
      </c>
      <c r="C600" s="1" t="s">
        <v>381</v>
      </c>
      <c r="D600" s="3">
        <v>31905</v>
      </c>
      <c r="E600" s="1" t="s">
        <v>1402</v>
      </c>
      <c r="F600" s="1" t="s">
        <v>21</v>
      </c>
      <c r="G600" s="1" t="s">
        <v>1403</v>
      </c>
      <c r="H600" s="4">
        <v>167571</v>
      </c>
      <c r="I600" s="4">
        <v>167571</v>
      </c>
      <c r="J600" s="3">
        <v>2842</v>
      </c>
      <c r="K600" s="2">
        <v>1</v>
      </c>
      <c r="L600" s="2">
        <f t="shared" si="36"/>
        <v>58.96235045742435</v>
      </c>
      <c r="M600" s="2">
        <f t="shared" si="37"/>
        <v>58.96235045742435</v>
      </c>
      <c r="N600" t="str">
        <v>Medium Pay</v>
      </c>
      <c r="O600" s="2" t="str">
        <f t="shared" si="38"/>
        <v>Single</v>
      </c>
      <c r="P600" t="str">
        <f t="shared" si="39"/>
        <v>Full Pay</v>
      </c>
    </row>
    <row r="601" spans="1:16" x14ac:dyDescent="0.3">
      <c r="A601" s="1" t="s">
        <v>11</v>
      </c>
      <c r="B601" s="3">
        <v>2</v>
      </c>
      <c r="C601" s="1" t="s">
        <v>63</v>
      </c>
      <c r="D601" s="3">
        <v>125906</v>
      </c>
      <c r="E601" s="1" t="s">
        <v>1404</v>
      </c>
      <c r="F601" s="1" t="s">
        <v>21</v>
      </c>
      <c r="G601" s="1" t="s">
        <v>1405</v>
      </c>
      <c r="H601" s="4">
        <v>48500</v>
      </c>
      <c r="I601" s="4">
        <v>97000</v>
      </c>
      <c r="J601" s="3">
        <v>119</v>
      </c>
      <c r="K601" s="2">
        <v>0.5</v>
      </c>
      <c r="L601" s="2">
        <f t="shared" si="36"/>
        <v>407.56302521008405</v>
      </c>
      <c r="M601" s="2">
        <f t="shared" si="37"/>
        <v>815.1260504201681</v>
      </c>
      <c r="N601" t="str">
        <v>Low Pay</v>
      </c>
      <c r="O601" s="2" t="str">
        <f t="shared" si="38"/>
        <v>Single</v>
      </c>
      <c r="P601" t="str">
        <f t="shared" si="39"/>
        <v>Partial</v>
      </c>
    </row>
    <row r="602" spans="1:16" x14ac:dyDescent="0.3">
      <c r="A602" s="1" t="s">
        <v>11</v>
      </c>
      <c r="B602" s="3">
        <v>13</v>
      </c>
      <c r="C602" s="1" t="s">
        <v>910</v>
      </c>
      <c r="D602" s="3">
        <v>75902</v>
      </c>
      <c r="E602" s="1" t="s">
        <v>1406</v>
      </c>
      <c r="F602" s="1" t="s">
        <v>21</v>
      </c>
      <c r="G602" s="1" t="s">
        <v>1407</v>
      </c>
      <c r="H602" s="4">
        <v>175524</v>
      </c>
      <c r="I602" s="4">
        <v>175524</v>
      </c>
      <c r="J602" s="3">
        <v>1870</v>
      </c>
      <c r="K602" s="2">
        <v>1</v>
      </c>
      <c r="L602" s="2">
        <f t="shared" si="36"/>
        <v>93.863101604278071</v>
      </c>
      <c r="M602" s="2">
        <f t="shared" si="37"/>
        <v>93.863101604278071</v>
      </c>
      <c r="N602" t="str">
        <v>Medium Pay</v>
      </c>
      <c r="O602" s="2" t="str">
        <f t="shared" si="38"/>
        <v>Single</v>
      </c>
      <c r="P602" t="str">
        <f t="shared" si="39"/>
        <v>Full Pay</v>
      </c>
    </row>
    <row r="603" spans="1:16" x14ac:dyDescent="0.3">
      <c r="A603" s="1" t="s">
        <v>11</v>
      </c>
      <c r="B603" s="3">
        <v>1</v>
      </c>
      <c r="C603" s="1" t="s">
        <v>357</v>
      </c>
      <c r="D603" s="3">
        <v>108912</v>
      </c>
      <c r="E603" s="1" t="s">
        <v>1408</v>
      </c>
      <c r="F603" s="1" t="s">
        <v>21</v>
      </c>
      <c r="G603" s="1" t="s">
        <v>1409</v>
      </c>
      <c r="H603" s="4">
        <v>360487</v>
      </c>
      <c r="I603" s="4">
        <v>360487</v>
      </c>
      <c r="J603" s="3">
        <v>22942</v>
      </c>
      <c r="K603" s="2">
        <v>1</v>
      </c>
      <c r="L603" s="2">
        <f t="shared" si="36"/>
        <v>15.71297184203644</v>
      </c>
      <c r="M603" s="2">
        <f t="shared" si="37"/>
        <v>15.71297184203644</v>
      </c>
      <c r="N603" t="str">
        <v>High Pay</v>
      </c>
      <c r="O603" s="2" t="str">
        <f t="shared" si="38"/>
        <v>Single</v>
      </c>
      <c r="P603" t="str">
        <f t="shared" si="39"/>
        <v>Full Pay</v>
      </c>
    </row>
    <row r="604" spans="1:16" x14ac:dyDescent="0.3">
      <c r="A604" s="1" t="s">
        <v>11</v>
      </c>
      <c r="B604" s="3">
        <v>4</v>
      </c>
      <c r="C604" s="1" t="s">
        <v>16</v>
      </c>
      <c r="D604" s="3">
        <v>101916</v>
      </c>
      <c r="E604" s="1" t="s">
        <v>1410</v>
      </c>
      <c r="F604" s="1" t="s">
        <v>21</v>
      </c>
      <c r="G604" s="1" t="s">
        <v>1411</v>
      </c>
      <c r="H604" s="4">
        <v>337797</v>
      </c>
      <c r="I604" s="4">
        <v>337797</v>
      </c>
      <c r="J604" s="3">
        <v>7099</v>
      </c>
      <c r="K604" s="2">
        <v>1</v>
      </c>
      <c r="L604" s="2">
        <f t="shared" si="36"/>
        <v>47.583744189322438</v>
      </c>
      <c r="M604" s="2">
        <f t="shared" si="37"/>
        <v>47.583744189322438</v>
      </c>
      <c r="N604" t="str">
        <v>High Pay</v>
      </c>
      <c r="O604" s="2" t="str">
        <f t="shared" si="38"/>
        <v>Single</v>
      </c>
      <c r="P604" t="str">
        <f t="shared" si="39"/>
        <v>Full Pay</v>
      </c>
    </row>
    <row r="605" spans="1:16" x14ac:dyDescent="0.3">
      <c r="A605" s="1" t="s">
        <v>11</v>
      </c>
      <c r="B605" s="3">
        <v>20</v>
      </c>
      <c r="C605" s="1" t="s">
        <v>682</v>
      </c>
      <c r="D605" s="3">
        <v>254902</v>
      </c>
      <c r="E605" s="1" t="s">
        <v>1412</v>
      </c>
      <c r="F605" s="1" t="s">
        <v>21</v>
      </c>
      <c r="G605" s="1" t="s">
        <v>1413</v>
      </c>
      <c r="H605" s="4">
        <v>126055</v>
      </c>
      <c r="I605" s="4">
        <v>126055</v>
      </c>
      <c r="J605" s="3">
        <v>439</v>
      </c>
      <c r="K605" s="2">
        <v>1</v>
      </c>
      <c r="L605" s="2">
        <f t="shared" si="36"/>
        <v>287.14123006833711</v>
      </c>
      <c r="M605" s="2">
        <f t="shared" si="37"/>
        <v>287.14123006833711</v>
      </c>
      <c r="N605" t="str">
        <v>Low Pay</v>
      </c>
      <c r="O605" s="2" t="str">
        <f t="shared" si="38"/>
        <v>Single</v>
      </c>
      <c r="P605" t="str">
        <f t="shared" si="39"/>
        <v>Full Pay</v>
      </c>
    </row>
    <row r="606" spans="1:16" x14ac:dyDescent="0.3">
      <c r="A606" s="1" t="s">
        <v>11</v>
      </c>
      <c r="B606" s="3">
        <v>12</v>
      </c>
      <c r="C606" s="1" t="s">
        <v>177</v>
      </c>
      <c r="D606" s="3">
        <v>161906</v>
      </c>
      <c r="E606" s="1" t="s">
        <v>1414</v>
      </c>
      <c r="F606" s="1" t="s">
        <v>21</v>
      </c>
      <c r="G606" s="1" t="s">
        <v>1415</v>
      </c>
      <c r="H606" s="4">
        <v>320438</v>
      </c>
      <c r="I606" s="4">
        <v>320438</v>
      </c>
      <c r="J606" s="3">
        <v>3093</v>
      </c>
      <c r="K606" s="2">
        <v>1</v>
      </c>
      <c r="L606" s="2">
        <f t="shared" si="36"/>
        <v>103.60103459424506</v>
      </c>
      <c r="M606" s="2">
        <f t="shared" si="37"/>
        <v>103.60103459424506</v>
      </c>
      <c r="N606" t="str">
        <v>High Pay</v>
      </c>
      <c r="O606" s="2" t="str">
        <f t="shared" si="38"/>
        <v>Single</v>
      </c>
      <c r="P606" t="str">
        <f t="shared" si="39"/>
        <v>Full Pay</v>
      </c>
    </row>
    <row r="607" spans="1:16" x14ac:dyDescent="0.3">
      <c r="A607" s="1" t="s">
        <v>11</v>
      </c>
      <c r="B607" s="3">
        <v>20</v>
      </c>
      <c r="C607" s="1" t="s">
        <v>919</v>
      </c>
      <c r="D607" s="3">
        <v>247903</v>
      </c>
      <c r="E607" s="1" t="s">
        <v>1416</v>
      </c>
      <c r="F607" s="1" t="s">
        <v>21</v>
      </c>
      <c r="G607" s="1" t="s">
        <v>1417</v>
      </c>
      <c r="H607" s="4">
        <v>183751</v>
      </c>
      <c r="I607" s="4">
        <v>183751</v>
      </c>
      <c r="J607" s="3">
        <v>3563</v>
      </c>
      <c r="K607" s="2">
        <v>1</v>
      </c>
      <c r="L607" s="2">
        <f t="shared" si="36"/>
        <v>51.571989896154925</v>
      </c>
      <c r="M607" s="2">
        <f t="shared" si="37"/>
        <v>51.571989896154925</v>
      </c>
      <c r="N607" t="str">
        <v>Medium Pay</v>
      </c>
      <c r="O607" s="2" t="str">
        <f t="shared" si="38"/>
        <v>Single</v>
      </c>
      <c r="P607" t="str">
        <f t="shared" si="39"/>
        <v>Full Pay</v>
      </c>
    </row>
    <row r="608" spans="1:16" x14ac:dyDescent="0.3">
      <c r="A608" s="1" t="s">
        <v>11</v>
      </c>
      <c r="B608" s="3">
        <v>1</v>
      </c>
      <c r="C608" s="1" t="s">
        <v>357</v>
      </c>
      <c r="D608" s="3">
        <v>108914</v>
      </c>
      <c r="E608" s="1" t="s">
        <v>1418</v>
      </c>
      <c r="F608" s="1" t="s">
        <v>21</v>
      </c>
      <c r="G608" s="1" t="s">
        <v>1419</v>
      </c>
      <c r="H608" s="4">
        <v>146000</v>
      </c>
      <c r="I608" s="4">
        <v>146000</v>
      </c>
      <c r="J608" s="3">
        <v>512</v>
      </c>
      <c r="K608" s="2">
        <v>1</v>
      </c>
      <c r="L608" s="2">
        <f t="shared" si="36"/>
        <v>285.15625</v>
      </c>
      <c r="M608" s="2">
        <f t="shared" si="37"/>
        <v>285.15625</v>
      </c>
      <c r="N608" t="str">
        <v>Low Pay</v>
      </c>
      <c r="O608" s="2" t="str">
        <f t="shared" si="38"/>
        <v>Single</v>
      </c>
      <c r="P608" t="str">
        <f t="shared" si="39"/>
        <v>Full Pay</v>
      </c>
    </row>
    <row r="609" spans="1:16" x14ac:dyDescent="0.3">
      <c r="A609" s="1" t="s">
        <v>11</v>
      </c>
      <c r="B609" s="3">
        <v>20</v>
      </c>
      <c r="C609" s="1" t="s">
        <v>49</v>
      </c>
      <c r="D609" s="3">
        <v>15913</v>
      </c>
      <c r="E609" s="1" t="s">
        <v>1420</v>
      </c>
      <c r="F609" s="1" t="s">
        <v>21</v>
      </c>
      <c r="G609" s="1" t="s">
        <v>1421</v>
      </c>
      <c r="H609" s="4">
        <v>216320</v>
      </c>
      <c r="I609" s="4">
        <v>216320</v>
      </c>
      <c r="J609" s="3">
        <v>1010</v>
      </c>
      <c r="K609" s="2">
        <v>1</v>
      </c>
      <c r="L609" s="2">
        <f t="shared" si="36"/>
        <v>214.17821782178217</v>
      </c>
      <c r="M609" s="2">
        <f t="shared" si="37"/>
        <v>214.17821782178217</v>
      </c>
      <c r="N609" t="str">
        <v>Medium Pay</v>
      </c>
      <c r="O609" s="2" t="str">
        <f t="shared" si="38"/>
        <v>Single</v>
      </c>
      <c r="P609" t="str">
        <f t="shared" si="39"/>
        <v>Full Pay</v>
      </c>
    </row>
    <row r="610" spans="1:16" x14ac:dyDescent="0.3">
      <c r="A610" s="1" t="s">
        <v>11</v>
      </c>
      <c r="B610" s="3">
        <v>13</v>
      </c>
      <c r="C610" s="1" t="s">
        <v>159</v>
      </c>
      <c r="D610" s="3">
        <v>227912</v>
      </c>
      <c r="E610" s="1" t="s">
        <v>1422</v>
      </c>
      <c r="F610" s="1" t="s">
        <v>21</v>
      </c>
      <c r="G610" s="1" t="s">
        <v>1423</v>
      </c>
      <c r="H610" s="4">
        <v>204364</v>
      </c>
      <c r="I610" s="4">
        <v>204364</v>
      </c>
      <c r="J610" s="3">
        <v>1887</v>
      </c>
      <c r="K610" s="2">
        <v>1</v>
      </c>
      <c r="L610" s="2">
        <f t="shared" si="36"/>
        <v>108.30100688924219</v>
      </c>
      <c r="M610" s="2">
        <f t="shared" si="37"/>
        <v>108.30100688924219</v>
      </c>
      <c r="N610" t="str">
        <v>Medium Pay</v>
      </c>
      <c r="O610" s="2" t="str">
        <f t="shared" si="38"/>
        <v>Single</v>
      </c>
      <c r="P610" t="str">
        <f t="shared" si="39"/>
        <v>Full Pay</v>
      </c>
    </row>
    <row r="611" spans="1:16" x14ac:dyDescent="0.3">
      <c r="A611" s="1" t="s">
        <v>11</v>
      </c>
      <c r="B611" s="3">
        <v>11</v>
      </c>
      <c r="C611" s="1" t="s">
        <v>133</v>
      </c>
      <c r="D611" s="3">
        <v>61912</v>
      </c>
      <c r="E611" s="1" t="s">
        <v>1424</v>
      </c>
      <c r="F611" s="1" t="s">
        <v>21</v>
      </c>
      <c r="G611" s="1" t="s">
        <v>1425</v>
      </c>
      <c r="H611" s="4">
        <v>309427</v>
      </c>
      <c r="I611" s="4">
        <v>309427</v>
      </c>
      <c r="J611" s="3">
        <v>3717</v>
      </c>
      <c r="K611" s="2">
        <v>1</v>
      </c>
      <c r="L611" s="2">
        <f t="shared" si="36"/>
        <v>83.246435297282758</v>
      </c>
      <c r="M611" s="2">
        <f t="shared" si="37"/>
        <v>83.246435297282758</v>
      </c>
      <c r="N611" t="str">
        <v>High Pay</v>
      </c>
      <c r="O611" s="2" t="str">
        <f t="shared" si="38"/>
        <v>Single</v>
      </c>
      <c r="P611" t="str">
        <f t="shared" si="39"/>
        <v>Full Pay</v>
      </c>
    </row>
    <row r="612" spans="1:16" x14ac:dyDescent="0.3">
      <c r="A612" s="1" t="s">
        <v>11</v>
      </c>
      <c r="B612" s="3">
        <v>11</v>
      </c>
      <c r="C612" s="1" t="s">
        <v>1053</v>
      </c>
      <c r="D612" s="3">
        <v>111801</v>
      </c>
      <c r="E612" s="1" t="s">
        <v>1426</v>
      </c>
      <c r="F612" s="1" t="s">
        <v>14</v>
      </c>
      <c r="G612" s="1" t="s">
        <v>1427</v>
      </c>
      <c r="H612" s="4">
        <v>6444</v>
      </c>
      <c r="I612" s="4">
        <v>91795</v>
      </c>
      <c r="J612" s="3">
        <v>47</v>
      </c>
      <c r="K612" s="2">
        <v>7.0000000000000007E-2</v>
      </c>
      <c r="L612" s="2">
        <f t="shared" si="36"/>
        <v>137.10638297872342</v>
      </c>
      <c r="M612" s="2">
        <f t="shared" si="37"/>
        <v>1953.0851063829787</v>
      </c>
      <c r="N612" t="str">
        <v>Low Pay</v>
      </c>
      <c r="O612" s="2" t="str">
        <f t="shared" si="38"/>
        <v>Single</v>
      </c>
      <c r="P612" t="str">
        <f t="shared" si="39"/>
        <v>Partial</v>
      </c>
    </row>
    <row r="613" spans="1:16" x14ac:dyDescent="0.3">
      <c r="A613" s="1" t="s">
        <v>11</v>
      </c>
      <c r="B613" s="3">
        <v>13</v>
      </c>
      <c r="C613" s="1" t="s">
        <v>159</v>
      </c>
      <c r="D613" s="3">
        <v>227913</v>
      </c>
      <c r="E613" s="1" t="s">
        <v>1428</v>
      </c>
      <c r="F613" s="1" t="s">
        <v>21</v>
      </c>
      <c r="G613" s="1" t="s">
        <v>1429</v>
      </c>
      <c r="H613" s="4">
        <v>468296</v>
      </c>
      <c r="I613" s="4">
        <v>468296</v>
      </c>
      <c r="J613" s="3">
        <v>11008</v>
      </c>
      <c r="K613" s="2">
        <v>1</v>
      </c>
      <c r="L613" s="2">
        <f t="shared" si="36"/>
        <v>42.541424418604649</v>
      </c>
      <c r="M613" s="2">
        <f t="shared" si="37"/>
        <v>42.541424418604649</v>
      </c>
      <c r="N613" t="str">
        <v>High Pay</v>
      </c>
      <c r="O613" s="2" t="str">
        <f t="shared" si="38"/>
        <v>Single</v>
      </c>
      <c r="P613" t="str">
        <f t="shared" si="39"/>
        <v>Full Pay</v>
      </c>
    </row>
    <row r="614" spans="1:16" x14ac:dyDescent="0.3">
      <c r="A614" s="1" t="s">
        <v>11</v>
      </c>
      <c r="B614" s="3">
        <v>11</v>
      </c>
      <c r="C614" s="1" t="s">
        <v>36</v>
      </c>
      <c r="D614" s="3">
        <v>220910</v>
      </c>
      <c r="E614" s="1" t="s">
        <v>1430</v>
      </c>
      <c r="F614" s="1" t="s">
        <v>21</v>
      </c>
      <c r="G614" s="1" t="s">
        <v>1431</v>
      </c>
      <c r="H614" s="4">
        <v>227502</v>
      </c>
      <c r="I614" s="4">
        <v>227502</v>
      </c>
      <c r="J614" s="3">
        <v>3249</v>
      </c>
      <c r="K614" s="2">
        <v>1</v>
      </c>
      <c r="L614" s="2">
        <f t="shared" si="36"/>
        <v>70.02216066481995</v>
      </c>
      <c r="M614" s="2">
        <f t="shared" si="37"/>
        <v>70.02216066481995</v>
      </c>
      <c r="N614" t="str">
        <v>Medium Pay</v>
      </c>
      <c r="O614" s="2" t="str">
        <f t="shared" si="38"/>
        <v>Single</v>
      </c>
      <c r="P614" t="str">
        <f t="shared" si="39"/>
        <v>Full Pay</v>
      </c>
    </row>
    <row r="615" spans="1:16" x14ac:dyDescent="0.3">
      <c r="A615" s="1" t="s">
        <v>11</v>
      </c>
      <c r="B615" s="3">
        <v>4</v>
      </c>
      <c r="C615" s="1" t="s">
        <v>935</v>
      </c>
      <c r="D615" s="3">
        <v>79901</v>
      </c>
      <c r="E615" s="1" t="s">
        <v>1432</v>
      </c>
      <c r="F615" s="1" t="s">
        <v>21</v>
      </c>
      <c r="G615" s="1" t="s">
        <v>1433</v>
      </c>
      <c r="H615" s="4">
        <v>364971</v>
      </c>
      <c r="I615" s="4">
        <v>364971</v>
      </c>
      <c r="J615" s="3">
        <v>46786</v>
      </c>
      <c r="K615" s="2">
        <v>1</v>
      </c>
      <c r="L615" s="2">
        <f t="shared" si="36"/>
        <v>7.8008592313940071</v>
      </c>
      <c r="M615" s="2">
        <f t="shared" si="37"/>
        <v>7.8008592313940071</v>
      </c>
      <c r="N615" t="str">
        <v>High Pay</v>
      </c>
      <c r="O615" s="2" t="str">
        <f t="shared" si="38"/>
        <v>Single</v>
      </c>
      <c r="P615" t="str">
        <f t="shared" si="39"/>
        <v>Full Pay</v>
      </c>
    </row>
    <row r="616" spans="1:16" x14ac:dyDescent="0.3">
      <c r="A616" s="1" t="s">
        <v>11</v>
      </c>
      <c r="B616" s="3">
        <v>17</v>
      </c>
      <c r="C616" s="1" t="s">
        <v>716</v>
      </c>
      <c r="D616" s="3">
        <v>58906</v>
      </c>
      <c r="E616" s="1" t="s">
        <v>1434</v>
      </c>
      <c r="F616" s="1" t="s">
        <v>21</v>
      </c>
      <c r="G616" s="1" t="s">
        <v>1435</v>
      </c>
      <c r="H616" s="4">
        <v>154500</v>
      </c>
      <c r="I616" s="4">
        <v>154500</v>
      </c>
      <c r="J616" s="3">
        <v>1484</v>
      </c>
      <c r="K616" s="2">
        <v>1</v>
      </c>
      <c r="L616" s="2">
        <f t="shared" si="36"/>
        <v>104.11051212938006</v>
      </c>
      <c r="M616" s="2">
        <f t="shared" si="37"/>
        <v>104.11051212938006</v>
      </c>
      <c r="N616" t="str">
        <v>Medium Pay</v>
      </c>
      <c r="O616" s="2" t="str">
        <f t="shared" si="38"/>
        <v>Single</v>
      </c>
      <c r="P616" t="str">
        <f t="shared" si="39"/>
        <v>Full Pay</v>
      </c>
    </row>
    <row r="617" spans="1:16" x14ac:dyDescent="0.3">
      <c r="A617" s="1" t="s">
        <v>11</v>
      </c>
      <c r="B617" s="3">
        <v>12</v>
      </c>
      <c r="C617" s="1" t="s">
        <v>1436</v>
      </c>
      <c r="D617" s="3">
        <v>141901</v>
      </c>
      <c r="E617" s="1" t="s">
        <v>1437</v>
      </c>
      <c r="F617" s="1" t="s">
        <v>21</v>
      </c>
      <c r="G617" s="1" t="s">
        <v>1438</v>
      </c>
      <c r="H617" s="4">
        <v>224000</v>
      </c>
      <c r="I617" s="4">
        <v>224000</v>
      </c>
      <c r="J617" s="3">
        <v>3640</v>
      </c>
      <c r="K617" s="2">
        <v>1</v>
      </c>
      <c r="L617" s="2">
        <f t="shared" si="36"/>
        <v>61.53846153846154</v>
      </c>
      <c r="M617" s="2">
        <f t="shared" si="37"/>
        <v>61.53846153846154</v>
      </c>
      <c r="N617" t="str">
        <v>Medium Pay</v>
      </c>
      <c r="O617" s="2" t="str">
        <f t="shared" si="38"/>
        <v>Single</v>
      </c>
      <c r="P617" t="str">
        <f t="shared" si="39"/>
        <v>Full Pay</v>
      </c>
    </row>
    <row r="618" spans="1:16" x14ac:dyDescent="0.3">
      <c r="A618" s="1" t="s">
        <v>11</v>
      </c>
      <c r="B618" s="3">
        <v>10</v>
      </c>
      <c r="C618" s="1" t="s">
        <v>12</v>
      </c>
      <c r="D618" s="3">
        <v>57913</v>
      </c>
      <c r="E618" s="1" t="s">
        <v>1439</v>
      </c>
      <c r="F618" s="1" t="s">
        <v>21</v>
      </c>
      <c r="G618" s="1" t="s">
        <v>1440</v>
      </c>
      <c r="H618" s="4">
        <v>321119</v>
      </c>
      <c r="I618" s="4">
        <v>321119</v>
      </c>
      <c r="J618" s="3">
        <v>6822</v>
      </c>
      <c r="K618" s="2">
        <v>1</v>
      </c>
      <c r="L618" s="2">
        <f t="shared" si="36"/>
        <v>47.071093520961597</v>
      </c>
      <c r="M618" s="2">
        <f t="shared" si="37"/>
        <v>47.071093520961597</v>
      </c>
      <c r="N618" t="str">
        <v>High Pay</v>
      </c>
      <c r="O618" s="2" t="str">
        <f t="shared" si="38"/>
        <v>Single</v>
      </c>
      <c r="P618" t="str">
        <f t="shared" si="39"/>
        <v>Full Pay</v>
      </c>
    </row>
    <row r="619" spans="1:16" x14ac:dyDescent="0.3">
      <c r="A619" s="1" t="s">
        <v>11</v>
      </c>
      <c r="B619" s="3">
        <v>7</v>
      </c>
      <c r="C619" s="1" t="s">
        <v>457</v>
      </c>
      <c r="D619" s="3">
        <v>201903</v>
      </c>
      <c r="E619" s="1" t="s">
        <v>1441</v>
      </c>
      <c r="F619" s="1" t="s">
        <v>21</v>
      </c>
      <c r="G619" s="1" t="s">
        <v>1442</v>
      </c>
      <c r="H619" s="4">
        <v>8992</v>
      </c>
      <c r="I619" s="4">
        <v>79575</v>
      </c>
      <c r="J619" s="3">
        <v>139</v>
      </c>
      <c r="K619" s="2">
        <v>0.11</v>
      </c>
      <c r="L619" s="2">
        <f t="shared" si="36"/>
        <v>64.690647482014384</v>
      </c>
      <c r="M619" s="2">
        <f t="shared" si="37"/>
        <v>572.48201438848923</v>
      </c>
      <c r="N619" t="str">
        <v>Low Pay</v>
      </c>
      <c r="O619" s="2" t="str">
        <f t="shared" si="38"/>
        <v>Single</v>
      </c>
      <c r="P619" t="str">
        <f t="shared" si="39"/>
        <v>Partial</v>
      </c>
    </row>
    <row r="620" spans="1:16" x14ac:dyDescent="0.3">
      <c r="A620" s="1" t="s">
        <v>11</v>
      </c>
      <c r="B620" s="3">
        <v>7</v>
      </c>
      <c r="C620" s="1" t="s">
        <v>151</v>
      </c>
      <c r="D620" s="3">
        <v>107910</v>
      </c>
      <c r="E620" s="1" t="s">
        <v>1443</v>
      </c>
      <c r="F620" s="1" t="s">
        <v>21</v>
      </c>
      <c r="G620" s="1" t="s">
        <v>1444</v>
      </c>
      <c r="H620" s="4">
        <v>119300</v>
      </c>
      <c r="I620" s="4">
        <v>119300</v>
      </c>
      <c r="J620" s="3">
        <v>479</v>
      </c>
      <c r="K620" s="2">
        <v>1</v>
      </c>
      <c r="L620" s="2">
        <f t="shared" si="36"/>
        <v>249.06054279749478</v>
      </c>
      <c r="M620" s="2">
        <f t="shared" si="37"/>
        <v>249.06054279749478</v>
      </c>
      <c r="N620" t="str">
        <v>Low Pay</v>
      </c>
      <c r="O620" s="2" t="str">
        <f t="shared" si="38"/>
        <v>Single</v>
      </c>
      <c r="P620" t="str">
        <f t="shared" si="39"/>
        <v>Full Pay</v>
      </c>
    </row>
    <row r="621" spans="1:16" x14ac:dyDescent="0.3">
      <c r="A621" s="1" t="s">
        <v>11</v>
      </c>
      <c r="B621" s="3">
        <v>1</v>
      </c>
      <c r="C621" s="1" t="s">
        <v>1445</v>
      </c>
      <c r="D621" s="3">
        <v>240901</v>
      </c>
      <c r="E621" s="1" t="s">
        <v>1446</v>
      </c>
      <c r="F621" s="1" t="s">
        <v>21</v>
      </c>
      <c r="G621" s="1" t="s">
        <v>1447</v>
      </c>
      <c r="H621" s="4">
        <v>275000</v>
      </c>
      <c r="I621" s="4">
        <v>275000</v>
      </c>
      <c r="J621" s="3">
        <v>20271</v>
      </c>
      <c r="K621" s="2">
        <v>1</v>
      </c>
      <c r="L621" s="2">
        <f t="shared" si="36"/>
        <v>13.566178284248434</v>
      </c>
      <c r="M621" s="2">
        <f t="shared" si="37"/>
        <v>13.566178284248434</v>
      </c>
      <c r="N621" t="str">
        <v>High Pay</v>
      </c>
      <c r="O621" s="2" t="str">
        <f t="shared" si="38"/>
        <v>Single</v>
      </c>
      <c r="P621" t="str">
        <f t="shared" si="39"/>
        <v>Full Pay</v>
      </c>
    </row>
    <row r="622" spans="1:16" x14ac:dyDescent="0.3">
      <c r="A622" s="1" t="s">
        <v>11</v>
      </c>
      <c r="B622" s="3">
        <v>1</v>
      </c>
      <c r="C622" s="1" t="s">
        <v>1448</v>
      </c>
      <c r="D622" s="3">
        <v>245901</v>
      </c>
      <c r="E622" s="1" t="s">
        <v>1449</v>
      </c>
      <c r="F622" s="1" t="s">
        <v>21</v>
      </c>
      <c r="G622" s="1" t="s">
        <v>1450</v>
      </c>
      <c r="H622" s="4">
        <v>135800</v>
      </c>
      <c r="I622" s="4">
        <v>135800</v>
      </c>
      <c r="J622" s="3">
        <v>343</v>
      </c>
      <c r="K622" s="2">
        <v>1</v>
      </c>
      <c r="L622" s="2">
        <f t="shared" si="36"/>
        <v>395.91836734693879</v>
      </c>
      <c r="M622" s="2">
        <f t="shared" si="37"/>
        <v>395.91836734693879</v>
      </c>
      <c r="N622" t="str">
        <v>Low Pay</v>
      </c>
      <c r="O622" s="2" t="str">
        <f t="shared" si="38"/>
        <v>Single</v>
      </c>
      <c r="P622" t="str">
        <f t="shared" si="39"/>
        <v>Full Pay</v>
      </c>
    </row>
    <row r="623" spans="1:16" x14ac:dyDescent="0.3">
      <c r="A623" s="1" t="s">
        <v>11</v>
      </c>
      <c r="B623" s="3">
        <v>6</v>
      </c>
      <c r="C623" s="1" t="s">
        <v>664</v>
      </c>
      <c r="D623" s="3">
        <v>113905</v>
      </c>
      <c r="E623" s="1" t="s">
        <v>1451</v>
      </c>
      <c r="F623" s="1" t="s">
        <v>21</v>
      </c>
      <c r="G623" s="1" t="s">
        <v>1452</v>
      </c>
      <c r="H623" s="4">
        <v>131000</v>
      </c>
      <c r="I623" s="4">
        <v>131000</v>
      </c>
      <c r="J623" s="3">
        <v>550</v>
      </c>
      <c r="K623" s="2">
        <v>1</v>
      </c>
      <c r="L623" s="2">
        <f t="shared" si="36"/>
        <v>238.18181818181819</v>
      </c>
      <c r="M623" s="2">
        <f t="shared" si="37"/>
        <v>238.18181818181819</v>
      </c>
      <c r="N623" t="str">
        <v>Low Pay</v>
      </c>
      <c r="O623" s="2" t="str">
        <f t="shared" si="38"/>
        <v>Single</v>
      </c>
      <c r="P623" t="str">
        <f t="shared" si="39"/>
        <v>Full Pay</v>
      </c>
    </row>
    <row r="624" spans="1:16" x14ac:dyDescent="0.3">
      <c r="A624" s="1" t="s">
        <v>11</v>
      </c>
      <c r="B624" s="3">
        <v>16</v>
      </c>
      <c r="C624" s="1" t="s">
        <v>316</v>
      </c>
      <c r="D624" s="3">
        <v>185904</v>
      </c>
      <c r="E624" s="1" t="s">
        <v>1453</v>
      </c>
      <c r="F624" s="1" t="s">
        <v>21</v>
      </c>
      <c r="G624" s="1" t="s">
        <v>1454</v>
      </c>
      <c r="H624" s="4">
        <v>100786</v>
      </c>
      <c r="I624" s="4">
        <v>100786</v>
      </c>
      <c r="J624" s="3">
        <v>127</v>
      </c>
      <c r="K624" s="2">
        <v>1</v>
      </c>
      <c r="L624" s="2">
        <f t="shared" si="36"/>
        <v>793.59055118110234</v>
      </c>
      <c r="M624" s="2">
        <f t="shared" si="37"/>
        <v>793.59055118110234</v>
      </c>
      <c r="N624" t="str">
        <v>Low Pay</v>
      </c>
      <c r="O624" s="2" t="str">
        <f t="shared" si="38"/>
        <v>Single</v>
      </c>
      <c r="P624" t="str">
        <f t="shared" si="39"/>
        <v>Full Pay</v>
      </c>
    </row>
    <row r="625" spans="1:16" x14ac:dyDescent="0.3">
      <c r="A625" s="1" t="s">
        <v>11</v>
      </c>
      <c r="B625" s="3">
        <v>10</v>
      </c>
      <c r="C625" s="1" t="s">
        <v>133</v>
      </c>
      <c r="D625" s="3">
        <v>61804</v>
      </c>
      <c r="E625" s="1" t="s">
        <v>1455</v>
      </c>
      <c r="F625" s="1" t="s">
        <v>14</v>
      </c>
      <c r="G625" s="1" t="s">
        <v>1456</v>
      </c>
      <c r="H625" s="4">
        <v>222408</v>
      </c>
      <c r="I625" s="4">
        <v>222408</v>
      </c>
      <c r="J625" s="3">
        <v>1391</v>
      </c>
      <c r="K625" s="2">
        <v>1</v>
      </c>
      <c r="L625" s="2">
        <f t="shared" si="36"/>
        <v>159.89072609633357</v>
      </c>
      <c r="M625" s="2">
        <f t="shared" si="37"/>
        <v>159.89072609633357</v>
      </c>
      <c r="N625" t="str">
        <v>Medium Pay</v>
      </c>
      <c r="O625" s="2" t="str">
        <f t="shared" si="38"/>
        <v>Single</v>
      </c>
      <c r="P625" t="str">
        <f t="shared" si="39"/>
        <v>Full Pay</v>
      </c>
    </row>
    <row r="626" spans="1:16" x14ac:dyDescent="0.3">
      <c r="A626" s="1" t="s">
        <v>11</v>
      </c>
      <c r="B626" s="3">
        <v>20</v>
      </c>
      <c r="C626" s="1" t="s">
        <v>257</v>
      </c>
      <c r="D626" s="3">
        <v>193902</v>
      </c>
      <c r="E626" s="1" t="s">
        <v>1457</v>
      </c>
      <c r="F626" s="1" t="s">
        <v>21</v>
      </c>
      <c r="G626" s="1" t="s">
        <v>771</v>
      </c>
      <c r="H626" s="4">
        <v>116643</v>
      </c>
      <c r="I626" s="4">
        <v>116643</v>
      </c>
      <c r="J626" s="3">
        <v>343</v>
      </c>
      <c r="K626" s="2">
        <v>1</v>
      </c>
      <c r="L626" s="2">
        <f t="shared" si="36"/>
        <v>340.06705539358603</v>
      </c>
      <c r="M626" s="2">
        <f t="shared" si="37"/>
        <v>340.06705539358603</v>
      </c>
      <c r="N626" t="str">
        <v>Low Pay</v>
      </c>
      <c r="O626" s="2" t="str">
        <f t="shared" si="38"/>
        <v>Single</v>
      </c>
      <c r="P626" t="str">
        <f t="shared" si="39"/>
        <v>Full Pay</v>
      </c>
    </row>
    <row r="627" spans="1:16" x14ac:dyDescent="0.3">
      <c r="A627" s="1" t="s">
        <v>11</v>
      </c>
      <c r="B627" s="3">
        <v>13</v>
      </c>
      <c r="C627" s="1" t="s">
        <v>646</v>
      </c>
      <c r="D627" s="3">
        <v>246913</v>
      </c>
      <c r="E627" s="1" t="s">
        <v>1458</v>
      </c>
      <c r="F627" s="1" t="s">
        <v>21</v>
      </c>
      <c r="G627" s="1" t="s">
        <v>1459</v>
      </c>
      <c r="H627" s="4">
        <v>357110</v>
      </c>
      <c r="I627" s="4">
        <v>357110</v>
      </c>
      <c r="J627" s="3">
        <v>42608</v>
      </c>
      <c r="K627" s="2">
        <v>1</v>
      </c>
      <c r="L627" s="2">
        <f t="shared" si="36"/>
        <v>8.3812898986105893</v>
      </c>
      <c r="M627" s="2">
        <f t="shared" si="37"/>
        <v>8.3812898986105893</v>
      </c>
      <c r="N627" t="str">
        <v>High Pay</v>
      </c>
      <c r="O627" s="2" t="str">
        <f t="shared" si="38"/>
        <v>Single</v>
      </c>
      <c r="P627" t="str">
        <f t="shared" si="39"/>
        <v>Full Pay</v>
      </c>
    </row>
    <row r="628" spans="1:16" x14ac:dyDescent="0.3">
      <c r="A628" s="1" t="s">
        <v>11</v>
      </c>
      <c r="B628" s="3">
        <v>8</v>
      </c>
      <c r="C628" s="1" t="s">
        <v>728</v>
      </c>
      <c r="D628" s="3">
        <v>19914</v>
      </c>
      <c r="E628" s="1" t="s">
        <v>1460</v>
      </c>
      <c r="F628" s="1" t="s">
        <v>21</v>
      </c>
      <c r="G628" s="1" t="s">
        <v>1461</v>
      </c>
      <c r="H628" s="4">
        <v>55000</v>
      </c>
      <c r="I628" s="4">
        <v>110000</v>
      </c>
      <c r="J628" s="3">
        <v>119</v>
      </c>
      <c r="K628" s="2">
        <v>0.5</v>
      </c>
      <c r="L628" s="2">
        <f t="shared" si="36"/>
        <v>462.18487394957981</v>
      </c>
      <c r="M628" s="2">
        <f t="shared" si="37"/>
        <v>924.36974789915962</v>
      </c>
      <c r="N628" t="str">
        <v>Low Pay</v>
      </c>
      <c r="O628" s="2" t="str">
        <f t="shared" si="38"/>
        <v>Single</v>
      </c>
      <c r="P628" t="str">
        <f t="shared" si="39"/>
        <v>Partial</v>
      </c>
    </row>
    <row r="629" spans="1:16" x14ac:dyDescent="0.3">
      <c r="A629" s="1" t="s">
        <v>11</v>
      </c>
      <c r="B629" s="3">
        <v>16</v>
      </c>
      <c r="C629" s="1" t="s">
        <v>1066</v>
      </c>
      <c r="D629" s="3">
        <v>90902</v>
      </c>
      <c r="E629" s="1" t="s">
        <v>1462</v>
      </c>
      <c r="F629" s="1" t="s">
        <v>21</v>
      </c>
      <c r="G629" s="1" t="s">
        <v>1463</v>
      </c>
      <c r="H629" s="4">
        <v>83200</v>
      </c>
      <c r="I629" s="4">
        <v>83200</v>
      </c>
      <c r="J629" s="3">
        <v>173</v>
      </c>
      <c r="K629" s="2">
        <v>1</v>
      </c>
      <c r="L629" s="2">
        <f t="shared" si="36"/>
        <v>480.92485549132948</v>
      </c>
      <c r="M629" s="2">
        <f t="shared" si="37"/>
        <v>480.92485549132948</v>
      </c>
      <c r="N629" t="str">
        <v>Low Pay</v>
      </c>
      <c r="O629" s="2" t="str">
        <f t="shared" si="38"/>
        <v>Single</v>
      </c>
      <c r="P629" t="str">
        <f t="shared" si="39"/>
        <v>Full Pay</v>
      </c>
    </row>
    <row r="630" spans="1:16" x14ac:dyDescent="0.3">
      <c r="A630" s="1" t="s">
        <v>11</v>
      </c>
      <c r="B630" s="3">
        <v>10</v>
      </c>
      <c r="C630" s="1" t="s">
        <v>12</v>
      </c>
      <c r="D630" s="3">
        <v>57846</v>
      </c>
      <c r="E630" s="1" t="s">
        <v>1464</v>
      </c>
      <c r="F630" s="1" t="s">
        <v>14</v>
      </c>
      <c r="G630" s="1" t="s">
        <v>1465</v>
      </c>
      <c r="H630" s="4">
        <v>155040</v>
      </c>
      <c r="I630" s="4">
        <v>155040</v>
      </c>
      <c r="J630" s="3">
        <v>1138</v>
      </c>
      <c r="K630" s="2">
        <v>1</v>
      </c>
      <c r="L630" s="2">
        <f t="shared" si="36"/>
        <v>136.23901581722319</v>
      </c>
      <c r="M630" s="2">
        <f t="shared" si="37"/>
        <v>136.23901581722319</v>
      </c>
      <c r="N630" t="str">
        <v>Medium Pay</v>
      </c>
      <c r="O630" s="2" t="str">
        <f t="shared" si="38"/>
        <v>Single</v>
      </c>
      <c r="P630" t="str">
        <f t="shared" si="39"/>
        <v>Full Pay</v>
      </c>
    </row>
    <row r="631" spans="1:16" x14ac:dyDescent="0.3">
      <c r="A631" s="1" t="s">
        <v>11</v>
      </c>
      <c r="B631" s="3">
        <v>4</v>
      </c>
      <c r="C631" s="1" t="s">
        <v>16</v>
      </c>
      <c r="D631" s="3">
        <v>101874</v>
      </c>
      <c r="E631" s="1" t="s">
        <v>1466</v>
      </c>
      <c r="F631" s="1" t="s">
        <v>14</v>
      </c>
      <c r="G631" s="1" t="s">
        <v>1467</v>
      </c>
      <c r="H631" s="4">
        <v>130400</v>
      </c>
      <c r="I631" s="4">
        <v>130400</v>
      </c>
      <c r="J631" s="3">
        <v>468</v>
      </c>
      <c r="K631" s="2">
        <v>1</v>
      </c>
      <c r="L631" s="2">
        <f t="shared" si="36"/>
        <v>278.63247863247864</v>
      </c>
      <c r="M631" s="2">
        <f t="shared" si="37"/>
        <v>278.63247863247864</v>
      </c>
      <c r="N631" t="str">
        <v>Low Pay</v>
      </c>
      <c r="O631" s="2" t="str">
        <f t="shared" si="38"/>
        <v>Single</v>
      </c>
      <c r="P631" t="str">
        <f t="shared" si="39"/>
        <v>Full Pay</v>
      </c>
    </row>
    <row r="632" spans="1:16" x14ac:dyDescent="0.3">
      <c r="A632" s="1" t="s">
        <v>11</v>
      </c>
      <c r="B632" s="3">
        <v>20</v>
      </c>
      <c r="C632" s="1" t="s">
        <v>49</v>
      </c>
      <c r="D632" s="3">
        <v>15806</v>
      </c>
      <c r="E632" s="1" t="s">
        <v>1468</v>
      </c>
      <c r="F632" s="1" t="s">
        <v>14</v>
      </c>
      <c r="G632" s="1" t="s">
        <v>1469</v>
      </c>
      <c r="H632" s="4">
        <v>15500</v>
      </c>
      <c r="I632" s="4">
        <v>15500</v>
      </c>
      <c r="J632" s="3">
        <v>2186</v>
      </c>
      <c r="K632" s="2">
        <v>1</v>
      </c>
      <c r="L632" s="2">
        <f t="shared" si="36"/>
        <v>7.0905763952424516</v>
      </c>
      <c r="M632" s="2">
        <f t="shared" si="37"/>
        <v>7.0905763952424516</v>
      </c>
      <c r="N632" t="str">
        <v>Low Pay</v>
      </c>
      <c r="O632" s="2" t="str">
        <f t="shared" si="38"/>
        <v>Single</v>
      </c>
      <c r="P632" t="str">
        <f t="shared" si="39"/>
        <v>Full Pay</v>
      </c>
    </row>
    <row r="633" spans="1:16" x14ac:dyDescent="0.3">
      <c r="A633" s="1" t="s">
        <v>11</v>
      </c>
      <c r="B633" s="3">
        <v>6</v>
      </c>
      <c r="C633" s="1" t="s">
        <v>249</v>
      </c>
      <c r="D633" s="3">
        <v>187906</v>
      </c>
      <c r="E633" s="1" t="s">
        <v>1470</v>
      </c>
      <c r="F633" s="1" t="s">
        <v>21</v>
      </c>
      <c r="G633" s="1" t="s">
        <v>1471</v>
      </c>
      <c r="H633" s="4">
        <v>121008</v>
      </c>
      <c r="I633" s="4">
        <v>121008</v>
      </c>
      <c r="J633" s="3">
        <v>227</v>
      </c>
      <c r="K633" s="2">
        <v>1</v>
      </c>
      <c r="L633" s="2">
        <f t="shared" si="36"/>
        <v>533.07488986784142</v>
      </c>
      <c r="M633" s="2">
        <f t="shared" si="37"/>
        <v>533.07488986784142</v>
      </c>
      <c r="N633" t="str">
        <v>Low Pay</v>
      </c>
      <c r="O633" s="2" t="str">
        <f t="shared" si="38"/>
        <v>Single</v>
      </c>
      <c r="P633" t="str">
        <f t="shared" si="39"/>
        <v>Full Pay</v>
      </c>
    </row>
    <row r="634" spans="1:16" x14ac:dyDescent="0.3">
      <c r="A634" s="1" t="s">
        <v>11</v>
      </c>
      <c r="B634" s="3">
        <v>6</v>
      </c>
      <c r="C634" s="1" t="s">
        <v>399</v>
      </c>
      <c r="D634" s="3">
        <v>145911</v>
      </c>
      <c r="E634" s="1" t="s">
        <v>1472</v>
      </c>
      <c r="F634" s="1" t="s">
        <v>21</v>
      </c>
      <c r="G634" s="1" t="s">
        <v>1473</v>
      </c>
      <c r="H634" s="4">
        <v>141500</v>
      </c>
      <c r="I634" s="4">
        <v>141500</v>
      </c>
      <c r="J634" s="3">
        <v>758</v>
      </c>
      <c r="K634" s="2">
        <v>1</v>
      </c>
      <c r="L634" s="2">
        <f t="shared" si="36"/>
        <v>186.67546174142481</v>
      </c>
      <c r="M634" s="2">
        <f t="shared" si="37"/>
        <v>186.67546174142481</v>
      </c>
      <c r="N634" t="str">
        <v>Low Pay</v>
      </c>
      <c r="O634" s="2" t="str">
        <f t="shared" si="38"/>
        <v>Single</v>
      </c>
      <c r="P634" t="str">
        <f t="shared" si="39"/>
        <v>Full Pay</v>
      </c>
    </row>
    <row r="635" spans="1:16" x14ac:dyDescent="0.3">
      <c r="A635" s="1" t="s">
        <v>11</v>
      </c>
      <c r="B635" s="3">
        <v>10</v>
      </c>
      <c r="C635" s="1" t="s">
        <v>302</v>
      </c>
      <c r="D635" s="3">
        <v>74909</v>
      </c>
      <c r="E635" s="1" t="s">
        <v>1474</v>
      </c>
      <c r="F635" s="1" t="s">
        <v>21</v>
      </c>
      <c r="G635" s="1" t="s">
        <v>1475</v>
      </c>
      <c r="H635" s="4">
        <v>144840</v>
      </c>
      <c r="I635" s="4">
        <v>144840</v>
      </c>
      <c r="J635" s="3">
        <v>815</v>
      </c>
      <c r="K635" s="2">
        <v>1</v>
      </c>
      <c r="L635" s="2">
        <f t="shared" si="36"/>
        <v>177.71779141104295</v>
      </c>
      <c r="M635" s="2">
        <f t="shared" si="37"/>
        <v>177.71779141104295</v>
      </c>
      <c r="N635" t="str">
        <v>Low Pay</v>
      </c>
      <c r="O635" s="2" t="str">
        <f t="shared" si="38"/>
        <v>Single</v>
      </c>
      <c r="P635" t="str">
        <f t="shared" si="39"/>
        <v>Full Pay</v>
      </c>
    </row>
    <row r="636" spans="1:16" x14ac:dyDescent="0.3">
      <c r="A636" s="1" t="s">
        <v>11</v>
      </c>
      <c r="B636" s="3">
        <v>17</v>
      </c>
      <c r="C636" s="1" t="s">
        <v>119</v>
      </c>
      <c r="D636" s="3">
        <v>110902</v>
      </c>
      <c r="E636" s="1" t="s">
        <v>1476</v>
      </c>
      <c r="F636" s="1" t="s">
        <v>21</v>
      </c>
      <c r="G636" s="1" t="s">
        <v>1477</v>
      </c>
      <c r="H636" s="4">
        <v>191827</v>
      </c>
      <c r="I636" s="4">
        <v>191827</v>
      </c>
      <c r="J636" s="3">
        <v>2575</v>
      </c>
      <c r="K636" s="2">
        <v>1</v>
      </c>
      <c r="L636" s="2">
        <f t="shared" si="36"/>
        <v>74.495922330097088</v>
      </c>
      <c r="M636" s="2">
        <f t="shared" si="37"/>
        <v>74.495922330097088</v>
      </c>
      <c r="N636" t="str">
        <v>Medium Pay</v>
      </c>
      <c r="O636" s="2" t="str">
        <f t="shared" si="38"/>
        <v>Single</v>
      </c>
      <c r="P636" t="str">
        <f t="shared" si="39"/>
        <v>Full Pay</v>
      </c>
    </row>
    <row r="637" spans="1:16" x14ac:dyDescent="0.3">
      <c r="A637" s="1" t="s">
        <v>11</v>
      </c>
      <c r="B637" s="3">
        <v>7</v>
      </c>
      <c r="C637" s="1" t="s">
        <v>457</v>
      </c>
      <c r="D637" s="3">
        <v>201904</v>
      </c>
      <c r="E637" s="1" t="s">
        <v>1478</v>
      </c>
      <c r="F637" s="1" t="s">
        <v>21</v>
      </c>
      <c r="G637" s="1" t="s">
        <v>1479</v>
      </c>
      <c r="H637" s="4">
        <v>120950</v>
      </c>
      <c r="I637" s="4">
        <v>120950</v>
      </c>
      <c r="J637" s="3">
        <v>242</v>
      </c>
      <c r="K637" s="2">
        <v>1</v>
      </c>
      <c r="L637" s="2">
        <f t="shared" si="36"/>
        <v>499.79338842975204</v>
      </c>
      <c r="M637" s="2">
        <f t="shared" si="37"/>
        <v>499.79338842975204</v>
      </c>
      <c r="N637" t="str">
        <v>Low Pay</v>
      </c>
      <c r="O637" s="2" t="str">
        <f t="shared" si="38"/>
        <v>Single</v>
      </c>
      <c r="P637" t="str">
        <f t="shared" si="39"/>
        <v>Full Pay</v>
      </c>
    </row>
    <row r="638" spans="1:16" x14ac:dyDescent="0.3">
      <c r="A638" s="1" t="s">
        <v>11</v>
      </c>
      <c r="B638" s="3">
        <v>11</v>
      </c>
      <c r="C638" s="1" t="s">
        <v>133</v>
      </c>
      <c r="D638" s="3">
        <v>61902</v>
      </c>
      <c r="E638" s="1" t="s">
        <v>1480</v>
      </c>
      <c r="F638" s="1" t="s">
        <v>21</v>
      </c>
      <c r="G638" s="1" t="s">
        <v>1481</v>
      </c>
      <c r="H638" s="4">
        <v>334750</v>
      </c>
      <c r="I638" s="4">
        <v>334750</v>
      </c>
      <c r="J638" s="3">
        <v>47876</v>
      </c>
      <c r="K638" s="2">
        <v>1</v>
      </c>
      <c r="L638" s="2">
        <f t="shared" si="36"/>
        <v>6.9920210543905092</v>
      </c>
      <c r="M638" s="2">
        <f t="shared" si="37"/>
        <v>6.9920210543905092</v>
      </c>
      <c r="N638" t="str">
        <v>High Pay</v>
      </c>
      <c r="O638" s="2" t="str">
        <f t="shared" si="38"/>
        <v>Single</v>
      </c>
      <c r="P638" t="str">
        <f t="shared" si="39"/>
        <v>Full Pay</v>
      </c>
    </row>
    <row r="639" spans="1:16" x14ac:dyDescent="0.3">
      <c r="A639" s="1" t="s">
        <v>11</v>
      </c>
      <c r="B639" s="3">
        <v>13</v>
      </c>
      <c r="C639" s="1" t="s">
        <v>764</v>
      </c>
      <c r="D639" s="3">
        <v>144902</v>
      </c>
      <c r="E639" s="1" t="s">
        <v>1482</v>
      </c>
      <c r="F639" s="1" t="s">
        <v>21</v>
      </c>
      <c r="G639" s="1" t="s">
        <v>1483</v>
      </c>
      <c r="H639" s="4">
        <v>145000</v>
      </c>
      <c r="I639" s="4">
        <v>145000</v>
      </c>
      <c r="J639" s="3">
        <v>1052</v>
      </c>
      <c r="K639" s="2">
        <v>1</v>
      </c>
      <c r="L639" s="2">
        <f t="shared" si="36"/>
        <v>137.83269961977186</v>
      </c>
      <c r="M639" s="2">
        <f t="shared" si="37"/>
        <v>137.83269961977186</v>
      </c>
      <c r="N639" t="str">
        <v>Low Pay</v>
      </c>
      <c r="O639" s="2" t="str">
        <f t="shared" si="38"/>
        <v>Single</v>
      </c>
      <c r="P639" t="str">
        <f t="shared" si="39"/>
        <v>Full Pay</v>
      </c>
    </row>
    <row r="640" spans="1:16" x14ac:dyDescent="0.3">
      <c r="A640" s="1" t="s">
        <v>11</v>
      </c>
      <c r="B640" s="3">
        <v>13</v>
      </c>
      <c r="C640" s="1" t="s">
        <v>646</v>
      </c>
      <c r="D640" s="3">
        <v>246908</v>
      </c>
      <c r="E640" s="1" t="s">
        <v>1484</v>
      </c>
      <c r="F640" s="1" t="s">
        <v>21</v>
      </c>
      <c r="G640" s="1" t="s">
        <v>1485</v>
      </c>
      <c r="H640" s="4">
        <v>265210</v>
      </c>
      <c r="I640" s="4">
        <v>265210</v>
      </c>
      <c r="J640" s="3">
        <v>9836</v>
      </c>
      <c r="K640" s="2">
        <v>1</v>
      </c>
      <c r="L640" s="2">
        <f t="shared" si="36"/>
        <v>26.963196421309476</v>
      </c>
      <c r="M640" s="2">
        <f t="shared" si="37"/>
        <v>26.963196421309476</v>
      </c>
      <c r="N640" t="str">
        <v>High Pay</v>
      </c>
      <c r="O640" s="2" t="str">
        <f t="shared" si="38"/>
        <v>Single</v>
      </c>
      <c r="P640" t="str">
        <f t="shared" si="39"/>
        <v>Full Pay</v>
      </c>
    </row>
    <row r="641" spans="1:16" x14ac:dyDescent="0.3">
      <c r="A641" s="1" t="s">
        <v>11</v>
      </c>
      <c r="B641" s="3">
        <v>5</v>
      </c>
      <c r="C641" s="1" t="s">
        <v>560</v>
      </c>
      <c r="D641" s="3">
        <v>146906</v>
      </c>
      <c r="E641" s="1" t="s">
        <v>1486</v>
      </c>
      <c r="F641" s="1" t="s">
        <v>21</v>
      </c>
      <c r="G641" s="1" t="s">
        <v>1487</v>
      </c>
      <c r="H641" s="4">
        <v>189250</v>
      </c>
      <c r="I641" s="4">
        <v>189250</v>
      </c>
      <c r="J641" s="3">
        <v>2438</v>
      </c>
      <c r="K641" s="2">
        <v>1</v>
      </c>
      <c r="L641" s="2">
        <f t="shared" si="36"/>
        <v>77.625102543068095</v>
      </c>
      <c r="M641" s="2">
        <f t="shared" si="37"/>
        <v>77.625102543068095</v>
      </c>
      <c r="N641" t="str">
        <v>Medium Pay</v>
      </c>
      <c r="O641" s="2" t="str">
        <f t="shared" si="38"/>
        <v>Single</v>
      </c>
      <c r="P641" t="str">
        <f t="shared" si="39"/>
        <v>Full Pay</v>
      </c>
    </row>
    <row r="642" spans="1:16" x14ac:dyDescent="0.3">
      <c r="A642" s="1" t="s">
        <v>11</v>
      </c>
      <c r="B642" s="3">
        <v>8</v>
      </c>
      <c r="C642" s="1" t="s">
        <v>728</v>
      </c>
      <c r="D642" s="3">
        <v>19908</v>
      </c>
      <c r="E642" s="1" t="s">
        <v>1488</v>
      </c>
      <c r="F642" s="1" t="s">
        <v>21</v>
      </c>
      <c r="G642" s="1" t="s">
        <v>1489</v>
      </c>
      <c r="H642" s="4">
        <v>168000</v>
      </c>
      <c r="I642" s="4">
        <v>168000</v>
      </c>
      <c r="J642" s="3">
        <v>1937</v>
      </c>
      <c r="K642" s="2">
        <v>1</v>
      </c>
      <c r="L642" s="2">
        <f t="shared" si="36"/>
        <v>86.732059886422306</v>
      </c>
      <c r="M642" s="2">
        <f t="shared" si="37"/>
        <v>86.732059886422306</v>
      </c>
      <c r="N642" t="str">
        <v>Medium Pay</v>
      </c>
      <c r="O642" s="2" t="str">
        <f t="shared" si="38"/>
        <v>Single</v>
      </c>
      <c r="P642" t="str">
        <f t="shared" si="39"/>
        <v>Full Pay</v>
      </c>
    </row>
    <row r="643" spans="1:16" x14ac:dyDescent="0.3">
      <c r="A643" s="1" t="s">
        <v>11</v>
      </c>
      <c r="B643" s="3">
        <v>10</v>
      </c>
      <c r="C643" s="1" t="s">
        <v>12</v>
      </c>
      <c r="D643" s="3">
        <v>57807</v>
      </c>
      <c r="E643" s="1" t="s">
        <v>1490</v>
      </c>
      <c r="F643" s="1" t="s">
        <v>14</v>
      </c>
      <c r="G643" s="1" t="s">
        <v>1491</v>
      </c>
      <c r="H643" s="4">
        <v>264622</v>
      </c>
      <c r="I643" s="4">
        <v>264622</v>
      </c>
      <c r="J643" s="3">
        <v>5735</v>
      </c>
      <c r="K643" s="2">
        <v>1</v>
      </c>
      <c r="L643" s="2">
        <f t="shared" ref="L643:L706" si="40">SUM(H643 / J643)</f>
        <v>46.141586748038364</v>
      </c>
      <c r="M643" s="2">
        <f t="shared" ref="M643:M706" si="41">SUM(I643 / J643)</f>
        <v>46.141586748038364</v>
      </c>
      <c r="N643" t="str">
        <v>High Pay</v>
      </c>
      <c r="O643" s="2" t="str">
        <f t="shared" ref="O643:O706" si="42">IF(COUNTIFS(D$2:D$1200, D643)&gt;1, "Turnover ("&amp;COUNTIFS(D$2:D$1200, D643)&amp;" supers)", "Single")</f>
        <v>Single</v>
      </c>
      <c r="P643" t="str">
        <f t="shared" ref="P643:P706" si="43">IF(K643=1,"Full Pay","Partial")</f>
        <v>Full Pay</v>
      </c>
    </row>
    <row r="644" spans="1:16" x14ac:dyDescent="0.3">
      <c r="A644" s="1" t="s">
        <v>11</v>
      </c>
      <c r="B644" s="3">
        <v>20</v>
      </c>
      <c r="C644" s="1" t="s">
        <v>49</v>
      </c>
      <c r="D644" s="3">
        <v>15825</v>
      </c>
      <c r="E644" s="1" t="s">
        <v>1492</v>
      </c>
      <c r="F644" s="1" t="s">
        <v>14</v>
      </c>
      <c r="G644" s="1" t="s">
        <v>1493</v>
      </c>
      <c r="H644" s="4">
        <v>95472</v>
      </c>
      <c r="I644" s="4">
        <v>190944</v>
      </c>
      <c r="J644" s="3">
        <v>462</v>
      </c>
      <c r="K644" s="2">
        <v>0.5</v>
      </c>
      <c r="L644" s="2">
        <f t="shared" si="40"/>
        <v>206.64935064935065</v>
      </c>
      <c r="M644" s="2">
        <f t="shared" si="41"/>
        <v>413.2987012987013</v>
      </c>
      <c r="N644" t="str">
        <v>Medium Pay</v>
      </c>
      <c r="O644" s="2" t="str">
        <f t="shared" si="42"/>
        <v>Single</v>
      </c>
      <c r="P644" t="str">
        <f t="shared" si="43"/>
        <v>Partial</v>
      </c>
    </row>
    <row r="645" spans="1:16" x14ac:dyDescent="0.3">
      <c r="A645" s="1" t="s">
        <v>11</v>
      </c>
      <c r="B645" s="3">
        <v>7</v>
      </c>
      <c r="C645" s="1" t="s">
        <v>142</v>
      </c>
      <c r="D645" s="3">
        <v>212903</v>
      </c>
      <c r="E645" s="1" t="s">
        <v>1494</v>
      </c>
      <c r="F645" s="1" t="s">
        <v>21</v>
      </c>
      <c r="G645" s="1" t="s">
        <v>1495</v>
      </c>
      <c r="H645" s="4">
        <v>281943</v>
      </c>
      <c r="I645" s="4">
        <v>281943</v>
      </c>
      <c r="J645" s="3">
        <v>4606</v>
      </c>
      <c r="K645" s="2">
        <v>1</v>
      </c>
      <c r="L645" s="2">
        <f t="shared" si="40"/>
        <v>61.212114633087275</v>
      </c>
      <c r="M645" s="2">
        <f t="shared" si="41"/>
        <v>61.212114633087275</v>
      </c>
      <c r="N645" t="str">
        <v>High Pay</v>
      </c>
      <c r="O645" s="2" t="str">
        <f t="shared" si="42"/>
        <v>Single</v>
      </c>
      <c r="P645" t="str">
        <f t="shared" si="43"/>
        <v>Full Pay</v>
      </c>
    </row>
    <row r="646" spans="1:16" x14ac:dyDescent="0.3">
      <c r="A646" s="1" t="s">
        <v>11</v>
      </c>
      <c r="B646" s="3">
        <v>8</v>
      </c>
      <c r="C646" s="1" t="s">
        <v>154</v>
      </c>
      <c r="D646" s="3">
        <v>34905</v>
      </c>
      <c r="E646" s="1" t="s">
        <v>1496</v>
      </c>
      <c r="F646" s="1" t="s">
        <v>21</v>
      </c>
      <c r="G646" s="1" t="s">
        <v>1497</v>
      </c>
      <c r="H646" s="4">
        <v>140000</v>
      </c>
      <c r="I646" s="4">
        <v>140000</v>
      </c>
      <c r="J646" s="3">
        <v>617</v>
      </c>
      <c r="K646" s="2">
        <v>1</v>
      </c>
      <c r="L646" s="2">
        <f t="shared" si="40"/>
        <v>226.90437601296597</v>
      </c>
      <c r="M646" s="2">
        <f t="shared" si="41"/>
        <v>226.90437601296597</v>
      </c>
      <c r="N646" t="str">
        <v>Low Pay</v>
      </c>
      <c r="O646" s="2" t="str">
        <f t="shared" si="42"/>
        <v>Single</v>
      </c>
      <c r="P646" t="str">
        <f t="shared" si="43"/>
        <v>Full Pay</v>
      </c>
    </row>
    <row r="647" spans="1:16" x14ac:dyDescent="0.3">
      <c r="A647" s="1" t="s">
        <v>11</v>
      </c>
      <c r="B647" s="3">
        <v>11</v>
      </c>
      <c r="C647" s="1" t="s">
        <v>435</v>
      </c>
      <c r="D647" s="3">
        <v>49907</v>
      </c>
      <c r="E647" s="1" t="s">
        <v>1498</v>
      </c>
      <c r="F647" s="1" t="s">
        <v>21</v>
      </c>
      <c r="G647" s="1" t="s">
        <v>1499</v>
      </c>
      <c r="H647" s="4">
        <v>121275</v>
      </c>
      <c r="I647" s="4">
        <v>121275</v>
      </c>
      <c r="J647" s="3">
        <v>507</v>
      </c>
      <c r="K647" s="2">
        <v>1</v>
      </c>
      <c r="L647" s="2">
        <f t="shared" si="40"/>
        <v>239.20118343195267</v>
      </c>
      <c r="M647" s="2">
        <f t="shared" si="41"/>
        <v>239.20118343195267</v>
      </c>
      <c r="N647" t="str">
        <v>Low Pay</v>
      </c>
      <c r="O647" s="2" t="str">
        <f t="shared" si="42"/>
        <v>Single</v>
      </c>
      <c r="P647" t="str">
        <f t="shared" si="43"/>
        <v>Full Pay</v>
      </c>
    </row>
    <row r="648" spans="1:16" x14ac:dyDescent="0.3">
      <c r="A648" s="1" t="s">
        <v>11</v>
      </c>
      <c r="B648" s="3">
        <v>11</v>
      </c>
      <c r="C648" s="1" t="s">
        <v>287</v>
      </c>
      <c r="D648" s="3">
        <v>72909</v>
      </c>
      <c r="E648" s="1" t="s">
        <v>1500</v>
      </c>
      <c r="F648" s="1" t="s">
        <v>21</v>
      </c>
      <c r="G648" s="1" t="s">
        <v>1501</v>
      </c>
      <c r="H648" s="4">
        <v>168600</v>
      </c>
      <c r="I648" s="4">
        <v>168600</v>
      </c>
      <c r="J648" s="3">
        <v>270</v>
      </c>
      <c r="K648" s="2">
        <v>1</v>
      </c>
      <c r="L648" s="2">
        <f t="shared" si="40"/>
        <v>624.44444444444446</v>
      </c>
      <c r="M648" s="2">
        <f t="shared" si="41"/>
        <v>624.44444444444446</v>
      </c>
      <c r="N648" t="str">
        <v>Medium Pay</v>
      </c>
      <c r="O648" s="2" t="str">
        <f t="shared" si="42"/>
        <v>Single</v>
      </c>
      <c r="P648" t="str">
        <f t="shared" si="43"/>
        <v>Full Pay</v>
      </c>
    </row>
    <row r="649" spans="1:16" x14ac:dyDescent="0.3">
      <c r="A649" s="1" t="s">
        <v>11</v>
      </c>
      <c r="B649" s="3">
        <v>11</v>
      </c>
      <c r="C649" s="1" t="s">
        <v>1053</v>
      </c>
      <c r="D649" s="3">
        <v>111902</v>
      </c>
      <c r="E649" s="1" t="s">
        <v>1502</v>
      </c>
      <c r="F649" s="1" t="s">
        <v>21</v>
      </c>
      <c r="G649" s="1" t="s">
        <v>1503</v>
      </c>
      <c r="H649" s="4">
        <v>1</v>
      </c>
      <c r="I649" s="4">
        <v>1</v>
      </c>
      <c r="J649" s="3">
        <v>478</v>
      </c>
      <c r="K649" s="2">
        <v>1</v>
      </c>
      <c r="L649" s="2">
        <f t="shared" si="40"/>
        <v>2.0920502092050207E-3</v>
      </c>
      <c r="M649" s="2">
        <f t="shared" si="41"/>
        <v>2.0920502092050207E-3</v>
      </c>
      <c r="N649" t="str">
        <v>Low Pay</v>
      </c>
      <c r="O649" s="2" t="str">
        <f t="shared" si="42"/>
        <v>Single</v>
      </c>
      <c r="P649" t="str">
        <f t="shared" si="43"/>
        <v>Full Pay</v>
      </c>
    </row>
    <row r="650" spans="1:16" x14ac:dyDescent="0.3">
      <c r="A650" s="1" t="s">
        <v>11</v>
      </c>
      <c r="B650" s="3">
        <v>5</v>
      </c>
      <c r="C650" s="1" t="s">
        <v>350</v>
      </c>
      <c r="D650" s="3">
        <v>181908</v>
      </c>
      <c r="E650" s="1" t="s">
        <v>1504</v>
      </c>
      <c r="F650" s="1" t="s">
        <v>21</v>
      </c>
      <c r="G650" s="1" t="s">
        <v>1505</v>
      </c>
      <c r="H650" s="4">
        <v>194915</v>
      </c>
      <c r="I650" s="4">
        <v>194915</v>
      </c>
      <c r="J650" s="3">
        <v>3320</v>
      </c>
      <c r="K650" s="2">
        <v>1</v>
      </c>
      <c r="L650" s="2">
        <f t="shared" si="40"/>
        <v>58.709337349397593</v>
      </c>
      <c r="M650" s="2">
        <f t="shared" si="41"/>
        <v>58.709337349397593</v>
      </c>
      <c r="N650" t="str">
        <v>Medium Pay</v>
      </c>
      <c r="O650" s="2" t="str">
        <f t="shared" si="42"/>
        <v>Single</v>
      </c>
      <c r="P650" t="str">
        <f t="shared" si="43"/>
        <v>Full Pay</v>
      </c>
    </row>
    <row r="651" spans="1:16" x14ac:dyDescent="0.3">
      <c r="A651" s="1" t="s">
        <v>11</v>
      </c>
      <c r="B651" s="3">
        <v>11</v>
      </c>
      <c r="C651" s="1" t="s">
        <v>133</v>
      </c>
      <c r="D651" s="3">
        <v>61914</v>
      </c>
      <c r="E651" s="1" t="s">
        <v>1506</v>
      </c>
      <c r="F651" s="1" t="s">
        <v>21</v>
      </c>
      <c r="G651" s="1" t="s">
        <v>1507</v>
      </c>
      <c r="H651" s="4">
        <v>282015</v>
      </c>
      <c r="I651" s="4">
        <v>282015</v>
      </c>
      <c r="J651" s="3">
        <v>8036</v>
      </c>
      <c r="K651" s="2">
        <v>1</v>
      </c>
      <c r="L651" s="2">
        <f t="shared" si="40"/>
        <v>35.093952215032353</v>
      </c>
      <c r="M651" s="2">
        <f t="shared" si="41"/>
        <v>35.093952215032353</v>
      </c>
      <c r="N651" t="str">
        <v>High Pay</v>
      </c>
      <c r="O651" s="2" t="str">
        <f t="shared" si="42"/>
        <v>Single</v>
      </c>
      <c r="P651" t="str">
        <f t="shared" si="43"/>
        <v>Full Pay</v>
      </c>
    </row>
    <row r="652" spans="1:16" x14ac:dyDescent="0.3">
      <c r="A652" s="1" t="s">
        <v>11</v>
      </c>
      <c r="B652" s="3">
        <v>17</v>
      </c>
      <c r="C652" s="1" t="s">
        <v>94</v>
      </c>
      <c r="D652" s="3">
        <v>140904</v>
      </c>
      <c r="E652" s="1" t="s">
        <v>1508</v>
      </c>
      <c r="F652" s="1" t="s">
        <v>21</v>
      </c>
      <c r="G652" s="1" t="s">
        <v>1509</v>
      </c>
      <c r="H652" s="4">
        <v>160000</v>
      </c>
      <c r="I652" s="4">
        <v>160000</v>
      </c>
      <c r="J652" s="3">
        <v>1233</v>
      </c>
      <c r="K652" s="2">
        <v>1</v>
      </c>
      <c r="L652" s="2">
        <f t="shared" si="40"/>
        <v>129.76480129764801</v>
      </c>
      <c r="M652" s="2">
        <f t="shared" si="41"/>
        <v>129.76480129764801</v>
      </c>
      <c r="N652" t="str">
        <v>Medium Pay</v>
      </c>
      <c r="O652" s="2" t="str">
        <f t="shared" si="42"/>
        <v>Single</v>
      </c>
      <c r="P652" t="str">
        <f t="shared" si="43"/>
        <v>Full Pay</v>
      </c>
    </row>
    <row r="653" spans="1:16" x14ac:dyDescent="0.3">
      <c r="A653" s="1" t="s">
        <v>11</v>
      </c>
      <c r="B653" s="3">
        <v>6</v>
      </c>
      <c r="C653" s="1" t="s">
        <v>249</v>
      </c>
      <c r="D653" s="3">
        <v>187907</v>
      </c>
      <c r="E653" s="1" t="s">
        <v>1510</v>
      </c>
      <c r="F653" s="1" t="s">
        <v>21</v>
      </c>
      <c r="G653" s="1" t="s">
        <v>1511</v>
      </c>
      <c r="H653" s="4">
        <v>222791</v>
      </c>
      <c r="I653" s="4">
        <v>222791</v>
      </c>
      <c r="J653" s="3">
        <v>4016</v>
      </c>
      <c r="K653" s="2">
        <v>1</v>
      </c>
      <c r="L653" s="2">
        <f t="shared" si="40"/>
        <v>55.475846613545819</v>
      </c>
      <c r="M653" s="2">
        <f t="shared" si="41"/>
        <v>55.475846613545819</v>
      </c>
      <c r="N653" t="str">
        <v>Medium Pay</v>
      </c>
      <c r="O653" s="2" t="str">
        <f t="shared" si="42"/>
        <v>Single</v>
      </c>
      <c r="P653" t="str">
        <f t="shared" si="43"/>
        <v>Full Pay</v>
      </c>
    </row>
    <row r="654" spans="1:16" x14ac:dyDescent="0.3">
      <c r="A654" s="1" t="s">
        <v>11</v>
      </c>
      <c r="B654" s="3">
        <v>13</v>
      </c>
      <c r="C654" s="1" t="s">
        <v>1512</v>
      </c>
      <c r="D654" s="3">
        <v>150901</v>
      </c>
      <c r="E654" s="1" t="s">
        <v>1513</v>
      </c>
      <c r="F654" s="1" t="s">
        <v>21</v>
      </c>
      <c r="G654" s="1" t="s">
        <v>1514</v>
      </c>
      <c r="H654" s="4">
        <v>193723</v>
      </c>
      <c r="I654" s="4">
        <v>193723</v>
      </c>
      <c r="J654" s="3">
        <v>1968</v>
      </c>
      <c r="K654" s="2">
        <v>1</v>
      </c>
      <c r="L654" s="2">
        <f t="shared" si="40"/>
        <v>98.436483739837399</v>
      </c>
      <c r="M654" s="2">
        <f t="shared" si="41"/>
        <v>98.436483739837399</v>
      </c>
      <c r="N654" t="str">
        <v>Medium Pay</v>
      </c>
      <c r="O654" s="2" t="str">
        <f t="shared" si="42"/>
        <v>Single</v>
      </c>
      <c r="P654" t="str">
        <f t="shared" si="43"/>
        <v>Full Pay</v>
      </c>
    </row>
    <row r="655" spans="1:16" x14ac:dyDescent="0.3">
      <c r="A655" s="1" t="s">
        <v>11</v>
      </c>
      <c r="B655" s="3">
        <v>13</v>
      </c>
      <c r="C655" s="1" t="s">
        <v>1515</v>
      </c>
      <c r="D655" s="3">
        <v>28902</v>
      </c>
      <c r="E655" s="1" t="s">
        <v>1516</v>
      </c>
      <c r="F655" s="1" t="s">
        <v>21</v>
      </c>
      <c r="G655" s="1" t="s">
        <v>1517</v>
      </c>
      <c r="H655" s="4">
        <v>269273</v>
      </c>
      <c r="I655" s="4">
        <v>269273</v>
      </c>
      <c r="J655" s="3">
        <v>6753</v>
      </c>
      <c r="K655" s="2">
        <v>1</v>
      </c>
      <c r="L655" s="2">
        <f t="shared" si="40"/>
        <v>39.874574263290391</v>
      </c>
      <c r="M655" s="2">
        <f t="shared" si="41"/>
        <v>39.874574263290391</v>
      </c>
      <c r="N655" t="str">
        <v>High Pay</v>
      </c>
      <c r="O655" s="2" t="str">
        <f t="shared" si="42"/>
        <v>Single</v>
      </c>
      <c r="P655" t="str">
        <f t="shared" si="43"/>
        <v>Full Pay</v>
      </c>
    </row>
    <row r="656" spans="1:16" x14ac:dyDescent="0.3">
      <c r="A656" s="1" t="s">
        <v>11</v>
      </c>
      <c r="B656" s="3">
        <v>17</v>
      </c>
      <c r="C656" s="1" t="s">
        <v>924</v>
      </c>
      <c r="D656" s="3">
        <v>77902</v>
      </c>
      <c r="E656" s="1" t="s">
        <v>1518</v>
      </c>
      <c r="F656" s="1" t="s">
        <v>21</v>
      </c>
      <c r="G656" s="1" t="s">
        <v>1519</v>
      </c>
      <c r="H656" s="4">
        <v>155000</v>
      </c>
      <c r="I656" s="4">
        <v>155000</v>
      </c>
      <c r="J656" s="3">
        <v>391</v>
      </c>
      <c r="K656" s="2">
        <v>1</v>
      </c>
      <c r="L656" s="2">
        <f t="shared" si="40"/>
        <v>396.41943734015348</v>
      </c>
      <c r="M656" s="2">
        <f t="shared" si="41"/>
        <v>396.41943734015348</v>
      </c>
      <c r="N656" t="str">
        <v>Medium Pay</v>
      </c>
      <c r="O656" s="2" t="str">
        <f t="shared" si="42"/>
        <v>Single</v>
      </c>
      <c r="P656" t="str">
        <f t="shared" si="43"/>
        <v>Full Pay</v>
      </c>
    </row>
    <row r="657" spans="1:16" x14ac:dyDescent="0.3">
      <c r="A657" s="1" t="s">
        <v>11</v>
      </c>
      <c r="B657" s="3">
        <v>15</v>
      </c>
      <c r="C657" s="1" t="s">
        <v>329</v>
      </c>
      <c r="D657" s="3">
        <v>160905</v>
      </c>
      <c r="E657" s="1" t="s">
        <v>1520</v>
      </c>
      <c r="F657" s="1" t="s">
        <v>21</v>
      </c>
      <c r="G657" s="1" t="s">
        <v>1521</v>
      </c>
      <c r="H657" s="4">
        <v>100000</v>
      </c>
      <c r="I657" s="4">
        <v>100000</v>
      </c>
      <c r="J657" s="3">
        <v>123</v>
      </c>
      <c r="K657" s="2">
        <v>1</v>
      </c>
      <c r="L657" s="2">
        <f t="shared" si="40"/>
        <v>813.00813008130081</v>
      </c>
      <c r="M657" s="2">
        <f t="shared" si="41"/>
        <v>813.00813008130081</v>
      </c>
      <c r="N657" t="str">
        <v>Low Pay</v>
      </c>
      <c r="O657" s="2" t="str">
        <f t="shared" si="42"/>
        <v>Single</v>
      </c>
      <c r="P657" t="str">
        <f t="shared" si="43"/>
        <v>Full Pay</v>
      </c>
    </row>
    <row r="658" spans="1:16" x14ac:dyDescent="0.3">
      <c r="A658" s="1" t="s">
        <v>11</v>
      </c>
      <c r="B658" s="3">
        <v>12</v>
      </c>
      <c r="C658" s="1" t="s">
        <v>1436</v>
      </c>
      <c r="D658" s="3">
        <v>141902</v>
      </c>
      <c r="E658" s="1" t="s">
        <v>1522</v>
      </c>
      <c r="F658" s="1" t="s">
        <v>21</v>
      </c>
      <c r="G658" s="1" t="s">
        <v>1523</v>
      </c>
      <c r="H658" s="4">
        <v>8571</v>
      </c>
      <c r="I658" s="4">
        <v>88179</v>
      </c>
      <c r="J658" s="3">
        <v>316</v>
      </c>
      <c r="K658" s="2">
        <v>0.1</v>
      </c>
      <c r="L658" s="2">
        <f t="shared" si="40"/>
        <v>27.123417721518987</v>
      </c>
      <c r="M658" s="2">
        <f t="shared" si="41"/>
        <v>279.04746835443041</v>
      </c>
      <c r="N658" t="str">
        <v>Low Pay</v>
      </c>
      <c r="O658" s="2" t="str">
        <f t="shared" si="42"/>
        <v>Single</v>
      </c>
      <c r="P658" t="str">
        <f t="shared" si="43"/>
        <v>Partial</v>
      </c>
    </row>
    <row r="659" spans="1:16" x14ac:dyDescent="0.3">
      <c r="A659" s="1" t="s">
        <v>11</v>
      </c>
      <c r="B659" s="3">
        <v>2</v>
      </c>
      <c r="C659" s="1" t="s">
        <v>46</v>
      </c>
      <c r="D659" s="3">
        <v>178906</v>
      </c>
      <c r="E659" s="1" t="s">
        <v>1524</v>
      </c>
      <c r="F659" s="1" t="s">
        <v>21</v>
      </c>
      <c r="G659" s="1" t="s">
        <v>1525</v>
      </c>
      <c r="H659" s="4">
        <v>190000</v>
      </c>
      <c r="I659" s="4">
        <v>190000</v>
      </c>
      <c r="J659" s="3">
        <v>1808</v>
      </c>
      <c r="K659" s="2">
        <v>1</v>
      </c>
      <c r="L659" s="2">
        <f t="shared" si="40"/>
        <v>105.08849557522124</v>
      </c>
      <c r="M659" s="2">
        <f t="shared" si="41"/>
        <v>105.08849557522124</v>
      </c>
      <c r="N659" t="str">
        <v>Medium Pay</v>
      </c>
      <c r="O659" s="2" t="str">
        <f t="shared" si="42"/>
        <v>Single</v>
      </c>
      <c r="P659" t="str">
        <f t="shared" si="43"/>
        <v>Full Pay</v>
      </c>
    </row>
    <row r="660" spans="1:16" x14ac:dyDescent="0.3">
      <c r="A660" s="1" t="s">
        <v>11</v>
      </c>
      <c r="B660" s="3">
        <v>10</v>
      </c>
      <c r="C660" s="1" t="s">
        <v>270</v>
      </c>
      <c r="D660" s="3">
        <v>116906</v>
      </c>
      <c r="E660" s="1" t="s">
        <v>1526</v>
      </c>
      <c r="F660" s="1" t="s">
        <v>21</v>
      </c>
      <c r="G660" s="1" t="s">
        <v>1527</v>
      </c>
      <c r="H660" s="4">
        <v>145000</v>
      </c>
      <c r="I660" s="4">
        <v>145000</v>
      </c>
      <c r="J660" s="3">
        <v>1137</v>
      </c>
      <c r="K660" s="2">
        <v>1</v>
      </c>
      <c r="L660" s="2">
        <f t="shared" si="40"/>
        <v>127.52858399296395</v>
      </c>
      <c r="M660" s="2">
        <f t="shared" si="41"/>
        <v>127.52858399296395</v>
      </c>
      <c r="N660" t="str">
        <v>Low Pay</v>
      </c>
      <c r="O660" s="2" t="str">
        <f t="shared" si="42"/>
        <v>Single</v>
      </c>
      <c r="P660" t="str">
        <f t="shared" si="43"/>
        <v>Full Pay</v>
      </c>
    </row>
    <row r="661" spans="1:16" x14ac:dyDescent="0.3">
      <c r="A661" s="1" t="s">
        <v>11</v>
      </c>
      <c r="B661" s="3">
        <v>7</v>
      </c>
      <c r="C661" s="1" t="s">
        <v>816</v>
      </c>
      <c r="D661" s="3">
        <v>92903</v>
      </c>
      <c r="E661" s="1" t="s">
        <v>1528</v>
      </c>
      <c r="F661" s="1" t="s">
        <v>21</v>
      </c>
      <c r="G661" s="1" t="s">
        <v>1529</v>
      </c>
      <c r="H661" s="4">
        <v>275000</v>
      </c>
      <c r="I661" s="4">
        <v>275000</v>
      </c>
      <c r="J661" s="3">
        <v>8138</v>
      </c>
      <c r="K661" s="2">
        <v>1</v>
      </c>
      <c r="L661" s="2">
        <f t="shared" si="40"/>
        <v>33.792086507741459</v>
      </c>
      <c r="M661" s="2">
        <f t="shared" si="41"/>
        <v>33.792086507741459</v>
      </c>
      <c r="N661" t="str">
        <v>High Pay</v>
      </c>
      <c r="O661" s="2" t="str">
        <f t="shared" si="42"/>
        <v>Single</v>
      </c>
      <c r="P661" t="str">
        <f t="shared" si="43"/>
        <v>Full Pay</v>
      </c>
    </row>
    <row r="662" spans="1:16" x14ac:dyDescent="0.3">
      <c r="A662" s="1" t="s">
        <v>11</v>
      </c>
      <c r="B662" s="3">
        <v>17</v>
      </c>
      <c r="C662" s="1" t="s">
        <v>1530</v>
      </c>
      <c r="D662" s="3">
        <v>83902</v>
      </c>
      <c r="E662" s="1" t="s">
        <v>1531</v>
      </c>
      <c r="F662" s="1" t="s">
        <v>21</v>
      </c>
      <c r="G662" s="1" t="s">
        <v>1532</v>
      </c>
      <c r="H662" s="4">
        <v>114000</v>
      </c>
      <c r="I662" s="4">
        <v>114000</v>
      </c>
      <c r="J662" s="3">
        <v>150</v>
      </c>
      <c r="K662" s="2">
        <v>1</v>
      </c>
      <c r="L662" s="2">
        <f t="shared" si="40"/>
        <v>760</v>
      </c>
      <c r="M662" s="2">
        <f t="shared" si="41"/>
        <v>760</v>
      </c>
      <c r="N662" t="str">
        <v>Low Pay</v>
      </c>
      <c r="O662" s="2" t="str">
        <f t="shared" si="42"/>
        <v>Single</v>
      </c>
      <c r="P662" t="str">
        <f t="shared" si="43"/>
        <v>Full Pay</v>
      </c>
    </row>
    <row r="663" spans="1:16" x14ac:dyDescent="0.3">
      <c r="A663" s="1" t="s">
        <v>11</v>
      </c>
      <c r="B663" s="3">
        <v>14</v>
      </c>
      <c r="C663" s="1" t="s">
        <v>584</v>
      </c>
      <c r="D663" s="3">
        <v>168902</v>
      </c>
      <c r="E663" s="1" t="s">
        <v>1533</v>
      </c>
      <c r="F663" s="1" t="s">
        <v>21</v>
      </c>
      <c r="G663" s="1" t="s">
        <v>1534</v>
      </c>
      <c r="H663" s="4">
        <v>114357</v>
      </c>
      <c r="I663" s="4">
        <v>114357</v>
      </c>
      <c r="J663" s="3">
        <v>141</v>
      </c>
      <c r="K663" s="2">
        <v>1</v>
      </c>
      <c r="L663" s="2">
        <f t="shared" si="40"/>
        <v>811.04255319148933</v>
      </c>
      <c r="M663" s="2">
        <f t="shared" si="41"/>
        <v>811.04255319148933</v>
      </c>
      <c r="N663" t="str">
        <v>Low Pay</v>
      </c>
      <c r="O663" s="2" t="str">
        <f t="shared" si="42"/>
        <v>Single</v>
      </c>
      <c r="P663" t="str">
        <f t="shared" si="43"/>
        <v>Full Pay</v>
      </c>
    </row>
    <row r="664" spans="1:16" x14ac:dyDescent="0.3">
      <c r="A664" s="1" t="s">
        <v>11</v>
      </c>
      <c r="B664" s="3">
        <v>12</v>
      </c>
      <c r="C664" s="1" t="s">
        <v>177</v>
      </c>
      <c r="D664" s="3">
        <v>161907</v>
      </c>
      <c r="E664" s="1" t="s">
        <v>1535</v>
      </c>
      <c r="F664" s="1" t="s">
        <v>21</v>
      </c>
      <c r="G664" s="1" t="s">
        <v>1536</v>
      </c>
      <c r="H664" s="4">
        <v>180775</v>
      </c>
      <c r="I664" s="4">
        <v>180775</v>
      </c>
      <c r="J664" s="3">
        <v>1817</v>
      </c>
      <c r="K664" s="2">
        <v>1</v>
      </c>
      <c r="L664" s="2">
        <f t="shared" si="40"/>
        <v>99.490919097413325</v>
      </c>
      <c r="M664" s="2">
        <f t="shared" si="41"/>
        <v>99.490919097413325</v>
      </c>
      <c r="N664" t="str">
        <v>Medium Pay</v>
      </c>
      <c r="O664" s="2" t="str">
        <f t="shared" si="42"/>
        <v>Single</v>
      </c>
      <c r="P664" t="str">
        <f t="shared" si="43"/>
        <v>Full Pay</v>
      </c>
    </row>
    <row r="665" spans="1:16" x14ac:dyDescent="0.3">
      <c r="A665" s="1" t="s">
        <v>11</v>
      </c>
      <c r="B665" s="3">
        <v>17</v>
      </c>
      <c r="C665" s="1" t="s">
        <v>669</v>
      </c>
      <c r="D665" s="3">
        <v>54902</v>
      </c>
      <c r="E665" s="1" t="s">
        <v>1537</v>
      </c>
      <c r="F665" s="1" t="s">
        <v>21</v>
      </c>
      <c r="G665" s="1" t="s">
        <v>1538</v>
      </c>
      <c r="H665" s="4">
        <v>110000</v>
      </c>
      <c r="I665" s="4">
        <v>110000</v>
      </c>
      <c r="J665" s="3">
        <v>207</v>
      </c>
      <c r="K665" s="2">
        <v>1</v>
      </c>
      <c r="L665" s="2">
        <f t="shared" si="40"/>
        <v>531.40096618357484</v>
      </c>
      <c r="M665" s="2">
        <f t="shared" si="41"/>
        <v>531.40096618357484</v>
      </c>
      <c r="N665" t="str">
        <v>Low Pay</v>
      </c>
      <c r="O665" s="2" t="str">
        <f t="shared" si="42"/>
        <v>Single</v>
      </c>
      <c r="P665" t="str">
        <f t="shared" si="43"/>
        <v>Full Pay</v>
      </c>
    </row>
    <row r="666" spans="1:16" x14ac:dyDescent="0.3">
      <c r="A666" s="1" t="s">
        <v>11</v>
      </c>
      <c r="B666" s="3">
        <v>1</v>
      </c>
      <c r="C666" s="1" t="s">
        <v>381</v>
      </c>
      <c r="D666" s="3">
        <v>31906</v>
      </c>
      <c r="E666" s="1" t="s">
        <v>1539</v>
      </c>
      <c r="F666" s="1" t="s">
        <v>21</v>
      </c>
      <c r="G666" s="1" t="s">
        <v>1540</v>
      </c>
      <c r="H666" s="4">
        <v>325372</v>
      </c>
      <c r="I666" s="4">
        <v>325372</v>
      </c>
      <c r="J666" s="3">
        <v>10357</v>
      </c>
      <c r="K666" s="2">
        <v>1</v>
      </c>
      <c r="L666" s="2">
        <f t="shared" si="40"/>
        <v>31.415660905667664</v>
      </c>
      <c r="M666" s="2">
        <f t="shared" si="41"/>
        <v>31.415660905667664</v>
      </c>
      <c r="N666" t="str">
        <v>High Pay</v>
      </c>
      <c r="O666" s="2" t="str">
        <f t="shared" si="42"/>
        <v>Single</v>
      </c>
      <c r="P666" t="str">
        <f t="shared" si="43"/>
        <v>Full Pay</v>
      </c>
    </row>
    <row r="667" spans="1:16" x14ac:dyDescent="0.3">
      <c r="A667" s="1" t="s">
        <v>11</v>
      </c>
      <c r="B667" s="3">
        <v>3</v>
      </c>
      <c r="C667" s="1" t="s">
        <v>299</v>
      </c>
      <c r="D667" s="3">
        <v>241906</v>
      </c>
      <c r="E667" s="1" t="s">
        <v>1541</v>
      </c>
      <c r="F667" s="1" t="s">
        <v>21</v>
      </c>
      <c r="G667" s="1" t="s">
        <v>1542</v>
      </c>
      <c r="H667" s="4">
        <v>130460</v>
      </c>
      <c r="I667" s="4">
        <v>130460</v>
      </c>
      <c r="J667" s="3">
        <v>535</v>
      </c>
      <c r="K667" s="2">
        <v>1</v>
      </c>
      <c r="L667" s="2">
        <f t="shared" si="40"/>
        <v>243.85046728971963</v>
      </c>
      <c r="M667" s="2">
        <f t="shared" si="41"/>
        <v>243.85046728971963</v>
      </c>
      <c r="N667" t="str">
        <v>Low Pay</v>
      </c>
      <c r="O667" s="2" t="str">
        <f t="shared" si="42"/>
        <v>Single</v>
      </c>
      <c r="P667" t="str">
        <f t="shared" si="43"/>
        <v>Full Pay</v>
      </c>
    </row>
    <row r="668" spans="1:16" x14ac:dyDescent="0.3">
      <c r="A668" s="1" t="s">
        <v>11</v>
      </c>
      <c r="B668" s="3">
        <v>10</v>
      </c>
      <c r="C668" s="1" t="s">
        <v>70</v>
      </c>
      <c r="D668" s="3">
        <v>43919</v>
      </c>
      <c r="E668" s="1" t="s">
        <v>1543</v>
      </c>
      <c r="F668" s="1" t="s">
        <v>21</v>
      </c>
      <c r="G668" s="1" t="s">
        <v>1544</v>
      </c>
      <c r="H668" s="4">
        <v>220000</v>
      </c>
      <c r="I668" s="4">
        <v>220000</v>
      </c>
      <c r="J668" s="3">
        <v>4019</v>
      </c>
      <c r="K668" s="2">
        <v>1</v>
      </c>
      <c r="L668" s="2">
        <f t="shared" si="40"/>
        <v>54.739985070913164</v>
      </c>
      <c r="M668" s="2">
        <f t="shared" si="41"/>
        <v>54.739985070913164</v>
      </c>
      <c r="N668" t="str">
        <v>Medium Pay</v>
      </c>
      <c r="O668" s="2" t="str">
        <f t="shared" si="42"/>
        <v>Single</v>
      </c>
      <c r="P668" t="str">
        <f t="shared" si="43"/>
        <v>Full Pay</v>
      </c>
    </row>
    <row r="669" spans="1:16" x14ac:dyDescent="0.3">
      <c r="A669" s="1" t="s">
        <v>11</v>
      </c>
      <c r="B669" s="3">
        <v>6</v>
      </c>
      <c r="C669" s="1" t="s">
        <v>664</v>
      </c>
      <c r="D669" s="3">
        <v>113903</v>
      </c>
      <c r="E669" s="1" t="s">
        <v>1545</v>
      </c>
      <c r="F669" s="1" t="s">
        <v>21</v>
      </c>
      <c r="G669" s="1" t="s">
        <v>1546</v>
      </c>
      <c r="H669" s="4">
        <v>134204</v>
      </c>
      <c r="I669" s="4">
        <v>134204</v>
      </c>
      <c r="J669" s="3">
        <v>515</v>
      </c>
      <c r="K669" s="2">
        <v>1</v>
      </c>
      <c r="L669" s="2">
        <f t="shared" si="40"/>
        <v>260.59029126213591</v>
      </c>
      <c r="M669" s="2">
        <f t="shared" si="41"/>
        <v>260.59029126213591</v>
      </c>
      <c r="N669" t="str">
        <v>Low Pay</v>
      </c>
      <c r="O669" s="2" t="str">
        <f t="shared" si="42"/>
        <v>Single</v>
      </c>
      <c r="P669" t="str">
        <f t="shared" si="43"/>
        <v>Full Pay</v>
      </c>
    </row>
    <row r="670" spans="1:16" x14ac:dyDescent="0.3">
      <c r="A670" s="1" t="s">
        <v>11</v>
      </c>
      <c r="B670" s="3">
        <v>17</v>
      </c>
      <c r="C670" s="1" t="s">
        <v>246</v>
      </c>
      <c r="D670" s="3">
        <v>152901</v>
      </c>
      <c r="E670" s="1" t="s">
        <v>1547</v>
      </c>
      <c r="F670" s="1" t="s">
        <v>21</v>
      </c>
      <c r="G670" s="1" t="s">
        <v>1548</v>
      </c>
      <c r="H670" s="4">
        <v>292850</v>
      </c>
      <c r="I670" s="4">
        <v>292850</v>
      </c>
      <c r="J670" s="3">
        <v>24133</v>
      </c>
      <c r="K670" s="2">
        <v>1</v>
      </c>
      <c r="L670" s="2">
        <f t="shared" si="40"/>
        <v>12.134836116520946</v>
      </c>
      <c r="M670" s="2">
        <f t="shared" si="41"/>
        <v>12.134836116520946</v>
      </c>
      <c r="N670" t="str">
        <v>High Pay</v>
      </c>
      <c r="O670" s="2" t="str">
        <f t="shared" si="42"/>
        <v>Single</v>
      </c>
      <c r="P670" t="str">
        <f t="shared" si="43"/>
        <v>Full Pay</v>
      </c>
    </row>
    <row r="671" spans="1:16" x14ac:dyDescent="0.3">
      <c r="A671" s="1" t="s">
        <v>11</v>
      </c>
      <c r="B671" s="3">
        <v>17</v>
      </c>
      <c r="C671" s="1" t="s">
        <v>246</v>
      </c>
      <c r="D671" s="3">
        <v>152906</v>
      </c>
      <c r="E671" s="1" t="s">
        <v>1549</v>
      </c>
      <c r="F671" s="1" t="s">
        <v>21</v>
      </c>
      <c r="G671" s="1" t="s">
        <v>1550</v>
      </c>
      <c r="H671" s="4">
        <v>5788</v>
      </c>
      <c r="I671" s="4">
        <v>5788</v>
      </c>
      <c r="J671" s="3">
        <v>8030</v>
      </c>
      <c r="K671" s="2">
        <v>1</v>
      </c>
      <c r="L671" s="2">
        <f t="shared" si="40"/>
        <v>0.72079701120797013</v>
      </c>
      <c r="M671" s="2">
        <f t="shared" si="41"/>
        <v>0.72079701120797013</v>
      </c>
      <c r="N671" t="str">
        <v>Low Pay</v>
      </c>
      <c r="O671" s="2" t="str">
        <f t="shared" si="42"/>
        <v>Single</v>
      </c>
      <c r="P671" t="str">
        <f t="shared" si="43"/>
        <v>Full Pay</v>
      </c>
    </row>
    <row r="672" spans="1:16" x14ac:dyDescent="0.3">
      <c r="A672" s="1" t="s">
        <v>11</v>
      </c>
      <c r="B672" s="3">
        <v>14</v>
      </c>
      <c r="C672" s="1" t="s">
        <v>113</v>
      </c>
      <c r="D672" s="3">
        <v>127905</v>
      </c>
      <c r="E672" s="1" t="s">
        <v>1551</v>
      </c>
      <c r="F672" s="1" t="s">
        <v>21</v>
      </c>
      <c r="G672" s="1" t="s">
        <v>1552</v>
      </c>
      <c r="H672" s="4">
        <v>72600</v>
      </c>
      <c r="I672" s="4">
        <v>72600</v>
      </c>
      <c r="J672" s="3">
        <v>88</v>
      </c>
      <c r="K672" s="2">
        <v>1</v>
      </c>
      <c r="L672" s="2">
        <f t="shared" si="40"/>
        <v>825</v>
      </c>
      <c r="M672" s="2">
        <f t="shared" si="41"/>
        <v>825</v>
      </c>
      <c r="N672" t="str">
        <v>Low Pay</v>
      </c>
      <c r="O672" s="2" t="str">
        <f t="shared" si="42"/>
        <v>Single</v>
      </c>
      <c r="P672" t="str">
        <f t="shared" si="43"/>
        <v>Full Pay</v>
      </c>
    </row>
    <row r="673" spans="1:16" x14ac:dyDescent="0.3">
      <c r="A673" s="1" t="s">
        <v>11</v>
      </c>
      <c r="B673" s="3">
        <v>7</v>
      </c>
      <c r="C673" s="1" t="s">
        <v>497</v>
      </c>
      <c r="D673" s="3">
        <v>3903</v>
      </c>
      <c r="E673" s="1" t="s">
        <v>1553</v>
      </c>
      <c r="F673" s="1" t="s">
        <v>21</v>
      </c>
      <c r="G673" s="1" t="s">
        <v>1554</v>
      </c>
      <c r="H673" s="4">
        <v>237895</v>
      </c>
      <c r="I673" s="4">
        <v>237895</v>
      </c>
      <c r="J673" s="3">
        <v>6865</v>
      </c>
      <c r="K673" s="2">
        <v>1</v>
      </c>
      <c r="L673" s="2">
        <f t="shared" si="40"/>
        <v>34.653313911143485</v>
      </c>
      <c r="M673" s="2">
        <f t="shared" si="41"/>
        <v>34.653313911143485</v>
      </c>
      <c r="N673" t="str">
        <v>Medium Pay</v>
      </c>
      <c r="O673" s="2" t="str">
        <f t="shared" si="42"/>
        <v>Single</v>
      </c>
      <c r="P673" t="str">
        <f t="shared" si="43"/>
        <v>Full Pay</v>
      </c>
    </row>
    <row r="674" spans="1:16" x14ac:dyDescent="0.3">
      <c r="A674" s="1" t="s">
        <v>11</v>
      </c>
      <c r="B674" s="3">
        <v>13</v>
      </c>
      <c r="C674" s="1" t="s">
        <v>1515</v>
      </c>
      <c r="D674" s="3">
        <v>28903</v>
      </c>
      <c r="E674" s="1" t="s">
        <v>1555</v>
      </c>
      <c r="F674" s="1" t="s">
        <v>21</v>
      </c>
      <c r="G674" s="1" t="s">
        <v>1556</v>
      </c>
      <c r="H674" s="4">
        <v>198600</v>
      </c>
      <c r="I674" s="4">
        <v>198600</v>
      </c>
      <c r="J674" s="3">
        <v>1443</v>
      </c>
      <c r="K674" s="2">
        <v>1</v>
      </c>
      <c r="L674" s="2">
        <f t="shared" si="40"/>
        <v>137.62993762993764</v>
      </c>
      <c r="M674" s="2">
        <f t="shared" si="41"/>
        <v>137.62993762993764</v>
      </c>
      <c r="N674" t="str">
        <v>Medium Pay</v>
      </c>
      <c r="O674" s="2" t="str">
        <f t="shared" si="42"/>
        <v>Single</v>
      </c>
      <c r="P674" t="str">
        <f t="shared" si="43"/>
        <v>Full Pay</v>
      </c>
    </row>
    <row r="675" spans="1:16" x14ac:dyDescent="0.3">
      <c r="A675" s="1" t="s">
        <v>11</v>
      </c>
      <c r="B675" s="3">
        <v>5</v>
      </c>
      <c r="C675" s="1" t="s">
        <v>1124</v>
      </c>
      <c r="D675" s="3">
        <v>100907</v>
      </c>
      <c r="E675" s="1" t="s">
        <v>1557</v>
      </c>
      <c r="F675" s="1" t="s">
        <v>21</v>
      </c>
      <c r="G675" s="1" t="s">
        <v>1558</v>
      </c>
      <c r="H675" s="4">
        <v>171400</v>
      </c>
      <c r="I675" s="4">
        <v>439037</v>
      </c>
      <c r="J675" s="3">
        <v>4108</v>
      </c>
      <c r="K675" s="2">
        <v>0.39</v>
      </c>
      <c r="L675" s="2">
        <f t="shared" si="40"/>
        <v>41.723466407010712</v>
      </c>
      <c r="M675" s="2">
        <f t="shared" si="41"/>
        <v>106.8736611489776</v>
      </c>
      <c r="N675" t="str">
        <v>High Pay</v>
      </c>
      <c r="O675" s="2" t="str">
        <f t="shared" si="42"/>
        <v>Turnover (2 supers)</v>
      </c>
      <c r="P675" t="str">
        <f t="shared" si="43"/>
        <v>Partial</v>
      </c>
    </row>
    <row r="676" spans="1:16" x14ac:dyDescent="0.3">
      <c r="A676" s="1" t="s">
        <v>11</v>
      </c>
      <c r="B676" s="3">
        <v>5</v>
      </c>
      <c r="C676" s="1" t="s">
        <v>1124</v>
      </c>
      <c r="D676" s="3">
        <v>100907</v>
      </c>
      <c r="E676" s="1" t="s">
        <v>1557</v>
      </c>
      <c r="F676" s="1" t="s">
        <v>21</v>
      </c>
      <c r="G676" s="1" t="s">
        <v>1559</v>
      </c>
      <c r="H676" s="4">
        <v>180000</v>
      </c>
      <c r="I676" s="4">
        <v>180000</v>
      </c>
      <c r="J676" s="3">
        <v>4108</v>
      </c>
      <c r="K676" s="2">
        <v>1</v>
      </c>
      <c r="L676" s="2">
        <f t="shared" si="40"/>
        <v>43.816942551119766</v>
      </c>
      <c r="M676" s="2">
        <f t="shared" si="41"/>
        <v>43.816942551119766</v>
      </c>
      <c r="N676" t="str">
        <v>Medium Pay</v>
      </c>
      <c r="O676" s="2" t="str">
        <f t="shared" si="42"/>
        <v>Turnover (2 supers)</v>
      </c>
      <c r="P676" t="str">
        <f t="shared" si="43"/>
        <v>Full Pay</v>
      </c>
    </row>
    <row r="677" spans="1:16" x14ac:dyDescent="0.3">
      <c r="A677" s="1" t="s">
        <v>11</v>
      </c>
      <c r="B677" s="3">
        <v>1</v>
      </c>
      <c r="C677" s="1" t="s">
        <v>1448</v>
      </c>
      <c r="D677" s="3">
        <v>245902</v>
      </c>
      <c r="E677" s="1" t="s">
        <v>1560</v>
      </c>
      <c r="F677" s="1" t="s">
        <v>21</v>
      </c>
      <c r="G677" s="1" t="s">
        <v>1561</v>
      </c>
      <c r="H677" s="4">
        <v>137025</v>
      </c>
      <c r="I677" s="4">
        <v>137025</v>
      </c>
      <c r="J677" s="3">
        <v>1396</v>
      </c>
      <c r="K677" s="2">
        <v>1</v>
      </c>
      <c r="L677" s="2">
        <f t="shared" si="40"/>
        <v>98.155444126074499</v>
      </c>
      <c r="M677" s="2">
        <f t="shared" si="41"/>
        <v>98.155444126074499</v>
      </c>
      <c r="N677" t="str">
        <v>Low Pay</v>
      </c>
      <c r="O677" s="2" t="str">
        <f t="shared" si="42"/>
        <v>Single</v>
      </c>
      <c r="P677" t="str">
        <f t="shared" si="43"/>
        <v>Full Pay</v>
      </c>
    </row>
    <row r="678" spans="1:16" x14ac:dyDescent="0.3">
      <c r="A678" s="1" t="s">
        <v>11</v>
      </c>
      <c r="B678" s="3">
        <v>20</v>
      </c>
      <c r="C678" s="1" t="s">
        <v>511</v>
      </c>
      <c r="D678" s="3">
        <v>7904</v>
      </c>
      <c r="E678" s="1" t="s">
        <v>1562</v>
      </c>
      <c r="F678" s="1" t="s">
        <v>21</v>
      </c>
      <c r="G678" s="1" t="s">
        <v>1563</v>
      </c>
      <c r="H678" s="4">
        <v>165000</v>
      </c>
      <c r="I678" s="4">
        <v>165000</v>
      </c>
      <c r="J678" s="3">
        <v>1825</v>
      </c>
      <c r="K678" s="2">
        <v>1</v>
      </c>
      <c r="L678" s="2">
        <f t="shared" si="40"/>
        <v>90.410958904109592</v>
      </c>
      <c r="M678" s="2">
        <f t="shared" si="41"/>
        <v>90.410958904109592</v>
      </c>
      <c r="N678" t="str">
        <v>Medium Pay</v>
      </c>
      <c r="O678" s="2" t="str">
        <f t="shared" si="42"/>
        <v>Single</v>
      </c>
      <c r="P678" t="str">
        <f t="shared" si="43"/>
        <v>Full Pay</v>
      </c>
    </row>
    <row r="679" spans="1:16" x14ac:dyDescent="0.3">
      <c r="A679" s="1" t="s">
        <v>11</v>
      </c>
      <c r="B679" s="3">
        <v>10</v>
      </c>
      <c r="C679" s="1" t="s">
        <v>651</v>
      </c>
      <c r="D679" s="3">
        <v>129905</v>
      </c>
      <c r="E679" s="1" t="s">
        <v>1564</v>
      </c>
      <c r="F679" s="1" t="s">
        <v>21</v>
      </c>
      <c r="G679" s="1" t="s">
        <v>1565</v>
      </c>
      <c r="H679" s="4">
        <v>285000</v>
      </c>
      <c r="I679" s="4">
        <v>285000</v>
      </c>
      <c r="J679" s="3">
        <v>4118</v>
      </c>
      <c r="K679" s="2">
        <v>1</v>
      </c>
      <c r="L679" s="2">
        <f t="shared" si="40"/>
        <v>69.208353569694026</v>
      </c>
      <c r="M679" s="2">
        <f t="shared" si="41"/>
        <v>69.208353569694026</v>
      </c>
      <c r="N679" t="str">
        <v>High Pay</v>
      </c>
      <c r="O679" s="2" t="str">
        <f t="shared" si="42"/>
        <v>Single</v>
      </c>
      <c r="P679" t="str">
        <f t="shared" si="43"/>
        <v>Full Pay</v>
      </c>
    </row>
    <row r="680" spans="1:16" x14ac:dyDescent="0.3">
      <c r="A680" s="1" t="s">
        <v>11</v>
      </c>
      <c r="B680" s="3">
        <v>6</v>
      </c>
      <c r="C680" s="1" t="s">
        <v>1566</v>
      </c>
      <c r="D680" s="3">
        <v>154901</v>
      </c>
      <c r="E680" s="1" t="s">
        <v>1567</v>
      </c>
      <c r="F680" s="1" t="s">
        <v>21</v>
      </c>
      <c r="G680" s="1" t="s">
        <v>1568</v>
      </c>
      <c r="H680" s="4">
        <v>173680</v>
      </c>
      <c r="I680" s="4">
        <v>173680</v>
      </c>
      <c r="J680" s="3">
        <v>2377</v>
      </c>
      <c r="K680" s="2">
        <v>1</v>
      </c>
      <c r="L680" s="2">
        <f t="shared" si="40"/>
        <v>73.066891039124954</v>
      </c>
      <c r="M680" s="2">
        <f t="shared" si="41"/>
        <v>73.066891039124954</v>
      </c>
      <c r="N680" t="str">
        <v>Medium Pay</v>
      </c>
      <c r="O680" s="2" t="str">
        <f t="shared" si="42"/>
        <v>Single</v>
      </c>
      <c r="P680" t="str">
        <f t="shared" si="43"/>
        <v>Full Pay</v>
      </c>
    </row>
    <row r="681" spans="1:16" x14ac:dyDescent="0.3">
      <c r="A681" s="1" t="s">
        <v>11</v>
      </c>
      <c r="B681" s="3">
        <v>6</v>
      </c>
      <c r="C681" s="1" t="s">
        <v>619</v>
      </c>
      <c r="D681" s="3">
        <v>170906</v>
      </c>
      <c r="E681" s="1" t="s">
        <v>1569</v>
      </c>
      <c r="F681" s="1" t="s">
        <v>21</v>
      </c>
      <c r="G681" s="1" t="s">
        <v>1570</v>
      </c>
      <c r="H681" s="4">
        <v>320088</v>
      </c>
      <c r="I681" s="4">
        <v>320088</v>
      </c>
      <c r="J681" s="3">
        <v>14916</v>
      </c>
      <c r="K681" s="2">
        <v>1</v>
      </c>
      <c r="L681" s="2">
        <f t="shared" si="40"/>
        <v>21.459372485921158</v>
      </c>
      <c r="M681" s="2">
        <f t="shared" si="41"/>
        <v>21.459372485921158</v>
      </c>
      <c r="N681" t="str">
        <v>High Pay</v>
      </c>
      <c r="O681" s="2" t="str">
        <f t="shared" si="42"/>
        <v>Single</v>
      </c>
      <c r="P681" t="str">
        <f t="shared" si="43"/>
        <v>Full Pay</v>
      </c>
    </row>
    <row r="682" spans="1:16" x14ac:dyDescent="0.3">
      <c r="A682" s="1" t="s">
        <v>11</v>
      </c>
      <c r="B682" s="3">
        <v>7</v>
      </c>
      <c r="C682" s="1" t="s">
        <v>151</v>
      </c>
      <c r="D682" s="3">
        <v>107906</v>
      </c>
      <c r="E682" s="1" t="s">
        <v>1571</v>
      </c>
      <c r="F682" s="1" t="s">
        <v>21</v>
      </c>
      <c r="G682" s="1" t="s">
        <v>1572</v>
      </c>
      <c r="H682" s="4">
        <v>90588</v>
      </c>
      <c r="I682" s="4">
        <v>125486</v>
      </c>
      <c r="J682" s="3">
        <v>1511</v>
      </c>
      <c r="K682" s="2">
        <v>0.72</v>
      </c>
      <c r="L682" s="2">
        <f t="shared" si="40"/>
        <v>59.952349437458636</v>
      </c>
      <c r="M682" s="2">
        <f t="shared" si="41"/>
        <v>83.048312375909987</v>
      </c>
      <c r="N682" t="str">
        <v>Low Pay</v>
      </c>
      <c r="O682" s="2" t="str">
        <f t="shared" si="42"/>
        <v>Single</v>
      </c>
      <c r="P682" t="str">
        <f t="shared" si="43"/>
        <v>Partial</v>
      </c>
    </row>
    <row r="683" spans="1:16" x14ac:dyDescent="0.3">
      <c r="A683" s="1" t="s">
        <v>11</v>
      </c>
      <c r="B683" s="3">
        <v>12</v>
      </c>
      <c r="C683" s="1" t="s">
        <v>19</v>
      </c>
      <c r="D683" s="3">
        <v>109908</v>
      </c>
      <c r="E683" s="1" t="s">
        <v>1573</v>
      </c>
      <c r="F683" s="1" t="s">
        <v>21</v>
      </c>
      <c r="G683" s="1" t="s">
        <v>1574</v>
      </c>
      <c r="H683" s="4">
        <v>5153</v>
      </c>
      <c r="I683" s="4">
        <v>98340</v>
      </c>
      <c r="J683" s="3">
        <v>63</v>
      </c>
      <c r="K683" s="2">
        <v>0.05</v>
      </c>
      <c r="L683" s="2">
        <f t="shared" si="40"/>
        <v>81.793650793650798</v>
      </c>
      <c r="M683" s="2">
        <f t="shared" si="41"/>
        <v>1560.952380952381</v>
      </c>
      <c r="N683" t="str">
        <v>Low Pay</v>
      </c>
      <c r="O683" s="2" t="str">
        <f t="shared" si="42"/>
        <v>Single</v>
      </c>
      <c r="P683" t="str">
        <f t="shared" si="43"/>
        <v>Partial</v>
      </c>
    </row>
    <row r="684" spans="1:16" x14ac:dyDescent="0.3">
      <c r="A684" s="1" t="s">
        <v>11</v>
      </c>
      <c r="B684" s="3">
        <v>8</v>
      </c>
      <c r="C684" s="1" t="s">
        <v>728</v>
      </c>
      <c r="D684" s="3">
        <v>19910</v>
      </c>
      <c r="E684" s="1" t="s">
        <v>1575</v>
      </c>
      <c r="F684" s="1" t="s">
        <v>21</v>
      </c>
      <c r="G684" s="1" t="s">
        <v>1576</v>
      </c>
      <c r="H684" s="4">
        <v>109935</v>
      </c>
      <c r="I684" s="4">
        <v>109935</v>
      </c>
      <c r="J684" s="3">
        <v>223</v>
      </c>
      <c r="K684" s="2">
        <v>1</v>
      </c>
      <c r="L684" s="2">
        <f t="shared" si="40"/>
        <v>492.98206278026908</v>
      </c>
      <c r="M684" s="2">
        <f t="shared" si="41"/>
        <v>492.98206278026908</v>
      </c>
      <c r="N684" t="str">
        <v>Low Pay</v>
      </c>
      <c r="O684" s="2" t="str">
        <f t="shared" si="42"/>
        <v>Single</v>
      </c>
      <c r="P684" t="str">
        <f t="shared" si="43"/>
        <v>Full Pay</v>
      </c>
    </row>
    <row r="685" spans="1:16" x14ac:dyDescent="0.3">
      <c r="A685" s="1" t="s">
        <v>11</v>
      </c>
      <c r="B685" s="3">
        <v>10</v>
      </c>
      <c r="C685" s="1" t="s">
        <v>12</v>
      </c>
      <c r="D685" s="3">
        <v>57844</v>
      </c>
      <c r="E685" s="1" t="s">
        <v>1577</v>
      </c>
      <c r="F685" s="1" t="s">
        <v>14</v>
      </c>
      <c r="G685" s="1" t="s">
        <v>1578</v>
      </c>
      <c r="H685" s="4">
        <v>157500</v>
      </c>
      <c r="I685" s="4">
        <v>157500</v>
      </c>
      <c r="J685" s="3">
        <v>671</v>
      </c>
      <c r="K685" s="2">
        <v>1</v>
      </c>
      <c r="L685" s="2">
        <f t="shared" si="40"/>
        <v>234.72429210134129</v>
      </c>
      <c r="M685" s="2">
        <f t="shared" si="41"/>
        <v>234.72429210134129</v>
      </c>
      <c r="N685" t="str">
        <v>Medium Pay</v>
      </c>
      <c r="O685" s="2" t="str">
        <f t="shared" si="42"/>
        <v>Single</v>
      </c>
      <c r="P685" t="str">
        <f t="shared" si="43"/>
        <v>Full Pay</v>
      </c>
    </row>
    <row r="686" spans="1:16" x14ac:dyDescent="0.3">
      <c r="A686" s="1" t="s">
        <v>11</v>
      </c>
      <c r="B686" s="3">
        <v>13</v>
      </c>
      <c r="C686" s="1" t="s">
        <v>159</v>
      </c>
      <c r="D686" s="3">
        <v>227907</v>
      </c>
      <c r="E686" s="1" t="s">
        <v>1579</v>
      </c>
      <c r="F686" s="1" t="s">
        <v>21</v>
      </c>
      <c r="G686" s="1" t="s">
        <v>1580</v>
      </c>
      <c r="H686" s="4">
        <v>250000</v>
      </c>
      <c r="I686" s="4">
        <v>250000</v>
      </c>
      <c r="J686" s="3">
        <v>9961</v>
      </c>
      <c r="K686" s="2">
        <v>1</v>
      </c>
      <c r="L686" s="2">
        <f t="shared" si="40"/>
        <v>25.097881738781247</v>
      </c>
      <c r="M686" s="2">
        <f t="shared" si="41"/>
        <v>25.097881738781247</v>
      </c>
      <c r="N686" t="str">
        <v>Medium Pay</v>
      </c>
      <c r="O686" s="2" t="str">
        <f t="shared" si="42"/>
        <v>Single</v>
      </c>
      <c r="P686" t="str">
        <f t="shared" si="43"/>
        <v>Full Pay</v>
      </c>
    </row>
    <row r="687" spans="1:16" x14ac:dyDescent="0.3">
      <c r="A687" s="1" t="s">
        <v>11</v>
      </c>
      <c r="B687" s="3">
        <v>11</v>
      </c>
      <c r="C687" s="1" t="s">
        <v>36</v>
      </c>
      <c r="D687" s="3">
        <v>220908</v>
      </c>
      <c r="E687" s="1" t="s">
        <v>1581</v>
      </c>
      <c r="F687" s="1" t="s">
        <v>21</v>
      </c>
      <c r="G687" s="1" t="s">
        <v>1582</v>
      </c>
      <c r="H687" s="4">
        <v>365315</v>
      </c>
      <c r="I687" s="4">
        <v>365315</v>
      </c>
      <c r="J687" s="3">
        <v>35354</v>
      </c>
      <c r="K687" s="2">
        <v>1</v>
      </c>
      <c r="L687" s="2">
        <f t="shared" si="40"/>
        <v>10.333059908355491</v>
      </c>
      <c r="M687" s="2">
        <f t="shared" si="41"/>
        <v>10.333059908355491</v>
      </c>
      <c r="N687" t="str">
        <v>High Pay</v>
      </c>
      <c r="O687" s="2" t="str">
        <f t="shared" si="42"/>
        <v>Single</v>
      </c>
      <c r="P687" t="str">
        <f t="shared" si="43"/>
        <v>Full Pay</v>
      </c>
    </row>
    <row r="688" spans="1:16" x14ac:dyDescent="0.3">
      <c r="A688" s="1" t="s">
        <v>11</v>
      </c>
      <c r="B688" s="3">
        <v>18</v>
      </c>
      <c r="C688" s="1" t="s">
        <v>73</v>
      </c>
      <c r="D688" s="3">
        <v>22902</v>
      </c>
      <c r="E688" s="1" t="s">
        <v>1583</v>
      </c>
      <c r="F688" s="1" t="s">
        <v>21</v>
      </c>
      <c r="G688" s="1" t="s">
        <v>1584</v>
      </c>
      <c r="H688" s="4">
        <v>35354</v>
      </c>
      <c r="I688" s="4">
        <v>110000</v>
      </c>
      <c r="J688" s="3">
        <v>58</v>
      </c>
      <c r="K688" s="2">
        <v>0.32</v>
      </c>
      <c r="L688" s="2">
        <f t="shared" si="40"/>
        <v>609.55172413793105</v>
      </c>
      <c r="M688" s="2">
        <f t="shared" si="41"/>
        <v>1896.5517241379309</v>
      </c>
      <c r="N688" t="str">
        <v>Low Pay</v>
      </c>
      <c r="O688" s="2" t="str">
        <f t="shared" si="42"/>
        <v>Single</v>
      </c>
      <c r="P688" t="str">
        <f t="shared" si="43"/>
        <v>Partial</v>
      </c>
    </row>
    <row r="689" spans="1:16" x14ac:dyDescent="0.3">
      <c r="A689" s="1" t="s">
        <v>11</v>
      </c>
      <c r="B689" s="3">
        <v>13</v>
      </c>
      <c r="C689" s="1" t="s">
        <v>414</v>
      </c>
      <c r="D689" s="3">
        <v>27904</v>
      </c>
      <c r="E689" s="1" t="s">
        <v>1585</v>
      </c>
      <c r="F689" s="1" t="s">
        <v>21</v>
      </c>
      <c r="G689" s="1" t="s">
        <v>1586</v>
      </c>
      <c r="H689" s="4">
        <v>228321</v>
      </c>
      <c r="I689" s="4">
        <v>228321</v>
      </c>
      <c r="J689" s="3">
        <v>4001</v>
      </c>
      <c r="K689" s="2">
        <v>1</v>
      </c>
      <c r="L689" s="2">
        <f t="shared" si="40"/>
        <v>57.06598350412397</v>
      </c>
      <c r="M689" s="2">
        <f t="shared" si="41"/>
        <v>57.06598350412397</v>
      </c>
      <c r="N689" t="str">
        <v>Medium Pay</v>
      </c>
      <c r="O689" s="2" t="str">
        <f t="shared" si="42"/>
        <v>Single</v>
      </c>
      <c r="P689" t="str">
        <f t="shared" si="43"/>
        <v>Full Pay</v>
      </c>
    </row>
    <row r="690" spans="1:16" x14ac:dyDescent="0.3">
      <c r="A690" s="1" t="s">
        <v>11</v>
      </c>
      <c r="B690" s="3">
        <v>18</v>
      </c>
      <c r="C690" s="1" t="s">
        <v>1587</v>
      </c>
      <c r="D690" s="3">
        <v>189901</v>
      </c>
      <c r="E690" s="1" t="s">
        <v>1588</v>
      </c>
      <c r="F690" s="1" t="s">
        <v>21</v>
      </c>
      <c r="G690" s="1" t="s">
        <v>1589</v>
      </c>
      <c r="H690" s="4">
        <v>64558</v>
      </c>
      <c r="I690" s="4">
        <v>85001</v>
      </c>
      <c r="J690" s="3">
        <v>194</v>
      </c>
      <c r="K690" s="2">
        <v>0.76</v>
      </c>
      <c r="L690" s="2">
        <f t="shared" si="40"/>
        <v>332.77319587628864</v>
      </c>
      <c r="M690" s="2">
        <f t="shared" si="41"/>
        <v>438.14948453608247</v>
      </c>
      <c r="N690" t="str">
        <v>Low Pay</v>
      </c>
      <c r="O690" s="2" t="str">
        <f t="shared" si="42"/>
        <v>Single</v>
      </c>
      <c r="P690" t="str">
        <f t="shared" si="43"/>
        <v>Partial</v>
      </c>
    </row>
    <row r="691" spans="1:16" x14ac:dyDescent="0.3">
      <c r="A691" s="1" t="s">
        <v>11</v>
      </c>
      <c r="B691" s="3">
        <v>20</v>
      </c>
      <c r="C691" s="1" t="s">
        <v>1590</v>
      </c>
      <c r="D691" s="3">
        <v>94904</v>
      </c>
      <c r="E691" s="1" t="s">
        <v>1591</v>
      </c>
      <c r="F691" s="1" t="s">
        <v>21</v>
      </c>
      <c r="G691" s="1" t="s">
        <v>1592</v>
      </c>
      <c r="H691" s="4">
        <v>141600</v>
      </c>
      <c r="I691" s="4">
        <v>141600</v>
      </c>
      <c r="J691" s="3">
        <v>1709</v>
      </c>
      <c r="K691" s="2">
        <v>1</v>
      </c>
      <c r="L691" s="2">
        <f t="shared" si="40"/>
        <v>82.855471035693384</v>
      </c>
      <c r="M691" s="2">
        <f t="shared" si="41"/>
        <v>82.855471035693384</v>
      </c>
      <c r="N691" t="str">
        <v>Low Pay</v>
      </c>
      <c r="O691" s="2" t="str">
        <f t="shared" si="42"/>
        <v>Single</v>
      </c>
      <c r="P691" t="str">
        <f t="shared" si="43"/>
        <v>Full Pay</v>
      </c>
    </row>
    <row r="692" spans="1:16" x14ac:dyDescent="0.3">
      <c r="A692" s="1" t="s">
        <v>11</v>
      </c>
      <c r="B692" s="3">
        <v>12</v>
      </c>
      <c r="C692" s="1" t="s">
        <v>528</v>
      </c>
      <c r="D692" s="3">
        <v>73903</v>
      </c>
      <c r="E692" s="1" t="s">
        <v>1593</v>
      </c>
      <c r="F692" s="1" t="s">
        <v>21</v>
      </c>
      <c r="G692" s="1" t="s">
        <v>1594</v>
      </c>
      <c r="H692" s="4">
        <v>258500</v>
      </c>
      <c r="I692" s="4">
        <v>258500</v>
      </c>
      <c r="J692" s="3">
        <v>843</v>
      </c>
      <c r="K692" s="2">
        <v>1</v>
      </c>
      <c r="L692" s="2">
        <f t="shared" si="40"/>
        <v>306.64294187425861</v>
      </c>
      <c r="M692" s="2">
        <f t="shared" si="41"/>
        <v>306.64294187425861</v>
      </c>
      <c r="N692" t="str">
        <v>High Pay</v>
      </c>
      <c r="O692" s="2" t="str">
        <f t="shared" si="42"/>
        <v>Single</v>
      </c>
      <c r="P692" t="str">
        <f t="shared" si="43"/>
        <v>Full Pay</v>
      </c>
    </row>
    <row r="693" spans="1:16" x14ac:dyDescent="0.3">
      <c r="A693" s="1" t="s">
        <v>11</v>
      </c>
      <c r="B693" s="3">
        <v>7</v>
      </c>
      <c r="C693" s="1" t="s">
        <v>861</v>
      </c>
      <c r="D693" s="3">
        <v>102902</v>
      </c>
      <c r="E693" s="1" t="s">
        <v>1595</v>
      </c>
      <c r="F693" s="1" t="s">
        <v>21</v>
      </c>
      <c r="G693" s="1" t="s">
        <v>1596</v>
      </c>
      <c r="H693" s="4">
        <v>240000</v>
      </c>
      <c r="I693" s="4">
        <v>240000</v>
      </c>
      <c r="J693" s="3">
        <v>4957</v>
      </c>
      <c r="K693" s="2">
        <v>1</v>
      </c>
      <c r="L693" s="2">
        <f t="shared" si="40"/>
        <v>48.416380875529555</v>
      </c>
      <c r="M693" s="2">
        <f t="shared" si="41"/>
        <v>48.416380875529555</v>
      </c>
      <c r="N693" t="str">
        <v>Medium Pay</v>
      </c>
      <c r="O693" s="2" t="str">
        <f t="shared" si="42"/>
        <v>Single</v>
      </c>
      <c r="P693" t="str">
        <f t="shared" si="43"/>
        <v>Full Pay</v>
      </c>
    </row>
    <row r="694" spans="1:16" x14ac:dyDescent="0.3">
      <c r="A694" s="1" t="s">
        <v>11</v>
      </c>
      <c r="B694" s="3">
        <v>12</v>
      </c>
      <c r="C694" s="1" t="s">
        <v>177</v>
      </c>
      <c r="D694" s="3">
        <v>161908</v>
      </c>
      <c r="E694" s="1" t="s">
        <v>1597</v>
      </c>
      <c r="F694" s="1" t="s">
        <v>21</v>
      </c>
      <c r="G694" s="1" t="s">
        <v>1598</v>
      </c>
      <c r="H694" s="4">
        <v>138240</v>
      </c>
      <c r="I694" s="4">
        <v>138240</v>
      </c>
      <c r="J694" s="3">
        <v>605</v>
      </c>
      <c r="K694" s="2">
        <v>1</v>
      </c>
      <c r="L694" s="2">
        <f t="shared" si="40"/>
        <v>228.49586776859505</v>
      </c>
      <c r="M694" s="2">
        <f t="shared" si="41"/>
        <v>228.49586776859505</v>
      </c>
      <c r="N694" t="str">
        <v>Low Pay</v>
      </c>
      <c r="O694" s="2" t="str">
        <f t="shared" si="42"/>
        <v>Single</v>
      </c>
      <c r="P694" t="str">
        <f t="shared" si="43"/>
        <v>Full Pay</v>
      </c>
    </row>
    <row r="695" spans="1:16" x14ac:dyDescent="0.3">
      <c r="A695" s="1" t="s">
        <v>11</v>
      </c>
      <c r="B695" s="3">
        <v>7</v>
      </c>
      <c r="C695" s="1" t="s">
        <v>449</v>
      </c>
      <c r="D695" s="3">
        <v>234905</v>
      </c>
      <c r="E695" s="1" t="s">
        <v>1599</v>
      </c>
      <c r="F695" s="1" t="s">
        <v>21</v>
      </c>
      <c r="G695" s="1" t="s">
        <v>1600</v>
      </c>
      <c r="H695" s="4">
        <v>127969</v>
      </c>
      <c r="I695" s="4">
        <v>127969</v>
      </c>
      <c r="J695" s="3">
        <v>496</v>
      </c>
      <c r="K695" s="2">
        <v>1</v>
      </c>
      <c r="L695" s="2">
        <f t="shared" si="40"/>
        <v>258.00201612903226</v>
      </c>
      <c r="M695" s="2">
        <f t="shared" si="41"/>
        <v>258.00201612903226</v>
      </c>
      <c r="N695" t="str">
        <v>Low Pay</v>
      </c>
      <c r="O695" s="2" t="str">
        <f t="shared" si="42"/>
        <v>Single</v>
      </c>
      <c r="P695" t="str">
        <f t="shared" si="43"/>
        <v>Full Pay</v>
      </c>
    </row>
    <row r="696" spans="1:16" x14ac:dyDescent="0.3">
      <c r="A696" s="1" t="s">
        <v>11</v>
      </c>
      <c r="B696" s="3">
        <v>7</v>
      </c>
      <c r="C696" s="1" t="s">
        <v>494</v>
      </c>
      <c r="D696" s="3">
        <v>174909</v>
      </c>
      <c r="E696" s="1" t="s">
        <v>1601</v>
      </c>
      <c r="F696" s="1" t="s">
        <v>21</v>
      </c>
      <c r="G696" s="1" t="s">
        <v>1602</v>
      </c>
      <c r="H696" s="4">
        <v>115000</v>
      </c>
      <c r="I696" s="4">
        <v>115000</v>
      </c>
      <c r="J696" s="3">
        <v>313</v>
      </c>
      <c r="K696" s="2">
        <v>1</v>
      </c>
      <c r="L696" s="2">
        <f t="shared" si="40"/>
        <v>367.41214057507989</v>
      </c>
      <c r="M696" s="2">
        <f t="shared" si="41"/>
        <v>367.41214057507989</v>
      </c>
      <c r="N696" t="str">
        <v>Low Pay</v>
      </c>
      <c r="O696" s="2" t="str">
        <f t="shared" si="42"/>
        <v>Single</v>
      </c>
      <c r="P696" t="str">
        <f t="shared" si="43"/>
        <v>Full Pay</v>
      </c>
    </row>
    <row r="697" spans="1:16" x14ac:dyDescent="0.3">
      <c r="A697" s="1" t="s">
        <v>11</v>
      </c>
      <c r="B697" s="3">
        <v>15</v>
      </c>
      <c r="C697" s="1" t="s">
        <v>1603</v>
      </c>
      <c r="D697" s="3">
        <v>157901</v>
      </c>
      <c r="E697" s="1" t="s">
        <v>1604</v>
      </c>
      <c r="F697" s="1" t="s">
        <v>21</v>
      </c>
      <c r="G697" s="1" t="s">
        <v>1605</v>
      </c>
      <c r="H697" s="4">
        <v>139000</v>
      </c>
      <c r="I697" s="4">
        <v>139000</v>
      </c>
      <c r="J697" s="3">
        <v>700</v>
      </c>
      <c r="K697" s="2">
        <v>1</v>
      </c>
      <c r="L697" s="2">
        <f t="shared" si="40"/>
        <v>198.57142857142858</v>
      </c>
      <c r="M697" s="2">
        <f t="shared" si="41"/>
        <v>198.57142857142858</v>
      </c>
      <c r="N697" t="str">
        <v>Low Pay</v>
      </c>
      <c r="O697" s="2" t="str">
        <f t="shared" si="42"/>
        <v>Single</v>
      </c>
      <c r="P697" t="str">
        <f t="shared" si="43"/>
        <v>Full Pay</v>
      </c>
    </row>
    <row r="698" spans="1:16" x14ac:dyDescent="0.3">
      <c r="A698" s="1" t="s">
        <v>11</v>
      </c>
      <c r="B698" s="3">
        <v>3</v>
      </c>
      <c r="C698" s="1" t="s">
        <v>211</v>
      </c>
      <c r="D698" s="3">
        <v>158904</v>
      </c>
      <c r="E698" s="1" t="s">
        <v>1606</v>
      </c>
      <c r="F698" s="1" t="s">
        <v>21</v>
      </c>
      <c r="G698" s="1" t="s">
        <v>1607</v>
      </c>
      <c r="H698" s="4">
        <v>109500</v>
      </c>
      <c r="I698" s="4">
        <v>109500</v>
      </c>
      <c r="J698" s="3">
        <v>109</v>
      </c>
      <c r="K698" s="2">
        <v>1</v>
      </c>
      <c r="L698" s="2">
        <f t="shared" si="40"/>
        <v>1004.5871559633027</v>
      </c>
      <c r="M698" s="2">
        <f t="shared" si="41"/>
        <v>1004.5871559633027</v>
      </c>
      <c r="N698" t="str">
        <v>Low Pay</v>
      </c>
      <c r="O698" s="2" t="str">
        <f t="shared" si="42"/>
        <v>Single</v>
      </c>
      <c r="P698" t="str">
        <f t="shared" si="43"/>
        <v>Full Pay</v>
      </c>
    </row>
    <row r="699" spans="1:16" x14ac:dyDescent="0.3">
      <c r="A699" s="1" t="s">
        <v>11</v>
      </c>
      <c r="B699" s="3">
        <v>2</v>
      </c>
      <c r="C699" s="1" t="s">
        <v>127</v>
      </c>
      <c r="D699" s="3">
        <v>205904</v>
      </c>
      <c r="E699" s="1" t="s">
        <v>1608</v>
      </c>
      <c r="F699" s="1" t="s">
        <v>21</v>
      </c>
      <c r="G699" s="1" t="s">
        <v>1609</v>
      </c>
      <c r="H699" s="4">
        <v>105252</v>
      </c>
      <c r="I699" s="4">
        <v>105252</v>
      </c>
      <c r="J699" s="3">
        <v>1429</v>
      </c>
      <c r="K699" s="2">
        <v>1</v>
      </c>
      <c r="L699" s="2">
        <f t="shared" si="40"/>
        <v>73.65430370888734</v>
      </c>
      <c r="M699" s="2">
        <f t="shared" si="41"/>
        <v>73.65430370888734</v>
      </c>
      <c r="N699" t="str">
        <v>Low Pay</v>
      </c>
      <c r="O699" s="2" t="str">
        <f t="shared" si="42"/>
        <v>Single</v>
      </c>
      <c r="P699" t="str">
        <f t="shared" si="43"/>
        <v>Full Pay</v>
      </c>
    </row>
    <row r="700" spans="1:16" x14ac:dyDescent="0.3">
      <c r="A700" s="1" t="s">
        <v>11</v>
      </c>
      <c r="B700" s="3">
        <v>8</v>
      </c>
      <c r="C700" s="1" t="s">
        <v>728</v>
      </c>
      <c r="D700" s="3">
        <v>19903</v>
      </c>
      <c r="E700" s="1" t="s">
        <v>1610</v>
      </c>
      <c r="F700" s="1" t="s">
        <v>21</v>
      </c>
      <c r="G700" s="1" t="s">
        <v>1611</v>
      </c>
      <c r="H700" s="4">
        <v>118450</v>
      </c>
      <c r="I700" s="4">
        <v>118450</v>
      </c>
      <c r="J700" s="3">
        <v>450</v>
      </c>
      <c r="K700" s="2">
        <v>1</v>
      </c>
      <c r="L700" s="2">
        <f t="shared" si="40"/>
        <v>263.22222222222223</v>
      </c>
      <c r="M700" s="2">
        <f t="shared" si="41"/>
        <v>263.22222222222223</v>
      </c>
      <c r="N700" t="str">
        <v>Low Pay</v>
      </c>
      <c r="O700" s="2" t="str">
        <f t="shared" si="42"/>
        <v>Single</v>
      </c>
      <c r="P700" t="str">
        <f t="shared" si="43"/>
        <v>Full Pay</v>
      </c>
    </row>
    <row r="701" spans="1:16" x14ac:dyDescent="0.3">
      <c r="A701" s="1" t="s">
        <v>11</v>
      </c>
      <c r="B701" s="3">
        <v>15</v>
      </c>
      <c r="C701" s="1" t="s">
        <v>196</v>
      </c>
      <c r="D701" s="3">
        <v>25905</v>
      </c>
      <c r="E701" s="1" t="s">
        <v>1612</v>
      </c>
      <c r="F701" s="1" t="s">
        <v>21</v>
      </c>
      <c r="G701" s="1" t="s">
        <v>1613</v>
      </c>
      <c r="H701" s="4">
        <v>102141</v>
      </c>
      <c r="I701" s="4">
        <v>102141</v>
      </c>
      <c r="J701" s="3">
        <v>243</v>
      </c>
      <c r="K701" s="2">
        <v>1</v>
      </c>
      <c r="L701" s="2">
        <f t="shared" si="40"/>
        <v>420.33333333333331</v>
      </c>
      <c r="M701" s="2">
        <f t="shared" si="41"/>
        <v>420.33333333333331</v>
      </c>
      <c r="N701" t="str">
        <v>Low Pay</v>
      </c>
      <c r="O701" s="2" t="str">
        <f t="shared" si="42"/>
        <v>Single</v>
      </c>
      <c r="P701" t="str">
        <f t="shared" si="43"/>
        <v>Full Pay</v>
      </c>
    </row>
    <row r="702" spans="1:16" x14ac:dyDescent="0.3">
      <c r="A702" s="1" t="s">
        <v>11</v>
      </c>
      <c r="B702" s="3">
        <v>10</v>
      </c>
      <c r="C702" s="1" t="s">
        <v>169</v>
      </c>
      <c r="D702" s="3">
        <v>70915</v>
      </c>
      <c r="E702" s="1" t="s">
        <v>1614</v>
      </c>
      <c r="F702" s="1" t="s">
        <v>21</v>
      </c>
      <c r="G702" s="1" t="s">
        <v>1615</v>
      </c>
      <c r="H702" s="4">
        <v>176187</v>
      </c>
      <c r="I702" s="4">
        <v>176187</v>
      </c>
      <c r="J702" s="3">
        <v>1209</v>
      </c>
      <c r="K702" s="2">
        <v>1</v>
      </c>
      <c r="L702" s="2">
        <f t="shared" si="40"/>
        <v>145.72952853598014</v>
      </c>
      <c r="M702" s="2">
        <f t="shared" si="41"/>
        <v>145.72952853598014</v>
      </c>
      <c r="N702" t="str">
        <v>Medium Pay</v>
      </c>
      <c r="O702" s="2" t="str">
        <f t="shared" si="42"/>
        <v>Single</v>
      </c>
      <c r="P702" t="str">
        <f t="shared" si="43"/>
        <v>Full Pay</v>
      </c>
    </row>
    <row r="703" spans="1:16" x14ac:dyDescent="0.3">
      <c r="A703" s="1" t="s">
        <v>11</v>
      </c>
      <c r="B703" s="3">
        <v>1</v>
      </c>
      <c r="C703" s="1" t="s">
        <v>357</v>
      </c>
      <c r="D703" s="3">
        <v>108906</v>
      </c>
      <c r="E703" s="1" t="s">
        <v>1616</v>
      </c>
      <c r="F703" s="1" t="s">
        <v>21</v>
      </c>
      <c r="G703" s="1" t="s">
        <v>1617</v>
      </c>
      <c r="H703" s="4">
        <v>300000</v>
      </c>
      <c r="I703" s="4">
        <v>300000</v>
      </c>
      <c r="J703" s="3">
        <v>19890</v>
      </c>
      <c r="K703" s="2">
        <v>1</v>
      </c>
      <c r="L703" s="2">
        <f t="shared" si="40"/>
        <v>15.082956259426847</v>
      </c>
      <c r="M703" s="2">
        <f t="shared" si="41"/>
        <v>15.082956259426847</v>
      </c>
      <c r="N703" t="str">
        <v>High Pay</v>
      </c>
      <c r="O703" s="2" t="str">
        <f t="shared" si="42"/>
        <v>Single</v>
      </c>
      <c r="P703" t="str">
        <f t="shared" si="43"/>
        <v>Full Pay</v>
      </c>
    </row>
    <row r="704" spans="1:16" x14ac:dyDescent="0.3">
      <c r="A704" s="1" t="s">
        <v>11</v>
      </c>
      <c r="B704" s="3">
        <v>18</v>
      </c>
      <c r="C704" s="1" t="s">
        <v>1618</v>
      </c>
      <c r="D704" s="3">
        <v>231901</v>
      </c>
      <c r="E704" s="1" t="s">
        <v>1619</v>
      </c>
      <c r="F704" s="1" t="s">
        <v>21</v>
      </c>
      <c r="G704" s="1" t="s">
        <v>1620</v>
      </c>
      <c r="H704" s="4">
        <v>123579</v>
      </c>
      <c r="I704" s="4">
        <v>123579</v>
      </c>
      <c r="J704" s="3">
        <v>484</v>
      </c>
      <c r="K704" s="2">
        <v>1</v>
      </c>
      <c r="L704" s="2">
        <f t="shared" si="40"/>
        <v>255.32851239669421</v>
      </c>
      <c r="M704" s="2">
        <f t="shared" si="41"/>
        <v>255.32851239669421</v>
      </c>
      <c r="N704" t="str">
        <v>Low Pay</v>
      </c>
      <c r="O704" s="2" t="str">
        <f t="shared" si="42"/>
        <v>Single</v>
      </c>
      <c r="P704" t="str">
        <f t="shared" si="43"/>
        <v>Full Pay</v>
      </c>
    </row>
    <row r="705" spans="1:16" x14ac:dyDescent="0.3">
      <c r="A705" s="1" t="s">
        <v>11</v>
      </c>
      <c r="B705" s="3">
        <v>13</v>
      </c>
      <c r="C705" s="1" t="s">
        <v>208</v>
      </c>
      <c r="D705" s="3">
        <v>11905</v>
      </c>
      <c r="E705" s="1" t="s">
        <v>1621</v>
      </c>
      <c r="F705" s="1" t="s">
        <v>21</v>
      </c>
      <c r="G705" s="1" t="s">
        <v>1622</v>
      </c>
      <c r="H705" s="4">
        <v>91245</v>
      </c>
      <c r="I705" s="4">
        <v>105000</v>
      </c>
      <c r="J705" s="3">
        <v>377</v>
      </c>
      <c r="K705" s="2">
        <v>0.87</v>
      </c>
      <c r="L705" s="2">
        <f t="shared" si="40"/>
        <v>242.0291777188329</v>
      </c>
      <c r="M705" s="2">
        <f t="shared" si="41"/>
        <v>278.51458885941645</v>
      </c>
      <c r="N705" t="str">
        <v>Low Pay</v>
      </c>
      <c r="O705" s="2" t="str">
        <f t="shared" si="42"/>
        <v>Single</v>
      </c>
      <c r="P705" t="str">
        <f t="shared" si="43"/>
        <v>Partial</v>
      </c>
    </row>
    <row r="706" spans="1:16" x14ac:dyDescent="0.3">
      <c r="A706" s="1" t="s">
        <v>11</v>
      </c>
      <c r="B706" s="3">
        <v>12</v>
      </c>
      <c r="C706" s="1" t="s">
        <v>177</v>
      </c>
      <c r="D706" s="3">
        <v>161909</v>
      </c>
      <c r="E706" s="1" t="s">
        <v>1623</v>
      </c>
      <c r="F706" s="1" t="s">
        <v>21</v>
      </c>
      <c r="G706" s="1" t="s">
        <v>1624</v>
      </c>
      <c r="H706" s="4">
        <v>155000</v>
      </c>
      <c r="I706" s="4">
        <v>155000</v>
      </c>
      <c r="J706" s="3">
        <v>1495</v>
      </c>
      <c r="K706" s="2">
        <v>1</v>
      </c>
      <c r="L706" s="2">
        <f t="shared" si="40"/>
        <v>103.67892976588628</v>
      </c>
      <c r="M706" s="2">
        <f t="shared" si="41"/>
        <v>103.67892976588628</v>
      </c>
      <c r="N706" t="str">
        <v>Medium Pay</v>
      </c>
      <c r="O706" s="2" t="str">
        <f t="shared" si="42"/>
        <v>Single</v>
      </c>
      <c r="P706" t="str">
        <f t="shared" si="43"/>
        <v>Full Pay</v>
      </c>
    </row>
    <row r="707" spans="1:16" x14ac:dyDescent="0.3">
      <c r="A707" s="1" t="s">
        <v>11</v>
      </c>
      <c r="B707" s="3">
        <v>10</v>
      </c>
      <c r="C707" s="1" t="s">
        <v>70</v>
      </c>
      <c r="D707" s="3">
        <v>43907</v>
      </c>
      <c r="E707" s="1" t="s">
        <v>1625</v>
      </c>
      <c r="F707" s="1" t="s">
        <v>21</v>
      </c>
      <c r="G707" s="1" t="s">
        <v>1626</v>
      </c>
      <c r="H707" s="4">
        <v>305000</v>
      </c>
      <c r="I707" s="4">
        <v>305000</v>
      </c>
      <c r="J707" s="3">
        <v>23296</v>
      </c>
      <c r="K707" s="2">
        <v>1</v>
      </c>
      <c r="L707" s="2">
        <f t="shared" ref="L707:L770" si="44">SUM(H707 / J707)</f>
        <v>13.092376373626374</v>
      </c>
      <c r="M707" s="2">
        <f t="shared" ref="M707:M770" si="45">SUM(I707 / J707)</f>
        <v>13.092376373626374</v>
      </c>
      <c r="N707" t="str">
        <v>High Pay</v>
      </c>
      <c r="O707" s="2" t="str">
        <f t="shared" ref="O707:O770" si="46">IF(COUNTIFS(D$2:D$1200, D707)&gt;1, "Turnover ("&amp;COUNTIFS(D$2:D$1200, D707)&amp;" supers)", "Single")</f>
        <v>Single</v>
      </c>
      <c r="P707" t="str">
        <f t="shared" ref="P707:P770" si="47">IF(K707=1,"Full Pay","Partial")</f>
        <v>Full Pay</v>
      </c>
    </row>
    <row r="708" spans="1:16" x14ac:dyDescent="0.3">
      <c r="A708" s="1" t="s">
        <v>11</v>
      </c>
      <c r="B708" s="3">
        <v>16</v>
      </c>
      <c r="C708" s="1" t="s">
        <v>1066</v>
      </c>
      <c r="D708" s="3">
        <v>90903</v>
      </c>
      <c r="E708" s="1" t="s">
        <v>1627</v>
      </c>
      <c r="F708" s="1" t="s">
        <v>21</v>
      </c>
      <c r="G708" s="1" t="s">
        <v>1628</v>
      </c>
      <c r="H708" s="4">
        <v>94000</v>
      </c>
      <c r="I708" s="4">
        <v>94000</v>
      </c>
      <c r="J708" s="3">
        <v>182</v>
      </c>
      <c r="K708" s="2">
        <v>1</v>
      </c>
      <c r="L708" s="2">
        <f t="shared" si="44"/>
        <v>516.4835164835165</v>
      </c>
      <c r="M708" s="2">
        <f t="shared" si="45"/>
        <v>516.4835164835165</v>
      </c>
      <c r="N708" t="str">
        <v>Low Pay</v>
      </c>
      <c r="O708" s="2" t="str">
        <f t="shared" si="46"/>
        <v>Single</v>
      </c>
      <c r="P708" t="str">
        <f t="shared" si="47"/>
        <v>Full Pay</v>
      </c>
    </row>
    <row r="709" spans="1:16" x14ac:dyDescent="0.3">
      <c r="A709" s="1" t="s">
        <v>11</v>
      </c>
      <c r="B709" s="3">
        <v>8</v>
      </c>
      <c r="C709" s="1" t="s">
        <v>154</v>
      </c>
      <c r="D709" s="3">
        <v>34906</v>
      </c>
      <c r="E709" s="1" t="s">
        <v>1629</v>
      </c>
      <c r="F709" s="1" t="s">
        <v>21</v>
      </c>
      <c r="G709" s="1" t="s">
        <v>1630</v>
      </c>
      <c r="H709" s="4">
        <v>97880</v>
      </c>
      <c r="I709" s="4">
        <v>97880</v>
      </c>
      <c r="J709" s="3">
        <v>424</v>
      </c>
      <c r="K709" s="2">
        <v>1</v>
      </c>
      <c r="L709" s="2">
        <f t="shared" si="44"/>
        <v>230.84905660377359</v>
      </c>
      <c r="M709" s="2">
        <f t="shared" si="45"/>
        <v>230.84905660377359</v>
      </c>
      <c r="N709" t="str">
        <v>Low Pay</v>
      </c>
      <c r="O709" s="2" t="str">
        <f t="shared" si="46"/>
        <v>Single</v>
      </c>
      <c r="P709" t="str">
        <f t="shared" si="47"/>
        <v>Full Pay</v>
      </c>
    </row>
    <row r="710" spans="1:16" x14ac:dyDescent="0.3">
      <c r="A710" s="1" t="s">
        <v>11</v>
      </c>
      <c r="B710" s="3">
        <v>2</v>
      </c>
      <c r="C710" s="1" t="s">
        <v>1631</v>
      </c>
      <c r="D710" s="3">
        <v>162904</v>
      </c>
      <c r="E710" s="1" t="s">
        <v>1632</v>
      </c>
      <c r="F710" s="1" t="s">
        <v>21</v>
      </c>
      <c r="G710" s="1" t="s">
        <v>1633</v>
      </c>
      <c r="H710" s="4">
        <v>156000</v>
      </c>
      <c r="I710" s="4">
        <v>156000</v>
      </c>
      <c r="J710" s="3">
        <v>280</v>
      </c>
      <c r="K710" s="2">
        <v>1</v>
      </c>
      <c r="L710" s="2">
        <f t="shared" si="44"/>
        <v>557.14285714285711</v>
      </c>
      <c r="M710" s="2">
        <f t="shared" si="45"/>
        <v>557.14285714285711</v>
      </c>
      <c r="N710" t="str">
        <v>Medium Pay</v>
      </c>
      <c r="O710" s="2" t="str">
        <f t="shared" si="46"/>
        <v>Single</v>
      </c>
      <c r="P710" t="str">
        <f t="shared" si="47"/>
        <v>Full Pay</v>
      </c>
    </row>
    <row r="711" spans="1:16" x14ac:dyDescent="0.3">
      <c r="A711" s="1" t="s">
        <v>11</v>
      </c>
      <c r="B711" s="3">
        <v>17</v>
      </c>
      <c r="C711" s="1" t="s">
        <v>376</v>
      </c>
      <c r="D711" s="3">
        <v>223902</v>
      </c>
      <c r="E711" s="1" t="s">
        <v>1634</v>
      </c>
      <c r="F711" s="1" t="s">
        <v>21</v>
      </c>
      <c r="G711" s="1" t="s">
        <v>1635</v>
      </c>
      <c r="H711" s="4">
        <v>123525</v>
      </c>
      <c r="I711" s="4">
        <v>123525</v>
      </c>
      <c r="J711" s="3">
        <v>230</v>
      </c>
      <c r="K711" s="2">
        <v>1</v>
      </c>
      <c r="L711" s="2">
        <f t="shared" si="44"/>
        <v>537.06521739130437</v>
      </c>
      <c r="M711" s="2">
        <f t="shared" si="45"/>
        <v>537.06521739130437</v>
      </c>
      <c r="N711" t="str">
        <v>Low Pay</v>
      </c>
      <c r="O711" s="2" t="str">
        <f t="shared" si="46"/>
        <v>Single</v>
      </c>
      <c r="P711" t="str">
        <f t="shared" si="47"/>
        <v>Full Pay</v>
      </c>
    </row>
    <row r="712" spans="1:16" x14ac:dyDescent="0.3">
      <c r="A712" s="1" t="s">
        <v>11</v>
      </c>
      <c r="B712" s="3">
        <v>20</v>
      </c>
      <c r="C712" s="1" t="s">
        <v>294</v>
      </c>
      <c r="D712" s="3">
        <v>130801</v>
      </c>
      <c r="E712" s="1" t="s">
        <v>1636</v>
      </c>
      <c r="F712" s="1" t="s">
        <v>14</v>
      </c>
      <c r="G712" s="1" t="s">
        <v>1637</v>
      </c>
      <c r="H712" s="4">
        <v>60000</v>
      </c>
      <c r="I712" s="4">
        <v>120000</v>
      </c>
      <c r="J712" s="3">
        <v>45</v>
      </c>
      <c r="K712" s="2">
        <v>0.5</v>
      </c>
      <c r="L712" s="2">
        <f t="shared" si="44"/>
        <v>1333.3333333333333</v>
      </c>
      <c r="M712" s="2">
        <f t="shared" si="45"/>
        <v>2666.6666666666665</v>
      </c>
      <c r="N712" t="str">
        <v>Low Pay</v>
      </c>
      <c r="O712" s="2" t="str">
        <f t="shared" si="46"/>
        <v>Single</v>
      </c>
      <c r="P712" t="str">
        <f t="shared" si="47"/>
        <v>Partial</v>
      </c>
    </row>
    <row r="713" spans="1:16" x14ac:dyDescent="0.3">
      <c r="A713" s="1" t="s">
        <v>11</v>
      </c>
      <c r="B713" s="3">
        <v>20</v>
      </c>
      <c r="C713" s="1" t="s">
        <v>193</v>
      </c>
      <c r="D713" s="3">
        <v>10901</v>
      </c>
      <c r="E713" s="1" t="s">
        <v>1638</v>
      </c>
      <c r="F713" s="1" t="s">
        <v>21</v>
      </c>
      <c r="G713" s="1" t="s">
        <v>1639</v>
      </c>
      <c r="H713" s="4">
        <v>52000</v>
      </c>
      <c r="I713" s="4">
        <v>104000</v>
      </c>
      <c r="J713" s="3">
        <v>243</v>
      </c>
      <c r="K713" s="2">
        <v>0.5</v>
      </c>
      <c r="L713" s="2">
        <f t="shared" si="44"/>
        <v>213.99176954732511</v>
      </c>
      <c r="M713" s="2">
        <f t="shared" si="45"/>
        <v>427.98353909465021</v>
      </c>
      <c r="N713" t="str">
        <v>Low Pay</v>
      </c>
      <c r="O713" s="2" t="str">
        <f t="shared" si="46"/>
        <v>Single</v>
      </c>
      <c r="P713" t="str">
        <f t="shared" si="47"/>
        <v>Partial</v>
      </c>
    </row>
    <row r="714" spans="1:16" x14ac:dyDescent="0.3">
      <c r="A714" s="1" t="s">
        <v>11</v>
      </c>
      <c r="B714" s="3">
        <v>20</v>
      </c>
      <c r="C714" s="1" t="s">
        <v>699</v>
      </c>
      <c r="D714" s="3">
        <v>163908</v>
      </c>
      <c r="E714" s="1" t="s">
        <v>1640</v>
      </c>
      <c r="F714" s="1" t="s">
        <v>21</v>
      </c>
      <c r="G714" s="1" t="s">
        <v>1641</v>
      </c>
      <c r="H714" s="4">
        <v>250000</v>
      </c>
      <c r="I714" s="4">
        <v>250000</v>
      </c>
      <c r="J714" s="3">
        <v>9638</v>
      </c>
      <c r="K714" s="2">
        <v>1</v>
      </c>
      <c r="L714" s="2">
        <f t="shared" si="44"/>
        <v>25.938991492010789</v>
      </c>
      <c r="M714" s="2">
        <f t="shared" si="45"/>
        <v>25.938991492010789</v>
      </c>
      <c r="N714" t="str">
        <v>Medium Pay</v>
      </c>
      <c r="O714" s="2" t="str">
        <f t="shared" si="46"/>
        <v>Single</v>
      </c>
      <c r="P714" t="str">
        <f t="shared" si="47"/>
        <v>Full Pay</v>
      </c>
    </row>
    <row r="715" spans="1:16" x14ac:dyDescent="0.3">
      <c r="A715" s="1" t="s">
        <v>11</v>
      </c>
      <c r="B715" s="3">
        <v>10</v>
      </c>
      <c r="C715" s="1" t="s">
        <v>70</v>
      </c>
      <c r="D715" s="3">
        <v>43908</v>
      </c>
      <c r="E715" s="1" t="s">
        <v>1642</v>
      </c>
      <c r="F715" s="1" t="s">
        <v>21</v>
      </c>
      <c r="G715" s="1" t="s">
        <v>1643</v>
      </c>
      <c r="H715" s="4">
        <v>285000</v>
      </c>
      <c r="I715" s="4">
        <v>285000</v>
      </c>
      <c r="J715" s="3">
        <v>7735</v>
      </c>
      <c r="K715" s="2">
        <v>1</v>
      </c>
      <c r="L715" s="2">
        <f t="shared" si="44"/>
        <v>36.845507433742725</v>
      </c>
      <c r="M715" s="2">
        <f t="shared" si="45"/>
        <v>36.845507433742725</v>
      </c>
      <c r="N715" t="str">
        <v>High Pay</v>
      </c>
      <c r="O715" s="2" t="str">
        <f t="shared" si="46"/>
        <v>Single</v>
      </c>
      <c r="P715" t="str">
        <f t="shared" si="47"/>
        <v>Full Pay</v>
      </c>
    </row>
    <row r="716" spans="1:16" x14ac:dyDescent="0.3">
      <c r="A716" s="1" t="s">
        <v>11</v>
      </c>
      <c r="B716" s="3">
        <v>16</v>
      </c>
      <c r="C716" s="1" t="s">
        <v>1644</v>
      </c>
      <c r="D716" s="3">
        <v>96904</v>
      </c>
      <c r="E716" s="1" t="s">
        <v>1645</v>
      </c>
      <c r="F716" s="1" t="s">
        <v>21</v>
      </c>
      <c r="G716" s="1" t="s">
        <v>1646</v>
      </c>
      <c r="H716" s="4">
        <v>112687</v>
      </c>
      <c r="I716" s="4">
        <v>112687</v>
      </c>
      <c r="J716" s="3">
        <v>345</v>
      </c>
      <c r="K716" s="2">
        <v>1</v>
      </c>
      <c r="L716" s="2">
        <f t="shared" si="44"/>
        <v>326.6289855072464</v>
      </c>
      <c r="M716" s="2">
        <f t="shared" si="45"/>
        <v>326.6289855072464</v>
      </c>
      <c r="N716" t="str">
        <v>Low Pay</v>
      </c>
      <c r="O716" s="2" t="str">
        <f t="shared" si="46"/>
        <v>Single</v>
      </c>
      <c r="P716" t="str">
        <f t="shared" si="47"/>
        <v>Full Pay</v>
      </c>
    </row>
    <row r="717" spans="1:16" x14ac:dyDescent="0.3">
      <c r="A717" s="1" t="s">
        <v>11</v>
      </c>
      <c r="B717" s="3">
        <v>15</v>
      </c>
      <c r="C717" s="1" t="s">
        <v>1647</v>
      </c>
      <c r="D717" s="3">
        <v>164901</v>
      </c>
      <c r="E717" s="1" t="s">
        <v>1648</v>
      </c>
      <c r="F717" s="1" t="s">
        <v>21</v>
      </c>
      <c r="G717" s="1" t="s">
        <v>1649</v>
      </c>
      <c r="H717" s="4">
        <v>120986</v>
      </c>
      <c r="I717" s="4">
        <v>120986</v>
      </c>
      <c r="J717" s="3">
        <v>264</v>
      </c>
      <c r="K717" s="2">
        <v>1</v>
      </c>
      <c r="L717" s="2">
        <f t="shared" si="44"/>
        <v>458.280303030303</v>
      </c>
      <c r="M717" s="2">
        <f t="shared" si="45"/>
        <v>458.280303030303</v>
      </c>
      <c r="N717" t="str">
        <v>Low Pay</v>
      </c>
      <c r="O717" s="2" t="str">
        <f t="shared" si="46"/>
        <v>Single</v>
      </c>
      <c r="P717" t="str">
        <f t="shared" si="47"/>
        <v>Full Pay</v>
      </c>
    </row>
    <row r="718" spans="1:16" x14ac:dyDescent="0.3">
      <c r="A718" s="1" t="s">
        <v>11</v>
      </c>
      <c r="B718" s="3">
        <v>1</v>
      </c>
      <c r="C718" s="1" t="s">
        <v>357</v>
      </c>
      <c r="D718" s="3">
        <v>108907</v>
      </c>
      <c r="E718" s="1" t="s">
        <v>1650</v>
      </c>
      <c r="F718" s="1" t="s">
        <v>21</v>
      </c>
      <c r="G718" s="1" t="s">
        <v>1651</v>
      </c>
      <c r="H718" s="4">
        <v>97989</v>
      </c>
      <c r="I718" s="4">
        <v>97989</v>
      </c>
      <c r="J718" s="3">
        <v>4207</v>
      </c>
      <c r="K718" s="2">
        <v>1</v>
      </c>
      <c r="L718" s="2">
        <f t="shared" si="44"/>
        <v>23.291894461611601</v>
      </c>
      <c r="M718" s="2">
        <f t="shared" si="45"/>
        <v>23.291894461611601</v>
      </c>
      <c r="N718" t="str">
        <v>Low Pay</v>
      </c>
      <c r="O718" s="2" t="str">
        <f t="shared" si="46"/>
        <v>Single</v>
      </c>
      <c r="P718" t="str">
        <f t="shared" si="47"/>
        <v>Full Pay</v>
      </c>
    </row>
    <row r="719" spans="1:16" x14ac:dyDescent="0.3">
      <c r="A719" s="1" t="s">
        <v>11</v>
      </c>
      <c r="B719" s="3">
        <v>12</v>
      </c>
      <c r="C719" s="1" t="s">
        <v>563</v>
      </c>
      <c r="D719" s="3">
        <v>18902</v>
      </c>
      <c r="E719" s="1" t="s">
        <v>1652</v>
      </c>
      <c r="F719" s="1" t="s">
        <v>21</v>
      </c>
      <c r="G719" s="1" t="s">
        <v>1653</v>
      </c>
      <c r="H719" s="4">
        <v>96000</v>
      </c>
      <c r="I719" s="4">
        <v>96000</v>
      </c>
      <c r="J719" s="3">
        <v>382</v>
      </c>
      <c r="K719" s="2">
        <v>1</v>
      </c>
      <c r="L719" s="2">
        <f t="shared" si="44"/>
        <v>251.3089005235602</v>
      </c>
      <c r="M719" s="2">
        <f t="shared" si="45"/>
        <v>251.3089005235602</v>
      </c>
      <c r="N719" t="str">
        <v>Low Pay</v>
      </c>
      <c r="O719" s="2" t="str">
        <f t="shared" si="46"/>
        <v>Single</v>
      </c>
      <c r="P719" t="str">
        <f t="shared" si="47"/>
        <v>Full Pay</v>
      </c>
    </row>
    <row r="720" spans="1:16" x14ac:dyDescent="0.3">
      <c r="A720" s="1" t="s">
        <v>11</v>
      </c>
      <c r="B720" s="3">
        <v>13</v>
      </c>
      <c r="C720" s="1" t="s">
        <v>646</v>
      </c>
      <c r="D720" s="3">
        <v>246801</v>
      </c>
      <c r="E720" s="1" t="s">
        <v>1654</v>
      </c>
      <c r="F720" s="1" t="s">
        <v>14</v>
      </c>
      <c r="G720" s="1" t="s">
        <v>1655</v>
      </c>
      <c r="H720" s="4">
        <v>149972</v>
      </c>
      <c r="I720" s="4">
        <v>149972</v>
      </c>
      <c r="J720" s="3">
        <v>1745</v>
      </c>
      <c r="K720" s="2">
        <v>1</v>
      </c>
      <c r="L720" s="2">
        <f t="shared" si="44"/>
        <v>85.943839541547277</v>
      </c>
      <c r="M720" s="2">
        <f t="shared" si="45"/>
        <v>85.943839541547277</v>
      </c>
      <c r="N720" t="str">
        <v>Low Pay</v>
      </c>
      <c r="O720" s="2" t="str">
        <f t="shared" si="46"/>
        <v>Single</v>
      </c>
      <c r="P720" t="str">
        <f t="shared" si="47"/>
        <v>Full Pay</v>
      </c>
    </row>
    <row r="721" spans="1:16" x14ac:dyDescent="0.3">
      <c r="A721" s="1" t="s">
        <v>11</v>
      </c>
      <c r="B721" s="3">
        <v>14</v>
      </c>
      <c r="C721" s="1" t="s">
        <v>26</v>
      </c>
      <c r="D721" s="3">
        <v>221904</v>
      </c>
      <c r="E721" s="1" t="s">
        <v>1656</v>
      </c>
      <c r="F721" s="1" t="s">
        <v>21</v>
      </c>
      <c r="G721" s="1" t="s">
        <v>1657</v>
      </c>
      <c r="H721" s="4">
        <v>138978</v>
      </c>
      <c r="I721" s="4">
        <v>138978</v>
      </c>
      <c r="J721" s="3">
        <v>1090</v>
      </c>
      <c r="K721" s="2">
        <v>1</v>
      </c>
      <c r="L721" s="2">
        <f t="shared" si="44"/>
        <v>127.50275229357798</v>
      </c>
      <c r="M721" s="2">
        <f t="shared" si="45"/>
        <v>127.50275229357798</v>
      </c>
      <c r="N721" t="str">
        <v>Low Pay</v>
      </c>
      <c r="O721" s="2" t="str">
        <f t="shared" si="46"/>
        <v>Single</v>
      </c>
      <c r="P721" t="str">
        <f t="shared" si="47"/>
        <v>Full Pay</v>
      </c>
    </row>
    <row r="722" spans="1:16" x14ac:dyDescent="0.3">
      <c r="A722" s="1" t="s">
        <v>11</v>
      </c>
      <c r="B722" s="3">
        <v>10</v>
      </c>
      <c r="C722" s="1" t="s">
        <v>12</v>
      </c>
      <c r="D722" s="3">
        <v>57914</v>
      </c>
      <c r="E722" s="1" t="s">
        <v>1658</v>
      </c>
      <c r="F722" s="1" t="s">
        <v>21</v>
      </c>
      <c r="G722" s="1" t="s">
        <v>1659</v>
      </c>
      <c r="H722" s="4">
        <v>345000</v>
      </c>
      <c r="I722" s="4">
        <v>345000</v>
      </c>
      <c r="J722" s="3">
        <v>37930</v>
      </c>
      <c r="K722" s="2">
        <v>1</v>
      </c>
      <c r="L722" s="2">
        <f t="shared" si="44"/>
        <v>9.095702610071184</v>
      </c>
      <c r="M722" s="2">
        <f t="shared" si="45"/>
        <v>9.095702610071184</v>
      </c>
      <c r="N722" t="str">
        <v>High Pay</v>
      </c>
      <c r="O722" s="2" t="str">
        <f t="shared" si="46"/>
        <v>Single</v>
      </c>
      <c r="P722" t="str">
        <f t="shared" si="47"/>
        <v>Full Pay</v>
      </c>
    </row>
    <row r="723" spans="1:16" x14ac:dyDescent="0.3">
      <c r="A723" s="1" t="s">
        <v>11</v>
      </c>
      <c r="B723" s="3">
        <v>12</v>
      </c>
      <c r="C723" s="1" t="s">
        <v>622</v>
      </c>
      <c r="D723" s="3">
        <v>147903</v>
      </c>
      <c r="E723" s="1" t="s">
        <v>1660</v>
      </c>
      <c r="F723" s="1" t="s">
        <v>21</v>
      </c>
      <c r="G723" s="1" t="s">
        <v>1661</v>
      </c>
      <c r="H723" s="4">
        <v>185000</v>
      </c>
      <c r="I723" s="4">
        <v>185000</v>
      </c>
      <c r="J723" s="3">
        <v>1846</v>
      </c>
      <c r="K723" s="2">
        <v>1</v>
      </c>
      <c r="L723" s="2">
        <f t="shared" si="44"/>
        <v>100.21668472372697</v>
      </c>
      <c r="M723" s="2">
        <f t="shared" si="45"/>
        <v>100.21668472372697</v>
      </c>
      <c r="N723" t="str">
        <v>Medium Pay</v>
      </c>
      <c r="O723" s="2" t="str">
        <f t="shared" si="46"/>
        <v>Single</v>
      </c>
      <c r="P723" t="str">
        <f t="shared" si="47"/>
        <v>Full Pay</v>
      </c>
    </row>
    <row r="724" spans="1:16" x14ac:dyDescent="0.3">
      <c r="A724" s="1" t="s">
        <v>11</v>
      </c>
      <c r="B724" s="3">
        <v>4</v>
      </c>
      <c r="C724" s="1" t="s">
        <v>16</v>
      </c>
      <c r="D724" s="3">
        <v>101855</v>
      </c>
      <c r="E724" s="1" t="s">
        <v>1662</v>
      </c>
      <c r="F724" s="1" t="s">
        <v>14</v>
      </c>
      <c r="G724" s="1" t="s">
        <v>1663</v>
      </c>
      <c r="H724" s="4">
        <v>63200</v>
      </c>
      <c r="I724" s="4">
        <v>126400</v>
      </c>
      <c r="J724" s="3">
        <v>296</v>
      </c>
      <c r="K724" s="2">
        <v>0.5</v>
      </c>
      <c r="L724" s="2">
        <f t="shared" si="44"/>
        <v>213.51351351351352</v>
      </c>
      <c r="M724" s="2">
        <f t="shared" si="45"/>
        <v>427.02702702702703</v>
      </c>
      <c r="N724" t="str">
        <v>Low Pay</v>
      </c>
      <c r="O724" s="2" t="str">
        <f t="shared" si="46"/>
        <v>Single</v>
      </c>
      <c r="P724" t="str">
        <f t="shared" si="47"/>
        <v>Partial</v>
      </c>
    </row>
    <row r="725" spans="1:16" x14ac:dyDescent="0.3">
      <c r="A725" s="1" t="s">
        <v>11</v>
      </c>
      <c r="B725" s="3">
        <v>3</v>
      </c>
      <c r="C725" s="1" t="s">
        <v>685</v>
      </c>
      <c r="D725" s="3">
        <v>62906</v>
      </c>
      <c r="E725" s="1" t="s">
        <v>1664</v>
      </c>
      <c r="F725" s="1" t="s">
        <v>21</v>
      </c>
      <c r="G725" s="1" t="s">
        <v>1665</v>
      </c>
      <c r="H725" s="4">
        <v>59581</v>
      </c>
      <c r="I725" s="4">
        <v>119162</v>
      </c>
      <c r="J725" s="3">
        <v>176</v>
      </c>
      <c r="K725" s="2">
        <v>0.5</v>
      </c>
      <c r="L725" s="2">
        <f t="shared" si="44"/>
        <v>338.52840909090907</v>
      </c>
      <c r="M725" s="2">
        <f t="shared" si="45"/>
        <v>677.05681818181813</v>
      </c>
      <c r="N725" t="str">
        <v>Low Pay</v>
      </c>
      <c r="O725" s="2" t="str">
        <f t="shared" si="46"/>
        <v>Single</v>
      </c>
      <c r="P725" t="str">
        <f t="shared" si="47"/>
        <v>Partial</v>
      </c>
    </row>
    <row r="726" spans="1:16" x14ac:dyDescent="0.3">
      <c r="A726" s="1" t="s">
        <v>11</v>
      </c>
      <c r="B726" s="3">
        <v>16</v>
      </c>
      <c r="C726" s="1" t="s">
        <v>1666</v>
      </c>
      <c r="D726" s="3">
        <v>197902</v>
      </c>
      <c r="E726" s="1" t="s">
        <v>1667</v>
      </c>
      <c r="F726" s="1" t="s">
        <v>21</v>
      </c>
      <c r="G726" s="1" t="s">
        <v>1668</v>
      </c>
      <c r="H726" s="4">
        <v>100000</v>
      </c>
      <c r="I726" s="4">
        <v>100000</v>
      </c>
      <c r="J726" s="3">
        <v>177</v>
      </c>
      <c r="K726" s="2">
        <v>1</v>
      </c>
      <c r="L726" s="2">
        <f t="shared" si="44"/>
        <v>564.9717514124294</v>
      </c>
      <c r="M726" s="2">
        <f t="shared" si="45"/>
        <v>564.9717514124294</v>
      </c>
      <c r="N726" t="str">
        <v>Low Pay</v>
      </c>
      <c r="O726" s="2" t="str">
        <f t="shared" si="46"/>
        <v>Single</v>
      </c>
      <c r="P726" t="str">
        <f t="shared" si="47"/>
        <v>Full Pay</v>
      </c>
    </row>
    <row r="727" spans="1:16" x14ac:dyDescent="0.3">
      <c r="A727" s="1" t="s">
        <v>11</v>
      </c>
      <c r="B727" s="3">
        <v>18</v>
      </c>
      <c r="C727" s="1" t="s">
        <v>1082</v>
      </c>
      <c r="D727" s="3">
        <v>165802</v>
      </c>
      <c r="E727" s="1" t="s">
        <v>1669</v>
      </c>
      <c r="F727" s="1" t="s">
        <v>14</v>
      </c>
      <c r="G727" s="1" t="s">
        <v>1670</v>
      </c>
      <c r="H727" s="4">
        <v>132984</v>
      </c>
      <c r="I727" s="4">
        <v>132984</v>
      </c>
      <c r="J727" s="3">
        <v>421</v>
      </c>
      <c r="K727" s="2">
        <v>1</v>
      </c>
      <c r="L727" s="2">
        <f t="shared" si="44"/>
        <v>315.87648456057008</v>
      </c>
      <c r="M727" s="2">
        <f t="shared" si="45"/>
        <v>315.87648456057008</v>
      </c>
      <c r="N727" t="str">
        <v>Low Pay</v>
      </c>
      <c r="O727" s="2" t="str">
        <f t="shared" si="46"/>
        <v>Single</v>
      </c>
      <c r="P727" t="str">
        <f t="shared" si="47"/>
        <v>Full Pay</v>
      </c>
    </row>
    <row r="728" spans="1:16" x14ac:dyDescent="0.3">
      <c r="A728" s="1" t="s">
        <v>11</v>
      </c>
      <c r="B728" s="3">
        <v>18</v>
      </c>
      <c r="C728" s="1" t="s">
        <v>1082</v>
      </c>
      <c r="D728" s="3">
        <v>165901</v>
      </c>
      <c r="E728" s="1" t="s">
        <v>1671</v>
      </c>
      <c r="F728" s="1" t="s">
        <v>21</v>
      </c>
      <c r="G728" s="1" t="s">
        <v>1672</v>
      </c>
      <c r="H728" s="4">
        <v>325000</v>
      </c>
      <c r="I728" s="4">
        <v>325000</v>
      </c>
      <c r="J728" s="3">
        <v>29651</v>
      </c>
      <c r="K728" s="2">
        <v>1</v>
      </c>
      <c r="L728" s="2">
        <f t="shared" si="44"/>
        <v>10.960844490910931</v>
      </c>
      <c r="M728" s="2">
        <f t="shared" si="45"/>
        <v>10.960844490910931</v>
      </c>
      <c r="N728" t="str">
        <v>High Pay</v>
      </c>
      <c r="O728" s="2" t="str">
        <f t="shared" si="46"/>
        <v>Single</v>
      </c>
      <c r="P728" t="str">
        <f t="shared" si="47"/>
        <v>Full Pay</v>
      </c>
    </row>
    <row r="729" spans="1:16" x14ac:dyDescent="0.3">
      <c r="A729" s="1" t="s">
        <v>11</v>
      </c>
      <c r="B729" s="3">
        <v>10</v>
      </c>
      <c r="C729" s="1" t="s">
        <v>169</v>
      </c>
      <c r="D729" s="3">
        <v>70908</v>
      </c>
      <c r="E729" s="1" t="s">
        <v>1673</v>
      </c>
      <c r="F729" s="1" t="s">
        <v>21</v>
      </c>
      <c r="G729" s="1" t="s">
        <v>1674</v>
      </c>
      <c r="H729" s="4">
        <v>245000</v>
      </c>
      <c r="I729" s="4">
        <v>245000</v>
      </c>
      <c r="J729" s="3">
        <v>11356</v>
      </c>
      <c r="K729" s="2">
        <v>1</v>
      </c>
      <c r="L729" s="2">
        <f t="shared" si="44"/>
        <v>21.574498062698133</v>
      </c>
      <c r="M729" s="2">
        <f t="shared" si="45"/>
        <v>21.574498062698133</v>
      </c>
      <c r="N729" t="str">
        <v>Medium Pay</v>
      </c>
      <c r="O729" s="2" t="str">
        <f t="shared" si="46"/>
        <v>Single</v>
      </c>
      <c r="P729" t="str">
        <f t="shared" si="47"/>
        <v>Full Pay</v>
      </c>
    </row>
    <row r="730" spans="1:16" x14ac:dyDescent="0.3">
      <c r="A730" s="1" t="s">
        <v>11</v>
      </c>
      <c r="B730" s="3">
        <v>9</v>
      </c>
      <c r="C730" s="1" t="s">
        <v>225</v>
      </c>
      <c r="D730" s="3">
        <v>39905</v>
      </c>
      <c r="E730" s="1" t="s">
        <v>1675</v>
      </c>
      <c r="F730" s="1" t="s">
        <v>21</v>
      </c>
      <c r="G730" s="1" t="s">
        <v>1676</v>
      </c>
      <c r="H730" s="4">
        <v>57000</v>
      </c>
      <c r="I730" s="4">
        <v>96906</v>
      </c>
      <c r="J730" s="3">
        <v>137</v>
      </c>
      <c r="K730" s="2">
        <v>0.59</v>
      </c>
      <c r="L730" s="2">
        <f t="shared" si="44"/>
        <v>416.05839416058393</v>
      </c>
      <c r="M730" s="2">
        <f t="shared" si="45"/>
        <v>707.34306569343062</v>
      </c>
      <c r="N730" t="str">
        <v>Low Pay</v>
      </c>
      <c r="O730" s="2" t="str">
        <f t="shared" si="46"/>
        <v>Single</v>
      </c>
      <c r="P730" t="str">
        <f t="shared" si="47"/>
        <v>Partial</v>
      </c>
    </row>
    <row r="731" spans="1:16" x14ac:dyDescent="0.3">
      <c r="A731" s="1" t="s">
        <v>11</v>
      </c>
      <c r="B731" s="3">
        <v>12</v>
      </c>
      <c r="C731" s="1" t="s">
        <v>177</v>
      </c>
      <c r="D731" s="3">
        <v>161903</v>
      </c>
      <c r="E731" s="1" t="s">
        <v>1675</v>
      </c>
      <c r="F731" s="1" t="s">
        <v>21</v>
      </c>
      <c r="G731" s="1" t="s">
        <v>1677</v>
      </c>
      <c r="H731" s="4">
        <v>267650</v>
      </c>
      <c r="I731" s="4">
        <v>267650</v>
      </c>
      <c r="J731" s="3">
        <v>8824</v>
      </c>
      <c r="K731" s="2">
        <v>1</v>
      </c>
      <c r="L731" s="2">
        <f t="shared" si="44"/>
        <v>30.332048957388938</v>
      </c>
      <c r="M731" s="2">
        <f t="shared" si="45"/>
        <v>30.332048957388938</v>
      </c>
      <c r="N731" t="str">
        <v>High Pay</v>
      </c>
      <c r="O731" s="2" t="str">
        <f t="shared" si="46"/>
        <v>Single</v>
      </c>
      <c r="P731" t="str">
        <f t="shared" si="47"/>
        <v>Full Pay</v>
      </c>
    </row>
    <row r="732" spans="1:16" x14ac:dyDescent="0.3">
      <c r="A732" s="1" t="s">
        <v>11</v>
      </c>
      <c r="B732" s="3">
        <v>6</v>
      </c>
      <c r="C732" s="1" t="s">
        <v>393</v>
      </c>
      <c r="D732" s="3">
        <v>166903</v>
      </c>
      <c r="E732" s="1" t="s">
        <v>1678</v>
      </c>
      <c r="F732" s="1" t="s">
        <v>21</v>
      </c>
      <c r="G732" s="1" t="s">
        <v>1679</v>
      </c>
      <c r="H732" s="4">
        <v>132600</v>
      </c>
      <c r="I732" s="4">
        <v>132600</v>
      </c>
      <c r="J732" s="3">
        <v>423</v>
      </c>
      <c r="K732" s="2">
        <v>1</v>
      </c>
      <c r="L732" s="2">
        <f t="shared" si="44"/>
        <v>313.47517730496452</v>
      </c>
      <c r="M732" s="2">
        <f t="shared" si="45"/>
        <v>313.47517730496452</v>
      </c>
      <c r="N732" t="str">
        <v>Low Pay</v>
      </c>
      <c r="O732" s="2" t="str">
        <f t="shared" si="46"/>
        <v>Single</v>
      </c>
      <c r="P732" t="str">
        <f t="shared" si="47"/>
        <v>Full Pay</v>
      </c>
    </row>
    <row r="733" spans="1:16" x14ac:dyDescent="0.3">
      <c r="A733" s="1" t="s">
        <v>11</v>
      </c>
      <c r="B733" s="3">
        <v>12</v>
      </c>
      <c r="C733" s="1" t="s">
        <v>279</v>
      </c>
      <c r="D733" s="3">
        <v>175910</v>
      </c>
      <c r="E733" s="1" t="s">
        <v>1680</v>
      </c>
      <c r="F733" s="1" t="s">
        <v>21</v>
      </c>
      <c r="G733" s="1" t="s">
        <v>1681</v>
      </c>
      <c r="H733" s="4">
        <v>122966</v>
      </c>
      <c r="I733" s="4">
        <v>122966</v>
      </c>
      <c r="J733" s="3">
        <v>838</v>
      </c>
      <c r="K733" s="2">
        <v>1</v>
      </c>
      <c r="L733" s="2">
        <f t="shared" si="44"/>
        <v>146.73747016706443</v>
      </c>
      <c r="M733" s="2">
        <f t="shared" si="45"/>
        <v>146.73747016706443</v>
      </c>
      <c r="N733" t="str">
        <v>Low Pay</v>
      </c>
      <c r="O733" s="2" t="str">
        <f t="shared" si="46"/>
        <v>Single</v>
      </c>
      <c r="P733" t="str">
        <f t="shared" si="47"/>
        <v>Full Pay</v>
      </c>
    </row>
    <row r="734" spans="1:16" x14ac:dyDescent="0.3">
      <c r="A734" s="1" t="s">
        <v>11</v>
      </c>
      <c r="B734" s="3">
        <v>15</v>
      </c>
      <c r="C734" s="1" t="s">
        <v>187</v>
      </c>
      <c r="D734" s="3">
        <v>200902</v>
      </c>
      <c r="E734" s="1" t="s">
        <v>1682</v>
      </c>
      <c r="F734" s="1" t="s">
        <v>21</v>
      </c>
      <c r="G734" s="1" t="s">
        <v>1683</v>
      </c>
      <c r="H734" s="4">
        <v>120000</v>
      </c>
      <c r="I734" s="4">
        <v>120000</v>
      </c>
      <c r="J734" s="3">
        <v>488</v>
      </c>
      <c r="K734" s="2">
        <v>1</v>
      </c>
      <c r="L734" s="2">
        <f t="shared" si="44"/>
        <v>245.90163934426229</v>
      </c>
      <c r="M734" s="2">
        <f t="shared" si="45"/>
        <v>245.90163934426229</v>
      </c>
      <c r="N734" t="str">
        <v>Low Pay</v>
      </c>
      <c r="O734" s="2" t="str">
        <f t="shared" si="46"/>
        <v>Single</v>
      </c>
      <c r="P734" t="str">
        <f t="shared" si="47"/>
        <v>Full Pay</v>
      </c>
    </row>
    <row r="735" spans="1:16" x14ac:dyDescent="0.3">
      <c r="A735" s="1" t="s">
        <v>11</v>
      </c>
      <c r="B735" s="3">
        <v>10</v>
      </c>
      <c r="C735" s="1" t="s">
        <v>169</v>
      </c>
      <c r="D735" s="3">
        <v>70909</v>
      </c>
      <c r="E735" s="1" t="s">
        <v>1684</v>
      </c>
      <c r="F735" s="1" t="s">
        <v>21</v>
      </c>
      <c r="G735" s="1" t="s">
        <v>1685</v>
      </c>
      <c r="H735" s="4">
        <v>124613</v>
      </c>
      <c r="I735" s="4">
        <v>124613</v>
      </c>
      <c r="J735" s="3">
        <v>258</v>
      </c>
      <c r="K735" s="2">
        <v>1</v>
      </c>
      <c r="L735" s="2">
        <f t="shared" si="44"/>
        <v>482.99612403100775</v>
      </c>
      <c r="M735" s="2">
        <f t="shared" si="45"/>
        <v>482.99612403100775</v>
      </c>
      <c r="N735" t="str">
        <v>Low Pay</v>
      </c>
      <c r="O735" s="2" t="str">
        <f t="shared" si="46"/>
        <v>Single</v>
      </c>
      <c r="P735" t="str">
        <f t="shared" si="47"/>
        <v>Full Pay</v>
      </c>
    </row>
    <row r="736" spans="1:16" x14ac:dyDescent="0.3">
      <c r="A736" s="1" t="s">
        <v>11</v>
      </c>
      <c r="B736" s="3">
        <v>8</v>
      </c>
      <c r="C736" s="1" t="s">
        <v>604</v>
      </c>
      <c r="D736" s="3">
        <v>112907</v>
      </c>
      <c r="E736" s="1" t="s">
        <v>1686</v>
      </c>
      <c r="F736" s="1" t="s">
        <v>21</v>
      </c>
      <c r="G736" s="1" t="s">
        <v>1687</v>
      </c>
      <c r="H736" s="4">
        <v>104000</v>
      </c>
      <c r="I736" s="4">
        <v>104000</v>
      </c>
      <c r="J736" s="3">
        <v>310</v>
      </c>
      <c r="K736" s="2">
        <v>1</v>
      </c>
      <c r="L736" s="2">
        <f t="shared" si="44"/>
        <v>335.48387096774195</v>
      </c>
      <c r="M736" s="2">
        <f t="shared" si="45"/>
        <v>335.48387096774195</v>
      </c>
      <c r="N736" t="str">
        <v>Low Pay</v>
      </c>
      <c r="O736" s="2" t="str">
        <f t="shared" si="46"/>
        <v>Single</v>
      </c>
      <c r="P736" t="str">
        <f t="shared" si="47"/>
        <v>Full Pay</v>
      </c>
    </row>
    <row r="737" spans="1:16" x14ac:dyDescent="0.3">
      <c r="A737" s="1" t="s">
        <v>11</v>
      </c>
      <c r="B737" s="3">
        <v>11</v>
      </c>
      <c r="C737" s="1" t="s">
        <v>60</v>
      </c>
      <c r="D737" s="3">
        <v>184904</v>
      </c>
      <c r="E737" s="1" t="s">
        <v>1688</v>
      </c>
      <c r="F737" s="1" t="s">
        <v>21</v>
      </c>
      <c r="G737" s="1" t="s">
        <v>1689</v>
      </c>
      <c r="H737" s="4">
        <v>163988</v>
      </c>
      <c r="I737" s="4">
        <v>163988</v>
      </c>
      <c r="J737" s="3">
        <v>1083</v>
      </c>
      <c r="K737" s="2">
        <v>1</v>
      </c>
      <c r="L737" s="2">
        <f t="shared" si="44"/>
        <v>151.42012927054478</v>
      </c>
      <c r="M737" s="2">
        <f t="shared" si="45"/>
        <v>151.42012927054478</v>
      </c>
      <c r="N737" t="str">
        <v>Medium Pay</v>
      </c>
      <c r="O737" s="2" t="str">
        <f t="shared" si="46"/>
        <v>Single</v>
      </c>
      <c r="P737" t="str">
        <f t="shared" si="47"/>
        <v>Full Pay</v>
      </c>
    </row>
    <row r="738" spans="1:16" x14ac:dyDescent="0.3">
      <c r="A738" s="1" t="s">
        <v>11</v>
      </c>
      <c r="B738" s="3">
        <v>7</v>
      </c>
      <c r="C738" s="1" t="s">
        <v>52</v>
      </c>
      <c r="D738" s="3">
        <v>250903</v>
      </c>
      <c r="E738" s="1" t="s">
        <v>1690</v>
      </c>
      <c r="F738" s="1" t="s">
        <v>21</v>
      </c>
      <c r="G738" s="1" t="s">
        <v>1691</v>
      </c>
      <c r="H738" s="4">
        <v>167500</v>
      </c>
      <c r="I738" s="4">
        <v>167500</v>
      </c>
      <c r="J738" s="3">
        <v>1753</v>
      </c>
      <c r="K738" s="2">
        <v>1</v>
      </c>
      <c r="L738" s="2">
        <f t="shared" si="44"/>
        <v>95.550484883057621</v>
      </c>
      <c r="M738" s="2">
        <f t="shared" si="45"/>
        <v>95.550484883057621</v>
      </c>
      <c r="N738" t="str">
        <v>Medium Pay</v>
      </c>
      <c r="O738" s="2" t="str">
        <f t="shared" si="46"/>
        <v>Single</v>
      </c>
      <c r="P738" t="str">
        <f t="shared" si="47"/>
        <v>Full Pay</v>
      </c>
    </row>
    <row r="739" spans="1:16" x14ac:dyDescent="0.3">
      <c r="A739" s="1" t="s">
        <v>11</v>
      </c>
      <c r="B739" s="3">
        <v>11</v>
      </c>
      <c r="C739" s="1" t="s">
        <v>1040</v>
      </c>
      <c r="D739" s="3">
        <v>182903</v>
      </c>
      <c r="E739" s="1" t="s">
        <v>1692</v>
      </c>
      <c r="F739" s="1" t="s">
        <v>21</v>
      </c>
      <c r="G739" s="1" t="s">
        <v>1693</v>
      </c>
      <c r="H739" s="4">
        <v>215000</v>
      </c>
      <c r="I739" s="4">
        <v>215000</v>
      </c>
      <c r="J739" s="3">
        <v>3303</v>
      </c>
      <c r="K739" s="2">
        <v>1</v>
      </c>
      <c r="L739" s="2">
        <f t="shared" si="44"/>
        <v>65.092340296699973</v>
      </c>
      <c r="M739" s="2">
        <f t="shared" si="45"/>
        <v>65.092340296699973</v>
      </c>
      <c r="N739" t="str">
        <v>Medium Pay</v>
      </c>
      <c r="O739" s="2" t="str">
        <f t="shared" si="46"/>
        <v>Single</v>
      </c>
      <c r="P739" t="str">
        <f t="shared" si="47"/>
        <v>Full Pay</v>
      </c>
    </row>
    <row r="740" spans="1:16" x14ac:dyDescent="0.3">
      <c r="A740" s="1" t="s">
        <v>11</v>
      </c>
      <c r="B740" s="3">
        <v>1</v>
      </c>
      <c r="C740" s="1" t="s">
        <v>357</v>
      </c>
      <c r="D740" s="3">
        <v>108908</v>
      </c>
      <c r="E740" s="1" t="s">
        <v>1694</v>
      </c>
      <c r="F740" s="1" t="s">
        <v>21</v>
      </c>
      <c r="G740" s="1" t="s">
        <v>1695</v>
      </c>
      <c r="H740" s="4">
        <v>317064</v>
      </c>
      <c r="I740" s="4">
        <v>317064</v>
      </c>
      <c r="J740" s="3">
        <v>13765</v>
      </c>
      <c r="K740" s="2">
        <v>0.28999999999999998</v>
      </c>
      <c r="L740" s="2">
        <f t="shared" si="44"/>
        <v>23.034071921540139</v>
      </c>
      <c r="M740" s="2">
        <f t="shared" si="45"/>
        <v>23.034071921540139</v>
      </c>
      <c r="N740" t="str">
        <v>High Pay</v>
      </c>
      <c r="O740" s="2" t="str">
        <f t="shared" si="46"/>
        <v>Turnover (2 supers)</v>
      </c>
      <c r="P740" t="str">
        <f t="shared" si="47"/>
        <v>Partial</v>
      </c>
    </row>
    <row r="741" spans="1:16" x14ac:dyDescent="0.3">
      <c r="A741" s="1" t="s">
        <v>11</v>
      </c>
      <c r="B741" s="3">
        <v>1</v>
      </c>
      <c r="C741" s="1" t="s">
        <v>357</v>
      </c>
      <c r="D741" s="3">
        <v>108908</v>
      </c>
      <c r="E741" s="1" t="s">
        <v>1694</v>
      </c>
      <c r="F741" s="1" t="s">
        <v>21</v>
      </c>
      <c r="G741" s="1" t="s">
        <v>1696</v>
      </c>
      <c r="H741" s="4">
        <v>301696</v>
      </c>
      <c r="I741" s="4">
        <v>311702</v>
      </c>
      <c r="J741" s="3">
        <v>13765</v>
      </c>
      <c r="K741" s="2">
        <v>0.97</v>
      </c>
      <c r="L741" s="2">
        <f t="shared" si="44"/>
        <v>21.917617144932802</v>
      </c>
      <c r="M741" s="2">
        <f t="shared" si="45"/>
        <v>22.644533236469307</v>
      </c>
      <c r="N741" t="str">
        <v>High Pay</v>
      </c>
      <c r="O741" s="2" t="str">
        <f t="shared" si="46"/>
        <v>Turnover (2 supers)</v>
      </c>
      <c r="P741" t="str">
        <f t="shared" si="47"/>
        <v>Partial</v>
      </c>
    </row>
    <row r="742" spans="1:16" x14ac:dyDescent="0.3">
      <c r="A742" s="1" t="s">
        <v>11</v>
      </c>
      <c r="B742" s="3">
        <v>18</v>
      </c>
      <c r="C742" s="1" t="s">
        <v>1061</v>
      </c>
      <c r="D742" s="3">
        <v>238902</v>
      </c>
      <c r="E742" s="1" t="s">
        <v>1697</v>
      </c>
      <c r="F742" s="1" t="s">
        <v>21</v>
      </c>
      <c r="G742" s="1" t="s">
        <v>1698</v>
      </c>
      <c r="H742" s="4">
        <v>147900</v>
      </c>
      <c r="I742" s="4">
        <v>147900</v>
      </c>
      <c r="J742" s="3">
        <v>2181</v>
      </c>
      <c r="K742" s="2">
        <v>1</v>
      </c>
      <c r="L742" s="2">
        <f t="shared" si="44"/>
        <v>67.812929848693258</v>
      </c>
      <c r="M742" s="2">
        <f t="shared" si="45"/>
        <v>67.812929848693258</v>
      </c>
      <c r="N742" t="str">
        <v>Low Pay</v>
      </c>
      <c r="O742" s="2" t="str">
        <f t="shared" si="46"/>
        <v>Single</v>
      </c>
      <c r="P742" t="str">
        <f t="shared" si="47"/>
        <v>Full Pay</v>
      </c>
    </row>
    <row r="743" spans="1:16" x14ac:dyDescent="0.3">
      <c r="A743" s="1" t="s">
        <v>11</v>
      </c>
      <c r="B743" s="3">
        <v>9</v>
      </c>
      <c r="C743" s="1" t="s">
        <v>319</v>
      </c>
      <c r="D743" s="3">
        <v>169908</v>
      </c>
      <c r="E743" s="1" t="s">
        <v>1699</v>
      </c>
      <c r="F743" s="1" t="s">
        <v>21</v>
      </c>
      <c r="G743" s="1" t="s">
        <v>1700</v>
      </c>
      <c r="H743" s="4">
        <v>111077</v>
      </c>
      <c r="I743" s="4">
        <v>111077</v>
      </c>
      <c r="J743" s="3">
        <v>163</v>
      </c>
      <c r="K743" s="2">
        <v>1</v>
      </c>
      <c r="L743" s="2">
        <f t="shared" si="44"/>
        <v>681.45398773006139</v>
      </c>
      <c r="M743" s="2">
        <f t="shared" si="45"/>
        <v>681.45398773006139</v>
      </c>
      <c r="N743" t="str">
        <v>Low Pay</v>
      </c>
      <c r="O743" s="2" t="str">
        <f t="shared" si="46"/>
        <v>Single</v>
      </c>
      <c r="P743" t="str">
        <f t="shared" si="47"/>
        <v>Full Pay</v>
      </c>
    </row>
    <row r="744" spans="1:16" x14ac:dyDescent="0.3">
      <c r="A744" s="1" t="s">
        <v>11</v>
      </c>
      <c r="B744" s="3">
        <v>1</v>
      </c>
      <c r="C744" s="1" t="s">
        <v>357</v>
      </c>
      <c r="D744" s="3">
        <v>108915</v>
      </c>
      <c r="E744" s="1" t="s">
        <v>1701</v>
      </c>
      <c r="F744" s="1" t="s">
        <v>21</v>
      </c>
      <c r="G744" s="1" t="s">
        <v>1702</v>
      </c>
      <c r="H744" s="4">
        <v>140000</v>
      </c>
      <c r="I744" s="4">
        <v>140000</v>
      </c>
      <c r="J744" s="3">
        <v>819</v>
      </c>
      <c r="K744" s="2">
        <v>1</v>
      </c>
      <c r="L744" s="2">
        <f t="shared" si="44"/>
        <v>170.94017094017093</v>
      </c>
      <c r="M744" s="2">
        <f t="shared" si="45"/>
        <v>170.94017094017093</v>
      </c>
      <c r="N744" t="str">
        <v>Low Pay</v>
      </c>
      <c r="O744" s="2" t="str">
        <f t="shared" si="46"/>
        <v>Single</v>
      </c>
      <c r="P744" t="str">
        <f t="shared" si="47"/>
        <v>Full Pay</v>
      </c>
    </row>
    <row r="745" spans="1:16" x14ac:dyDescent="0.3">
      <c r="A745" s="1" t="s">
        <v>11</v>
      </c>
      <c r="B745" s="3">
        <v>13</v>
      </c>
      <c r="C745" s="1" t="s">
        <v>159</v>
      </c>
      <c r="D745" s="3">
        <v>227826</v>
      </c>
      <c r="E745" s="1" t="s">
        <v>1703</v>
      </c>
      <c r="F745" s="1" t="s">
        <v>14</v>
      </c>
      <c r="G745" s="1" t="s">
        <v>1704</v>
      </c>
      <c r="H745" s="4">
        <v>119646</v>
      </c>
      <c r="I745" s="4">
        <v>119646</v>
      </c>
      <c r="J745" s="3">
        <v>470</v>
      </c>
      <c r="K745" s="2">
        <v>1</v>
      </c>
      <c r="L745" s="2">
        <f t="shared" si="44"/>
        <v>254.56595744680851</v>
      </c>
      <c r="M745" s="2">
        <f t="shared" si="45"/>
        <v>254.56595744680851</v>
      </c>
      <c r="N745" t="str">
        <v>Low Pay</v>
      </c>
      <c r="O745" s="2" t="str">
        <f t="shared" si="46"/>
        <v>Single</v>
      </c>
      <c r="P745" t="str">
        <f t="shared" si="47"/>
        <v>Full Pay</v>
      </c>
    </row>
    <row r="746" spans="1:16" x14ac:dyDescent="0.3">
      <c r="A746" s="1" t="s">
        <v>11</v>
      </c>
      <c r="B746" s="3">
        <v>6</v>
      </c>
      <c r="C746" s="1" t="s">
        <v>619</v>
      </c>
      <c r="D746" s="3">
        <v>170903</v>
      </c>
      <c r="E746" s="1" t="s">
        <v>1705</v>
      </c>
      <c r="F746" s="1" t="s">
        <v>21</v>
      </c>
      <c r="G746" s="1" t="s">
        <v>1706</v>
      </c>
      <c r="H746" s="4">
        <v>10958</v>
      </c>
      <c r="I746" s="4">
        <v>10958</v>
      </c>
      <c r="J746" s="3">
        <v>9889</v>
      </c>
      <c r="K746" s="2">
        <v>1</v>
      </c>
      <c r="L746" s="2">
        <f t="shared" si="44"/>
        <v>1.1080999089897867</v>
      </c>
      <c r="M746" s="2">
        <f t="shared" si="45"/>
        <v>1.1080999089897867</v>
      </c>
      <c r="N746" t="str">
        <v>Low Pay</v>
      </c>
      <c r="O746" s="2" t="str">
        <f t="shared" si="46"/>
        <v>Single</v>
      </c>
      <c r="P746" t="str">
        <f t="shared" si="47"/>
        <v>Full Pay</v>
      </c>
    </row>
    <row r="747" spans="1:16" x14ac:dyDescent="0.3">
      <c r="A747" s="1" t="s">
        <v>11</v>
      </c>
      <c r="B747" s="3">
        <v>12</v>
      </c>
      <c r="C747" s="1" t="s">
        <v>177</v>
      </c>
      <c r="D747" s="3">
        <v>161910</v>
      </c>
      <c r="E747" s="1" t="s">
        <v>1707</v>
      </c>
      <c r="F747" s="1" t="s">
        <v>21</v>
      </c>
      <c r="G747" s="1" t="s">
        <v>1708</v>
      </c>
      <c r="H747" s="4">
        <v>143000</v>
      </c>
      <c r="I747" s="4">
        <v>143000</v>
      </c>
      <c r="J747" s="3">
        <v>751</v>
      </c>
      <c r="K747" s="2">
        <v>1</v>
      </c>
      <c r="L747" s="2">
        <f t="shared" si="44"/>
        <v>190.41278295605858</v>
      </c>
      <c r="M747" s="2">
        <f t="shared" si="45"/>
        <v>190.41278295605858</v>
      </c>
      <c r="N747" t="str">
        <v>Low Pay</v>
      </c>
      <c r="O747" s="2" t="str">
        <f t="shared" si="46"/>
        <v>Single</v>
      </c>
      <c r="P747" t="str">
        <f t="shared" si="47"/>
        <v>Full Pay</v>
      </c>
    </row>
    <row r="748" spans="1:16" x14ac:dyDescent="0.3">
      <c r="A748" s="1" t="s">
        <v>11</v>
      </c>
      <c r="B748" s="3">
        <v>14</v>
      </c>
      <c r="C748" s="1" t="s">
        <v>55</v>
      </c>
      <c r="D748" s="3">
        <v>209902</v>
      </c>
      <c r="E748" s="1" t="s">
        <v>1709</v>
      </c>
      <c r="F748" s="1" t="s">
        <v>21</v>
      </c>
      <c r="G748" s="1" t="s">
        <v>1710</v>
      </c>
      <c r="H748" s="4">
        <v>92293</v>
      </c>
      <c r="I748" s="4">
        <v>111384</v>
      </c>
      <c r="J748" s="3">
        <v>115</v>
      </c>
      <c r="K748" s="2">
        <v>0.83</v>
      </c>
      <c r="L748" s="2">
        <f t="shared" si="44"/>
        <v>802.54782608695655</v>
      </c>
      <c r="M748" s="2">
        <f t="shared" si="45"/>
        <v>968.5565217391304</v>
      </c>
      <c r="N748" t="str">
        <v>Low Pay</v>
      </c>
      <c r="O748" s="2" t="str">
        <f t="shared" si="46"/>
        <v>Single</v>
      </c>
      <c r="P748" t="str">
        <f t="shared" si="47"/>
        <v>Partial</v>
      </c>
    </row>
    <row r="749" spans="1:16" x14ac:dyDescent="0.3">
      <c r="A749" s="1" t="s">
        <v>11</v>
      </c>
      <c r="B749" s="3">
        <v>12</v>
      </c>
      <c r="C749" s="1" t="s">
        <v>563</v>
      </c>
      <c r="D749" s="3">
        <v>18903</v>
      </c>
      <c r="E749" s="1" t="s">
        <v>1711</v>
      </c>
      <c r="F749" s="1" t="s">
        <v>21</v>
      </c>
      <c r="G749" s="1" t="s">
        <v>1712</v>
      </c>
      <c r="H749" s="4">
        <v>105000</v>
      </c>
      <c r="I749" s="4">
        <v>105000</v>
      </c>
      <c r="J749" s="3">
        <v>137</v>
      </c>
      <c r="K749" s="2">
        <v>1</v>
      </c>
      <c r="L749" s="2">
        <f t="shared" si="44"/>
        <v>766.42335766423355</v>
      </c>
      <c r="M749" s="2">
        <f t="shared" si="45"/>
        <v>766.42335766423355</v>
      </c>
      <c r="N749" t="str">
        <v>Low Pay</v>
      </c>
      <c r="O749" s="2" t="str">
        <f t="shared" si="46"/>
        <v>Single</v>
      </c>
      <c r="P749" t="str">
        <f t="shared" si="47"/>
        <v>Full Pay</v>
      </c>
    </row>
    <row r="750" spans="1:16" x14ac:dyDescent="0.3">
      <c r="A750" s="1" t="s">
        <v>11</v>
      </c>
      <c r="B750" s="3">
        <v>11</v>
      </c>
      <c r="C750" s="1" t="s">
        <v>287</v>
      </c>
      <c r="D750" s="3">
        <v>72910</v>
      </c>
      <c r="E750" s="1" t="s">
        <v>1713</v>
      </c>
      <c r="F750" s="1" t="s">
        <v>21</v>
      </c>
      <c r="G750" s="1" t="s">
        <v>1714</v>
      </c>
      <c r="H750" s="4">
        <v>47257</v>
      </c>
      <c r="I750" s="4">
        <v>94514</v>
      </c>
      <c r="J750" s="3">
        <v>127</v>
      </c>
      <c r="K750" s="2">
        <v>0.5</v>
      </c>
      <c r="L750" s="2">
        <f t="shared" si="44"/>
        <v>372.10236220472439</v>
      </c>
      <c r="M750" s="2">
        <f t="shared" si="45"/>
        <v>744.20472440944877</v>
      </c>
      <c r="N750" t="str">
        <v>Low Pay</v>
      </c>
      <c r="O750" s="2" t="str">
        <f t="shared" si="46"/>
        <v>Single</v>
      </c>
      <c r="P750" t="str">
        <f t="shared" si="47"/>
        <v>Partial</v>
      </c>
    </row>
    <row r="751" spans="1:16" x14ac:dyDescent="0.3">
      <c r="A751" s="1" t="s">
        <v>11</v>
      </c>
      <c r="B751" s="3">
        <v>17</v>
      </c>
      <c r="C751" s="1" t="s">
        <v>1715</v>
      </c>
      <c r="D751" s="3">
        <v>40901</v>
      </c>
      <c r="E751" s="1" t="s">
        <v>1716</v>
      </c>
      <c r="F751" s="1" t="s">
        <v>21</v>
      </c>
      <c r="G751" s="1" t="s">
        <v>1717</v>
      </c>
      <c r="H751" s="4">
        <v>108120</v>
      </c>
      <c r="I751" s="4">
        <v>108120</v>
      </c>
      <c r="J751" s="3">
        <v>368</v>
      </c>
      <c r="K751" s="2">
        <v>1</v>
      </c>
      <c r="L751" s="2">
        <f t="shared" si="44"/>
        <v>293.80434782608694</v>
      </c>
      <c r="M751" s="2">
        <f t="shared" si="45"/>
        <v>293.80434782608694</v>
      </c>
      <c r="N751" t="str">
        <v>Low Pay</v>
      </c>
      <c r="O751" s="2" t="str">
        <f t="shared" si="46"/>
        <v>Single</v>
      </c>
      <c r="P751" t="str">
        <f t="shared" si="47"/>
        <v>Full Pay</v>
      </c>
    </row>
    <row r="752" spans="1:16" x14ac:dyDescent="0.3">
      <c r="A752" s="1" t="s">
        <v>11</v>
      </c>
      <c r="B752" s="3">
        <v>17</v>
      </c>
      <c r="C752" s="1" t="s">
        <v>1718</v>
      </c>
      <c r="D752" s="3">
        <v>173901</v>
      </c>
      <c r="E752" s="1" t="s">
        <v>1719</v>
      </c>
      <c r="F752" s="1" t="s">
        <v>21</v>
      </c>
      <c r="G752" s="1" t="s">
        <v>1720</v>
      </c>
      <c r="H752" s="4">
        <v>104832</v>
      </c>
      <c r="I752" s="4">
        <v>104832</v>
      </c>
      <c r="J752" s="3">
        <v>179</v>
      </c>
      <c r="K752" s="2">
        <v>1</v>
      </c>
      <c r="L752" s="2">
        <f t="shared" si="44"/>
        <v>585.65363128491617</v>
      </c>
      <c r="M752" s="2">
        <f t="shared" si="45"/>
        <v>585.65363128491617</v>
      </c>
      <c r="N752" t="str">
        <v>Low Pay</v>
      </c>
      <c r="O752" s="2" t="str">
        <f t="shared" si="46"/>
        <v>Single</v>
      </c>
      <c r="P752" t="str">
        <f t="shared" si="47"/>
        <v>Full Pay</v>
      </c>
    </row>
    <row r="753" spans="1:16" x14ac:dyDescent="0.3">
      <c r="A753" s="1" t="s">
        <v>11</v>
      </c>
      <c r="B753" s="3">
        <v>3</v>
      </c>
      <c r="C753" s="1" t="s">
        <v>892</v>
      </c>
      <c r="D753" s="3">
        <v>143902</v>
      </c>
      <c r="E753" s="1" t="s">
        <v>1721</v>
      </c>
      <c r="F753" s="1" t="s">
        <v>21</v>
      </c>
      <c r="G753" s="1" t="s">
        <v>1722</v>
      </c>
      <c r="H753" s="4">
        <v>118584</v>
      </c>
      <c r="I753" s="4">
        <v>118584</v>
      </c>
      <c r="J753" s="3">
        <v>293</v>
      </c>
      <c r="K753" s="2">
        <v>1</v>
      </c>
      <c r="L753" s="2">
        <f t="shared" si="44"/>
        <v>404.72354948805463</v>
      </c>
      <c r="M753" s="2">
        <f t="shared" si="45"/>
        <v>404.72354948805463</v>
      </c>
      <c r="N753" t="str">
        <v>Low Pay</v>
      </c>
      <c r="O753" s="2" t="str">
        <f t="shared" si="46"/>
        <v>Single</v>
      </c>
      <c r="P753" t="str">
        <f t="shared" si="47"/>
        <v>Full Pay</v>
      </c>
    </row>
    <row r="754" spans="1:16" x14ac:dyDescent="0.3">
      <c r="A754" s="1" t="s">
        <v>11</v>
      </c>
      <c r="B754" s="3">
        <v>12</v>
      </c>
      <c r="C754" s="1" t="s">
        <v>19</v>
      </c>
      <c r="D754" s="3">
        <v>109910</v>
      </c>
      <c r="E754" s="1" t="s">
        <v>1723</v>
      </c>
      <c r="F754" s="1" t="s">
        <v>21</v>
      </c>
      <c r="G754" s="1" t="s">
        <v>1724</v>
      </c>
      <c r="H754" s="4">
        <v>115000</v>
      </c>
      <c r="I754" s="4">
        <v>115000</v>
      </c>
      <c r="J754" s="3">
        <v>168</v>
      </c>
      <c r="K754" s="2">
        <v>1</v>
      </c>
      <c r="L754" s="2">
        <f t="shared" si="44"/>
        <v>684.52380952380952</v>
      </c>
      <c r="M754" s="2">
        <f t="shared" si="45"/>
        <v>684.52380952380952</v>
      </c>
      <c r="N754" t="str">
        <v>Low Pay</v>
      </c>
      <c r="O754" s="2" t="str">
        <f t="shared" si="46"/>
        <v>Single</v>
      </c>
      <c r="P754" t="str">
        <f t="shared" si="47"/>
        <v>Full Pay</v>
      </c>
    </row>
    <row r="755" spans="1:16" x14ac:dyDescent="0.3">
      <c r="A755" s="1" t="s">
        <v>11</v>
      </c>
      <c r="B755" s="3">
        <v>7</v>
      </c>
      <c r="C755" s="1" t="s">
        <v>457</v>
      </c>
      <c r="D755" s="3">
        <v>201907</v>
      </c>
      <c r="E755" s="1" t="s">
        <v>1725</v>
      </c>
      <c r="F755" s="1" t="s">
        <v>21</v>
      </c>
      <c r="G755" s="1" t="s">
        <v>1726</v>
      </c>
      <c r="H755" s="4">
        <v>127575</v>
      </c>
      <c r="I755" s="4">
        <v>127575</v>
      </c>
      <c r="J755" s="3">
        <v>501</v>
      </c>
      <c r="K755" s="2">
        <v>1</v>
      </c>
      <c r="L755" s="2">
        <f t="shared" si="44"/>
        <v>254.64071856287424</v>
      </c>
      <c r="M755" s="2">
        <f t="shared" si="45"/>
        <v>254.64071856287424</v>
      </c>
      <c r="N755" t="str">
        <v>Low Pay</v>
      </c>
      <c r="O755" s="2" t="str">
        <f t="shared" si="46"/>
        <v>Single</v>
      </c>
      <c r="P755" t="str">
        <f t="shared" si="47"/>
        <v>Full Pay</v>
      </c>
    </row>
    <row r="756" spans="1:16" x14ac:dyDescent="0.3">
      <c r="A756" s="1" t="s">
        <v>11</v>
      </c>
      <c r="B756" s="3">
        <v>8</v>
      </c>
      <c r="C756" s="1" t="s">
        <v>509</v>
      </c>
      <c r="D756" s="3">
        <v>225902</v>
      </c>
      <c r="E756" s="1" t="s">
        <v>1727</v>
      </c>
      <c r="F756" s="1" t="s">
        <v>21</v>
      </c>
      <c r="G756" s="1" t="s">
        <v>1728</v>
      </c>
      <c r="H756" s="4">
        <v>225000</v>
      </c>
      <c r="I756" s="4">
        <v>225000</v>
      </c>
      <c r="J756" s="3">
        <v>5153</v>
      </c>
      <c r="K756" s="2">
        <v>1</v>
      </c>
      <c r="L756" s="2">
        <f t="shared" si="44"/>
        <v>43.663885115466719</v>
      </c>
      <c r="M756" s="2">
        <f t="shared" si="45"/>
        <v>43.663885115466719</v>
      </c>
      <c r="N756" t="str">
        <v>Medium Pay</v>
      </c>
      <c r="O756" s="2" t="str">
        <f t="shared" si="46"/>
        <v>Single</v>
      </c>
      <c r="P756" t="str">
        <f t="shared" si="47"/>
        <v>Full Pay</v>
      </c>
    </row>
    <row r="757" spans="1:16" x14ac:dyDescent="0.3">
      <c r="A757" s="1" t="s">
        <v>11</v>
      </c>
      <c r="B757" s="3">
        <v>8</v>
      </c>
      <c r="C757" s="1" t="s">
        <v>1729</v>
      </c>
      <c r="D757" s="3">
        <v>80901</v>
      </c>
      <c r="E757" s="1" t="s">
        <v>1730</v>
      </c>
      <c r="F757" s="1" t="s">
        <v>21</v>
      </c>
      <c r="G757" s="1" t="s">
        <v>1731</v>
      </c>
      <c r="H757" s="4">
        <v>166464</v>
      </c>
      <c r="I757" s="4">
        <v>166464</v>
      </c>
      <c r="J757" s="3">
        <v>1608</v>
      </c>
      <c r="K757" s="2">
        <v>1</v>
      </c>
      <c r="L757" s="2">
        <f t="shared" si="44"/>
        <v>103.5223880597015</v>
      </c>
      <c r="M757" s="2">
        <f t="shared" si="45"/>
        <v>103.5223880597015</v>
      </c>
      <c r="N757" t="str">
        <v>Medium Pay</v>
      </c>
      <c r="O757" s="2" t="str">
        <f t="shared" si="46"/>
        <v>Single</v>
      </c>
      <c r="P757" t="str">
        <f t="shared" si="47"/>
        <v>Full Pay</v>
      </c>
    </row>
    <row r="758" spans="1:16" x14ac:dyDescent="0.3">
      <c r="A758" s="1" t="s">
        <v>11</v>
      </c>
      <c r="B758" s="3">
        <v>11</v>
      </c>
      <c r="C758" s="1" t="s">
        <v>435</v>
      </c>
      <c r="D758" s="3">
        <v>49902</v>
      </c>
      <c r="E758" s="1" t="s">
        <v>1732</v>
      </c>
      <c r="F758" s="1" t="s">
        <v>21</v>
      </c>
      <c r="G758" s="1" t="s">
        <v>1733</v>
      </c>
      <c r="H758" s="4">
        <v>136875</v>
      </c>
      <c r="I758" s="4">
        <v>136875</v>
      </c>
      <c r="J758" s="3">
        <v>570</v>
      </c>
      <c r="K758" s="2">
        <v>1</v>
      </c>
      <c r="L758" s="2">
        <f t="shared" si="44"/>
        <v>240.13157894736841</v>
      </c>
      <c r="M758" s="2">
        <f t="shared" si="45"/>
        <v>240.13157894736841</v>
      </c>
      <c r="N758" t="str">
        <v>Low Pay</v>
      </c>
      <c r="O758" s="2" t="str">
        <f t="shared" si="46"/>
        <v>Single</v>
      </c>
      <c r="P758" t="str">
        <f t="shared" si="47"/>
        <v>Full Pay</v>
      </c>
    </row>
    <row r="759" spans="1:16" x14ac:dyDescent="0.3">
      <c r="A759" s="1" t="s">
        <v>11</v>
      </c>
      <c r="B759" s="3">
        <v>17</v>
      </c>
      <c r="C759" s="1" t="s">
        <v>1734</v>
      </c>
      <c r="D759" s="3">
        <v>9901</v>
      </c>
      <c r="E759" s="1" t="s">
        <v>1735</v>
      </c>
      <c r="F759" s="1" t="s">
        <v>21</v>
      </c>
      <c r="G759" s="1" t="s">
        <v>1736</v>
      </c>
      <c r="H759" s="4">
        <v>191945</v>
      </c>
      <c r="I759" s="4">
        <v>191945</v>
      </c>
      <c r="J759" s="3">
        <v>1330</v>
      </c>
      <c r="K759" s="2">
        <v>1</v>
      </c>
      <c r="L759" s="2">
        <f t="shared" si="44"/>
        <v>144.31954887218046</v>
      </c>
      <c r="M759" s="2">
        <f t="shared" si="45"/>
        <v>144.31954887218046</v>
      </c>
      <c r="N759" t="str">
        <v>Medium Pay</v>
      </c>
      <c r="O759" s="2" t="str">
        <f t="shared" si="46"/>
        <v>Single</v>
      </c>
      <c r="P759" t="str">
        <f t="shared" si="47"/>
        <v>Full Pay</v>
      </c>
    </row>
    <row r="760" spans="1:16" x14ac:dyDescent="0.3">
      <c r="A760" s="1" t="s">
        <v>11</v>
      </c>
      <c r="B760" s="3">
        <v>12</v>
      </c>
      <c r="C760" s="1" t="s">
        <v>1025</v>
      </c>
      <c r="D760" s="3">
        <v>167902</v>
      </c>
      <c r="E760" s="1" t="s">
        <v>1737</v>
      </c>
      <c r="F760" s="1" t="s">
        <v>21</v>
      </c>
      <c r="G760" s="1" t="s">
        <v>1738</v>
      </c>
      <c r="H760" s="4">
        <v>52500</v>
      </c>
      <c r="I760" s="4">
        <v>105000</v>
      </c>
      <c r="J760" s="3">
        <v>132</v>
      </c>
      <c r="K760" s="2">
        <v>0.5</v>
      </c>
      <c r="L760" s="2">
        <f t="shared" si="44"/>
        <v>397.72727272727275</v>
      </c>
      <c r="M760" s="2">
        <f t="shared" si="45"/>
        <v>795.4545454545455</v>
      </c>
      <c r="N760" t="str">
        <v>Low Pay</v>
      </c>
      <c r="O760" s="2" t="str">
        <f t="shared" si="46"/>
        <v>Single</v>
      </c>
      <c r="P760" t="str">
        <f t="shared" si="47"/>
        <v>Partial</v>
      </c>
    </row>
    <row r="761" spans="1:16" x14ac:dyDescent="0.3">
      <c r="A761" s="1" t="s">
        <v>11</v>
      </c>
      <c r="B761" s="3">
        <v>6</v>
      </c>
      <c r="C761" s="1" t="s">
        <v>344</v>
      </c>
      <c r="D761" s="3">
        <v>198906</v>
      </c>
      <c r="E761" s="1" t="s">
        <v>1739</v>
      </c>
      <c r="F761" s="1" t="s">
        <v>21</v>
      </c>
      <c r="G761" s="1" t="s">
        <v>1740</v>
      </c>
      <c r="H761" s="4">
        <v>44786</v>
      </c>
      <c r="I761" s="4">
        <v>134371</v>
      </c>
      <c r="J761" s="3">
        <v>598</v>
      </c>
      <c r="K761" s="2">
        <v>0.33</v>
      </c>
      <c r="L761" s="2">
        <f t="shared" si="44"/>
        <v>74.892976588628756</v>
      </c>
      <c r="M761" s="2">
        <f t="shared" si="45"/>
        <v>224.70066889632108</v>
      </c>
      <c r="N761" t="str">
        <v>Low Pay</v>
      </c>
      <c r="O761" s="2" t="str">
        <f t="shared" si="46"/>
        <v>Single</v>
      </c>
      <c r="P761" t="str">
        <f t="shared" si="47"/>
        <v>Partial</v>
      </c>
    </row>
    <row r="762" spans="1:16" x14ac:dyDescent="0.3">
      <c r="A762" s="1" t="s">
        <v>11</v>
      </c>
      <c r="B762" s="3">
        <v>9</v>
      </c>
      <c r="C762" s="1" t="s">
        <v>241</v>
      </c>
      <c r="D762" s="3">
        <v>138903</v>
      </c>
      <c r="E762" s="1" t="s">
        <v>1741</v>
      </c>
      <c r="F762" s="1" t="s">
        <v>21</v>
      </c>
      <c r="G762" s="1" t="s">
        <v>1742</v>
      </c>
      <c r="H762" s="4">
        <v>120831</v>
      </c>
      <c r="I762" s="4">
        <v>120831</v>
      </c>
      <c r="J762" s="3">
        <v>421</v>
      </c>
      <c r="K762" s="2">
        <v>1</v>
      </c>
      <c r="L762" s="2">
        <f t="shared" si="44"/>
        <v>287.00950118764848</v>
      </c>
      <c r="M762" s="2">
        <f t="shared" si="45"/>
        <v>287.00950118764848</v>
      </c>
      <c r="N762" t="str">
        <v>Low Pay</v>
      </c>
      <c r="O762" s="2" t="str">
        <f t="shared" si="46"/>
        <v>Single</v>
      </c>
      <c r="P762" t="str">
        <f t="shared" si="47"/>
        <v>Full Pay</v>
      </c>
    </row>
    <row r="763" spans="1:16" x14ac:dyDescent="0.3">
      <c r="A763" s="1" t="s">
        <v>11</v>
      </c>
      <c r="B763" s="3">
        <v>7</v>
      </c>
      <c r="C763" s="1" t="s">
        <v>151</v>
      </c>
      <c r="D763" s="3">
        <v>107908</v>
      </c>
      <c r="E763" s="1" t="s">
        <v>1743</v>
      </c>
      <c r="F763" s="1" t="s">
        <v>21</v>
      </c>
      <c r="G763" s="1" t="s">
        <v>1744</v>
      </c>
      <c r="H763" s="4">
        <v>48627</v>
      </c>
      <c r="I763" s="4">
        <v>123764</v>
      </c>
      <c r="J763" s="3">
        <v>169</v>
      </c>
      <c r="K763" s="2">
        <v>0.39</v>
      </c>
      <c r="L763" s="2">
        <f t="shared" si="44"/>
        <v>287.73372781065086</v>
      </c>
      <c r="M763" s="2">
        <f t="shared" si="45"/>
        <v>732.33136094674558</v>
      </c>
      <c r="N763" t="str">
        <v>Low Pay</v>
      </c>
      <c r="O763" s="2" t="str">
        <f t="shared" si="46"/>
        <v>Single</v>
      </c>
      <c r="P763" t="str">
        <f t="shared" si="47"/>
        <v>Partial</v>
      </c>
    </row>
    <row r="764" spans="1:16" x14ac:dyDescent="0.3">
      <c r="A764" s="1" t="s">
        <v>11</v>
      </c>
      <c r="B764" s="3">
        <v>7</v>
      </c>
      <c r="C764" s="1" t="s">
        <v>494</v>
      </c>
      <c r="D764" s="3">
        <v>174904</v>
      </c>
      <c r="E764" s="1" t="s">
        <v>1745</v>
      </c>
      <c r="F764" s="1" t="s">
        <v>21</v>
      </c>
      <c r="G764" s="1" t="s">
        <v>1746</v>
      </c>
      <c r="H764" s="4">
        <v>239580</v>
      </c>
      <c r="I764" s="4">
        <v>239580</v>
      </c>
      <c r="J764" s="3">
        <v>5766</v>
      </c>
      <c r="K764" s="2">
        <v>1</v>
      </c>
      <c r="L764" s="2">
        <f t="shared" si="44"/>
        <v>41.55046826222685</v>
      </c>
      <c r="M764" s="2">
        <f t="shared" si="45"/>
        <v>41.55046826222685</v>
      </c>
      <c r="N764" t="str">
        <v>Medium Pay</v>
      </c>
      <c r="O764" s="2" t="str">
        <f t="shared" si="46"/>
        <v>Single</v>
      </c>
      <c r="P764" t="str">
        <f t="shared" si="47"/>
        <v>Full Pay</v>
      </c>
    </row>
    <row r="765" spans="1:16" x14ac:dyDescent="0.3">
      <c r="A765" s="1" t="s">
        <v>11</v>
      </c>
      <c r="B765" s="3">
        <v>20</v>
      </c>
      <c r="C765" s="1" t="s">
        <v>699</v>
      </c>
      <c r="D765" s="3">
        <v>163903</v>
      </c>
      <c r="E765" s="1" t="s">
        <v>1747</v>
      </c>
      <c r="F765" s="1" t="s">
        <v>21</v>
      </c>
      <c r="G765" s="1" t="s">
        <v>1748</v>
      </c>
      <c r="H765" s="4">
        <v>168000</v>
      </c>
      <c r="I765" s="4">
        <v>168000</v>
      </c>
      <c r="J765" s="3">
        <v>1315</v>
      </c>
      <c r="K765" s="2">
        <v>1</v>
      </c>
      <c r="L765" s="2">
        <f t="shared" si="44"/>
        <v>127.75665399239544</v>
      </c>
      <c r="M765" s="2">
        <f t="shared" si="45"/>
        <v>127.75665399239544</v>
      </c>
      <c r="N765" t="str">
        <v>Medium Pay</v>
      </c>
      <c r="O765" s="2" t="str">
        <f t="shared" si="46"/>
        <v>Single</v>
      </c>
      <c r="P765" t="str">
        <f t="shared" si="47"/>
        <v>Full Pay</v>
      </c>
    </row>
    <row r="766" spans="1:16" x14ac:dyDescent="0.3">
      <c r="A766" s="1" t="s">
        <v>11</v>
      </c>
      <c r="B766" s="3">
        <v>20</v>
      </c>
      <c r="C766" s="1" t="s">
        <v>1590</v>
      </c>
      <c r="D766" s="3">
        <v>94903</v>
      </c>
      <c r="E766" s="1" t="s">
        <v>1749</v>
      </c>
      <c r="F766" s="1" t="s">
        <v>21</v>
      </c>
      <c r="G766" s="1" t="s">
        <v>1750</v>
      </c>
      <c r="H766" s="4">
        <v>175000</v>
      </c>
      <c r="I766" s="4">
        <v>175000</v>
      </c>
      <c r="J766" s="3">
        <v>2702</v>
      </c>
      <c r="K766" s="2">
        <v>1</v>
      </c>
      <c r="L766" s="2">
        <f t="shared" si="44"/>
        <v>64.766839378238345</v>
      </c>
      <c r="M766" s="2">
        <f t="shared" si="45"/>
        <v>64.766839378238345</v>
      </c>
      <c r="N766" t="str">
        <v>Medium Pay</v>
      </c>
      <c r="O766" s="2" t="str">
        <f t="shared" si="46"/>
        <v>Single</v>
      </c>
      <c r="P766" t="str">
        <f t="shared" si="47"/>
        <v>Full Pay</v>
      </c>
    </row>
    <row r="767" spans="1:16" x14ac:dyDescent="0.3">
      <c r="A767" s="1" t="s">
        <v>11</v>
      </c>
      <c r="B767" s="3">
        <v>6</v>
      </c>
      <c r="C767" s="1" t="s">
        <v>102</v>
      </c>
      <c r="D767" s="3">
        <v>93904</v>
      </c>
      <c r="E767" s="1" t="s">
        <v>1751</v>
      </c>
      <c r="F767" s="1" t="s">
        <v>21</v>
      </c>
      <c r="G767" s="1" t="s">
        <v>1752</v>
      </c>
      <c r="H767" s="4">
        <v>228483</v>
      </c>
      <c r="I767" s="4">
        <v>228483</v>
      </c>
      <c r="J767" s="3">
        <v>3117</v>
      </c>
      <c r="K767" s="2">
        <v>1</v>
      </c>
      <c r="L767" s="2">
        <f t="shared" si="44"/>
        <v>73.302213666987484</v>
      </c>
      <c r="M767" s="2">
        <f t="shared" si="45"/>
        <v>73.302213666987484</v>
      </c>
      <c r="N767" t="str">
        <v>Medium Pay</v>
      </c>
      <c r="O767" s="2" t="str">
        <f t="shared" si="46"/>
        <v>Single</v>
      </c>
      <c r="P767" t="str">
        <f t="shared" si="47"/>
        <v>Full Pay</v>
      </c>
    </row>
    <row r="768" spans="1:16" x14ac:dyDescent="0.3">
      <c r="A768" s="1" t="s">
        <v>11</v>
      </c>
      <c r="B768" s="3">
        <v>16</v>
      </c>
      <c r="C768" s="1" t="s">
        <v>767</v>
      </c>
      <c r="D768" s="3">
        <v>35903</v>
      </c>
      <c r="E768" s="1" t="s">
        <v>1753</v>
      </c>
      <c r="F768" s="1" t="s">
        <v>21</v>
      </c>
      <c r="G768" s="1" t="s">
        <v>1754</v>
      </c>
      <c r="H768" s="4">
        <v>103000</v>
      </c>
      <c r="I768" s="4">
        <v>103000</v>
      </c>
      <c r="J768" s="3">
        <v>243</v>
      </c>
      <c r="K768" s="2">
        <v>1</v>
      </c>
      <c r="L768" s="2">
        <f t="shared" si="44"/>
        <v>423.86831275720164</v>
      </c>
      <c r="M768" s="2">
        <f t="shared" si="45"/>
        <v>423.86831275720164</v>
      </c>
      <c r="N768" t="str">
        <v>Low Pay</v>
      </c>
      <c r="O768" s="2" t="str">
        <f t="shared" si="46"/>
        <v>Single</v>
      </c>
      <c r="P768" t="str">
        <f t="shared" si="47"/>
        <v>Full Pay</v>
      </c>
    </row>
    <row r="769" spans="1:16" x14ac:dyDescent="0.3">
      <c r="A769" s="1" t="s">
        <v>11</v>
      </c>
      <c r="B769" s="3">
        <v>7</v>
      </c>
      <c r="C769" s="1" t="s">
        <v>472</v>
      </c>
      <c r="D769" s="3">
        <v>1906</v>
      </c>
      <c r="E769" s="1" t="s">
        <v>1755</v>
      </c>
      <c r="F769" s="1" t="s">
        <v>21</v>
      </c>
      <c r="G769" s="1" t="s">
        <v>1756</v>
      </c>
      <c r="H769" s="4">
        <v>124384</v>
      </c>
      <c r="I769" s="4">
        <v>124384</v>
      </c>
      <c r="J769" s="3">
        <v>337</v>
      </c>
      <c r="K769" s="2">
        <v>1</v>
      </c>
      <c r="L769" s="2">
        <f t="shared" si="44"/>
        <v>369.09198813056378</v>
      </c>
      <c r="M769" s="2">
        <f t="shared" si="45"/>
        <v>369.09198813056378</v>
      </c>
      <c r="N769" t="str">
        <v>Low Pay</v>
      </c>
      <c r="O769" s="2" t="str">
        <f t="shared" si="46"/>
        <v>Single</v>
      </c>
      <c r="P769" t="str">
        <f t="shared" si="47"/>
        <v>Full Pay</v>
      </c>
    </row>
    <row r="770" spans="1:16" x14ac:dyDescent="0.3">
      <c r="A770" s="1" t="s">
        <v>11</v>
      </c>
      <c r="B770" s="3">
        <v>5</v>
      </c>
      <c r="C770" s="1" t="s">
        <v>216</v>
      </c>
      <c r="D770" s="3">
        <v>123905</v>
      </c>
      <c r="E770" s="1" t="s">
        <v>1757</v>
      </c>
      <c r="F770" s="1" t="s">
        <v>21</v>
      </c>
      <c r="G770" s="1" t="s">
        <v>1758</v>
      </c>
      <c r="H770" s="4">
        <v>191209</v>
      </c>
      <c r="I770" s="4">
        <v>191209</v>
      </c>
      <c r="J770" s="3">
        <v>5317</v>
      </c>
      <c r="K770" s="2">
        <v>1</v>
      </c>
      <c r="L770" s="2">
        <f t="shared" si="44"/>
        <v>35.961820575512505</v>
      </c>
      <c r="M770" s="2">
        <f t="shared" si="45"/>
        <v>35.961820575512505</v>
      </c>
      <c r="N770" t="str">
        <v>Medium Pay</v>
      </c>
      <c r="O770" s="2" t="str">
        <f t="shared" si="46"/>
        <v>Single</v>
      </c>
      <c r="P770" t="str">
        <f t="shared" si="47"/>
        <v>Full Pay</v>
      </c>
    </row>
    <row r="771" spans="1:16" x14ac:dyDescent="0.3">
      <c r="A771" s="1" t="s">
        <v>11</v>
      </c>
      <c r="B771" s="3">
        <v>4</v>
      </c>
      <c r="C771" s="1" t="s">
        <v>935</v>
      </c>
      <c r="D771" s="3">
        <v>79906</v>
      </c>
      <c r="E771" s="1" t="s">
        <v>1759</v>
      </c>
      <c r="F771" s="1" t="s">
        <v>21</v>
      </c>
      <c r="G771" s="1" t="s">
        <v>1760</v>
      </c>
      <c r="H771" s="4">
        <v>261283</v>
      </c>
      <c r="I771" s="4">
        <v>261283</v>
      </c>
      <c r="J771" s="3">
        <v>3650</v>
      </c>
      <c r="K771" s="2">
        <v>1</v>
      </c>
      <c r="L771" s="2">
        <f t="shared" ref="L771:L834" si="48">SUM(H771 / J771)</f>
        <v>71.584383561643833</v>
      </c>
      <c r="M771" s="2">
        <f t="shared" ref="M771:M834" si="49">SUM(I771 / J771)</f>
        <v>71.584383561643833</v>
      </c>
      <c r="N771" t="str">
        <v>High Pay</v>
      </c>
      <c r="O771" s="2" t="str">
        <f t="shared" ref="O771:O834" si="50">IF(COUNTIFS(D$2:D$1200, D771)&gt;1, "Turnover ("&amp;COUNTIFS(D$2:D$1200, D771)&amp;" supers)", "Single")</f>
        <v>Single</v>
      </c>
      <c r="P771" t="str">
        <f t="shared" ref="P771:P834" si="51">IF(K771=1,"Full Pay","Partial")</f>
        <v>Full Pay</v>
      </c>
    </row>
    <row r="772" spans="1:16" x14ac:dyDescent="0.3">
      <c r="A772" s="1" t="s">
        <v>11</v>
      </c>
      <c r="B772" s="3">
        <v>8</v>
      </c>
      <c r="C772" s="1" t="s">
        <v>728</v>
      </c>
      <c r="D772" s="3">
        <v>19905</v>
      </c>
      <c r="E772" s="1" t="s">
        <v>1761</v>
      </c>
      <c r="F772" s="1" t="s">
        <v>21</v>
      </c>
      <c r="G772" s="1" t="s">
        <v>1762</v>
      </c>
      <c r="H772" s="4">
        <v>150000</v>
      </c>
      <c r="I772" s="4">
        <v>150000</v>
      </c>
      <c r="J772" s="3">
        <v>1108</v>
      </c>
      <c r="K772" s="2">
        <v>1</v>
      </c>
      <c r="L772" s="2">
        <f t="shared" si="48"/>
        <v>135.37906137184115</v>
      </c>
      <c r="M772" s="2">
        <f t="shared" si="49"/>
        <v>135.37906137184115</v>
      </c>
      <c r="N772" t="str">
        <v>Low Pay</v>
      </c>
      <c r="O772" s="2" t="str">
        <f t="shared" si="50"/>
        <v>Single</v>
      </c>
      <c r="P772" t="str">
        <f t="shared" si="51"/>
        <v>Full Pay</v>
      </c>
    </row>
    <row r="773" spans="1:16" x14ac:dyDescent="0.3">
      <c r="A773" s="1" t="s">
        <v>11</v>
      </c>
      <c r="B773" s="3">
        <v>20</v>
      </c>
      <c r="C773" s="1" t="s">
        <v>592</v>
      </c>
      <c r="D773" s="3">
        <v>46901</v>
      </c>
      <c r="E773" s="1" t="s">
        <v>1763</v>
      </c>
      <c r="F773" s="1" t="s">
        <v>21</v>
      </c>
      <c r="G773" s="1" t="s">
        <v>1764</v>
      </c>
      <c r="H773" s="4">
        <v>264971</v>
      </c>
      <c r="I773" s="4">
        <v>264971</v>
      </c>
      <c r="J773" s="3">
        <v>9893</v>
      </c>
      <c r="K773" s="2">
        <v>1</v>
      </c>
      <c r="L773" s="2">
        <f t="shared" si="48"/>
        <v>26.783685434145355</v>
      </c>
      <c r="M773" s="2">
        <f t="shared" si="49"/>
        <v>26.783685434145355</v>
      </c>
      <c r="N773" t="str">
        <v>High Pay</v>
      </c>
      <c r="O773" s="2" t="str">
        <f t="shared" si="50"/>
        <v>Single</v>
      </c>
      <c r="P773" t="str">
        <f t="shared" si="51"/>
        <v>Full Pay</v>
      </c>
    </row>
    <row r="774" spans="1:16" x14ac:dyDescent="0.3">
      <c r="A774" s="1" t="s">
        <v>11</v>
      </c>
      <c r="B774" s="3">
        <v>6</v>
      </c>
      <c r="C774" s="1" t="s">
        <v>619</v>
      </c>
      <c r="D774" s="3">
        <v>170908</v>
      </c>
      <c r="E774" s="1" t="s">
        <v>1765</v>
      </c>
      <c r="F774" s="1" t="s">
        <v>21</v>
      </c>
      <c r="G774" s="1" t="s">
        <v>1766</v>
      </c>
      <c r="H774" s="4">
        <v>322765</v>
      </c>
      <c r="I774" s="4">
        <v>322765</v>
      </c>
      <c r="J774" s="3">
        <v>19420</v>
      </c>
      <c r="K774" s="2">
        <v>1</v>
      </c>
      <c r="L774" s="2">
        <f t="shared" si="48"/>
        <v>16.620236869207002</v>
      </c>
      <c r="M774" s="2">
        <f t="shared" si="49"/>
        <v>16.620236869207002</v>
      </c>
      <c r="N774" t="str">
        <v>High Pay</v>
      </c>
      <c r="O774" s="2" t="str">
        <f t="shared" si="50"/>
        <v>Single</v>
      </c>
      <c r="P774" t="str">
        <f t="shared" si="51"/>
        <v>Full Pay</v>
      </c>
    </row>
    <row r="775" spans="1:16" x14ac:dyDescent="0.3">
      <c r="A775" s="1" t="s">
        <v>11</v>
      </c>
      <c r="B775" s="3">
        <v>17</v>
      </c>
      <c r="C775" s="1" t="s">
        <v>246</v>
      </c>
      <c r="D775" s="3">
        <v>152902</v>
      </c>
      <c r="E775" s="1" t="s">
        <v>1767</v>
      </c>
      <c r="F775" s="1" t="s">
        <v>21</v>
      </c>
      <c r="G775" s="1" t="s">
        <v>1768</v>
      </c>
      <c r="H775" s="4">
        <v>166000</v>
      </c>
      <c r="I775" s="4">
        <v>166000</v>
      </c>
      <c r="J775" s="3">
        <v>731</v>
      </c>
      <c r="K775" s="2">
        <v>1</v>
      </c>
      <c r="L775" s="2">
        <f t="shared" si="48"/>
        <v>227.08618331053353</v>
      </c>
      <c r="M775" s="2">
        <f t="shared" si="49"/>
        <v>227.08618331053353</v>
      </c>
      <c r="N775" t="str">
        <v>Medium Pay</v>
      </c>
      <c r="O775" s="2" t="str">
        <f t="shared" si="50"/>
        <v>Single</v>
      </c>
      <c r="P775" t="str">
        <f t="shared" si="51"/>
        <v>Full Pay</v>
      </c>
    </row>
    <row r="776" spans="1:16" x14ac:dyDescent="0.3">
      <c r="A776" s="1" t="s">
        <v>11</v>
      </c>
      <c r="B776" s="3">
        <v>7</v>
      </c>
      <c r="C776" s="1" t="s">
        <v>252</v>
      </c>
      <c r="D776" s="3">
        <v>230906</v>
      </c>
      <c r="E776" s="1" t="s">
        <v>1769</v>
      </c>
      <c r="F776" s="1" t="s">
        <v>21</v>
      </c>
      <c r="G776" s="1" t="s">
        <v>1770</v>
      </c>
      <c r="H776" s="4">
        <v>147500</v>
      </c>
      <c r="I776" s="4">
        <v>147500</v>
      </c>
      <c r="J776" s="3">
        <v>1136</v>
      </c>
      <c r="K776" s="2">
        <v>1</v>
      </c>
      <c r="L776" s="2">
        <f t="shared" si="48"/>
        <v>129.84154929577466</v>
      </c>
      <c r="M776" s="2">
        <f t="shared" si="49"/>
        <v>129.84154929577466</v>
      </c>
      <c r="N776" t="str">
        <v>Low Pay</v>
      </c>
      <c r="O776" s="2" t="str">
        <f t="shared" si="50"/>
        <v>Single</v>
      </c>
      <c r="P776" t="str">
        <f t="shared" si="51"/>
        <v>Full Pay</v>
      </c>
    </row>
    <row r="777" spans="1:16" x14ac:dyDescent="0.3">
      <c r="A777" s="1" t="s">
        <v>11</v>
      </c>
      <c r="B777" s="3">
        <v>20</v>
      </c>
      <c r="C777" s="1" t="s">
        <v>49</v>
      </c>
      <c r="D777" s="3">
        <v>15805</v>
      </c>
      <c r="E777" s="1" t="s">
        <v>1771</v>
      </c>
      <c r="F777" s="1" t="s">
        <v>14</v>
      </c>
      <c r="G777" s="1" t="s">
        <v>1772</v>
      </c>
      <c r="H777" s="4">
        <v>204000</v>
      </c>
      <c r="I777" s="4">
        <v>204000</v>
      </c>
      <c r="J777" s="3">
        <v>303</v>
      </c>
      <c r="K777" s="2">
        <v>1</v>
      </c>
      <c r="L777" s="2">
        <f t="shared" si="48"/>
        <v>673.26732673267327</v>
      </c>
      <c r="M777" s="2">
        <f t="shared" si="49"/>
        <v>673.26732673267327</v>
      </c>
      <c r="N777" t="str">
        <v>Medium Pay</v>
      </c>
      <c r="O777" s="2" t="str">
        <f t="shared" si="50"/>
        <v>Single</v>
      </c>
      <c r="P777" t="str">
        <f t="shared" si="51"/>
        <v>Full Pay</v>
      </c>
    </row>
    <row r="778" spans="1:16" x14ac:dyDescent="0.3">
      <c r="A778" s="1" t="s">
        <v>11</v>
      </c>
      <c r="B778" s="3">
        <v>11</v>
      </c>
      <c r="C778" s="1" t="s">
        <v>36</v>
      </c>
      <c r="D778" s="3">
        <v>220822</v>
      </c>
      <c r="E778" s="1" t="s">
        <v>1773</v>
      </c>
      <c r="F778" s="1" t="s">
        <v>14</v>
      </c>
      <c r="G778" s="1" t="s">
        <v>1774</v>
      </c>
      <c r="H778" s="4">
        <v>200000</v>
      </c>
      <c r="I778" s="4">
        <v>200000</v>
      </c>
      <c r="J778" s="3">
        <v>588</v>
      </c>
      <c r="K778" s="2">
        <v>1</v>
      </c>
      <c r="L778" s="2">
        <f t="shared" si="48"/>
        <v>340.13605442176873</v>
      </c>
      <c r="M778" s="2">
        <f t="shared" si="49"/>
        <v>340.13605442176873</v>
      </c>
      <c r="N778" t="str">
        <v>Medium Pay</v>
      </c>
      <c r="O778" s="2" t="str">
        <f t="shared" si="50"/>
        <v>Single</v>
      </c>
      <c r="P778" t="str">
        <f t="shared" si="51"/>
        <v>Full Pay</v>
      </c>
    </row>
    <row r="779" spans="1:16" x14ac:dyDescent="0.3">
      <c r="A779" s="1" t="s">
        <v>11</v>
      </c>
      <c r="B779" s="3">
        <v>17</v>
      </c>
      <c r="C779" s="1" t="s">
        <v>1775</v>
      </c>
      <c r="D779" s="3">
        <v>153905</v>
      </c>
      <c r="E779" s="1" t="s">
        <v>1776</v>
      </c>
      <c r="F779" s="1" t="s">
        <v>21</v>
      </c>
      <c r="G779" s="1" t="s">
        <v>1777</v>
      </c>
      <c r="H779" s="4">
        <v>150000</v>
      </c>
      <c r="I779" s="4">
        <v>150000</v>
      </c>
      <c r="J779" s="3">
        <v>708</v>
      </c>
      <c r="K779" s="2">
        <v>1</v>
      </c>
      <c r="L779" s="2">
        <f t="shared" si="48"/>
        <v>211.86440677966101</v>
      </c>
      <c r="M779" s="2">
        <f t="shared" si="49"/>
        <v>211.86440677966101</v>
      </c>
      <c r="N779" t="str">
        <v>Low Pay</v>
      </c>
      <c r="O779" s="2" t="str">
        <f t="shared" si="50"/>
        <v>Single</v>
      </c>
      <c r="P779" t="str">
        <f t="shared" si="51"/>
        <v>Full Pay</v>
      </c>
    </row>
    <row r="780" spans="1:16" x14ac:dyDescent="0.3">
      <c r="A780" s="1" t="s">
        <v>11</v>
      </c>
      <c r="B780" s="3">
        <v>7</v>
      </c>
      <c r="C780" s="1" t="s">
        <v>76</v>
      </c>
      <c r="D780" s="3">
        <v>37908</v>
      </c>
      <c r="E780" s="1" t="s">
        <v>1778</v>
      </c>
      <c r="F780" s="1" t="s">
        <v>21</v>
      </c>
      <c r="G780" s="1" t="s">
        <v>1779</v>
      </c>
      <c r="H780" s="4">
        <v>112320</v>
      </c>
      <c r="I780" s="4">
        <v>112320</v>
      </c>
      <c r="J780" s="3">
        <v>526</v>
      </c>
      <c r="K780" s="2">
        <v>1</v>
      </c>
      <c r="L780" s="2">
        <f t="shared" si="48"/>
        <v>213.53612167300381</v>
      </c>
      <c r="M780" s="2">
        <f t="shared" si="49"/>
        <v>213.53612167300381</v>
      </c>
      <c r="N780" t="str">
        <v>Low Pay</v>
      </c>
      <c r="O780" s="2" t="str">
        <f t="shared" si="50"/>
        <v>Single</v>
      </c>
      <c r="P780" t="str">
        <f t="shared" si="51"/>
        <v>Full Pay</v>
      </c>
    </row>
    <row r="781" spans="1:16" x14ac:dyDescent="0.3">
      <c r="A781" s="1" t="s">
        <v>11</v>
      </c>
      <c r="B781" s="3">
        <v>6</v>
      </c>
      <c r="C781" s="1" t="s">
        <v>1251</v>
      </c>
      <c r="D781" s="3">
        <v>236901</v>
      </c>
      <c r="E781" s="1" t="s">
        <v>1780</v>
      </c>
      <c r="F781" s="1" t="s">
        <v>21</v>
      </c>
      <c r="G781" s="1" t="s">
        <v>1781</v>
      </c>
      <c r="H781" s="4">
        <v>229151</v>
      </c>
      <c r="I781" s="4">
        <v>229151</v>
      </c>
      <c r="J781" s="3">
        <v>1074</v>
      </c>
      <c r="K781" s="2">
        <v>1</v>
      </c>
      <c r="L781" s="2">
        <f t="shared" si="48"/>
        <v>213.36219739292366</v>
      </c>
      <c r="M781" s="2">
        <f t="shared" si="49"/>
        <v>213.36219739292366</v>
      </c>
      <c r="N781" t="str">
        <v>Medium Pay</v>
      </c>
      <c r="O781" s="2" t="str">
        <f t="shared" si="50"/>
        <v>Single</v>
      </c>
      <c r="P781" t="str">
        <f t="shared" si="51"/>
        <v>Full Pay</v>
      </c>
    </row>
    <row r="782" spans="1:16" x14ac:dyDescent="0.3">
      <c r="A782" s="1" t="s">
        <v>11</v>
      </c>
      <c r="B782" s="3">
        <v>9</v>
      </c>
      <c r="C782" s="1" t="s">
        <v>1050</v>
      </c>
      <c r="D782" s="3">
        <v>252902</v>
      </c>
      <c r="E782" s="1" t="s">
        <v>1782</v>
      </c>
      <c r="F782" s="1" t="s">
        <v>21</v>
      </c>
      <c r="G782" s="1" t="s">
        <v>1783</v>
      </c>
      <c r="H782" s="4">
        <v>110000</v>
      </c>
      <c r="I782" s="4">
        <v>110000</v>
      </c>
      <c r="J782" s="3">
        <v>227</v>
      </c>
      <c r="K782" s="2">
        <v>1</v>
      </c>
      <c r="L782" s="2">
        <f t="shared" si="48"/>
        <v>484.5814977973568</v>
      </c>
      <c r="M782" s="2">
        <f t="shared" si="49"/>
        <v>484.5814977973568</v>
      </c>
      <c r="N782" t="str">
        <v>Low Pay</v>
      </c>
      <c r="O782" s="2" t="str">
        <f t="shared" si="50"/>
        <v>Single</v>
      </c>
      <c r="P782" t="str">
        <f t="shared" si="51"/>
        <v>Full Pay</v>
      </c>
    </row>
    <row r="783" spans="1:16" x14ac:dyDescent="0.3">
      <c r="A783" s="1" t="s">
        <v>11</v>
      </c>
      <c r="B783" s="3">
        <v>11</v>
      </c>
      <c r="C783" s="1" t="s">
        <v>36</v>
      </c>
      <c r="D783" s="3">
        <v>220817</v>
      </c>
      <c r="E783" s="1" t="s">
        <v>1784</v>
      </c>
      <c r="F783" s="1" t="s">
        <v>14</v>
      </c>
      <c r="G783" s="1" t="s">
        <v>1785</v>
      </c>
      <c r="H783" s="4">
        <v>168000</v>
      </c>
      <c r="I783" s="4">
        <v>168000</v>
      </c>
      <c r="J783" s="3">
        <v>2830</v>
      </c>
      <c r="K783" s="2">
        <v>1</v>
      </c>
      <c r="L783" s="2">
        <f t="shared" si="48"/>
        <v>59.363957597173147</v>
      </c>
      <c r="M783" s="2">
        <f t="shared" si="49"/>
        <v>59.363957597173147</v>
      </c>
      <c r="N783" t="str">
        <v>Medium Pay</v>
      </c>
      <c r="O783" s="2" t="str">
        <f t="shared" si="50"/>
        <v>Single</v>
      </c>
      <c r="P783" t="str">
        <f t="shared" si="51"/>
        <v>Full Pay</v>
      </c>
    </row>
    <row r="784" spans="1:16" x14ac:dyDescent="0.3">
      <c r="A784" s="1" t="s">
        <v>11</v>
      </c>
      <c r="B784" s="3">
        <v>5</v>
      </c>
      <c r="C784" s="1" t="s">
        <v>409</v>
      </c>
      <c r="D784" s="3">
        <v>176902</v>
      </c>
      <c r="E784" s="1" t="s">
        <v>1786</v>
      </c>
      <c r="F784" s="1" t="s">
        <v>21</v>
      </c>
      <c r="G784" s="1" t="s">
        <v>1787</v>
      </c>
      <c r="H784" s="4">
        <v>159000</v>
      </c>
      <c r="I784" s="4">
        <v>159000</v>
      </c>
      <c r="J784" s="3">
        <v>934</v>
      </c>
      <c r="K784" s="2">
        <v>1</v>
      </c>
      <c r="L784" s="2">
        <f t="shared" si="48"/>
        <v>170.2355460385439</v>
      </c>
      <c r="M784" s="2">
        <f t="shared" si="49"/>
        <v>170.2355460385439</v>
      </c>
      <c r="N784" t="str">
        <v>Medium Pay</v>
      </c>
      <c r="O784" s="2" t="str">
        <f t="shared" si="50"/>
        <v>Single</v>
      </c>
      <c r="P784" t="str">
        <f t="shared" si="51"/>
        <v>Full Pay</v>
      </c>
    </row>
    <row r="785" spans="1:16" x14ac:dyDescent="0.3">
      <c r="A785" s="1" t="s">
        <v>11</v>
      </c>
      <c r="B785" s="3">
        <v>13</v>
      </c>
      <c r="C785" s="1" t="s">
        <v>1031</v>
      </c>
      <c r="D785" s="3">
        <v>89903</v>
      </c>
      <c r="E785" s="1" t="s">
        <v>1788</v>
      </c>
      <c r="F785" s="1" t="s">
        <v>21</v>
      </c>
      <c r="G785" s="1" t="s">
        <v>1789</v>
      </c>
      <c r="H785" s="4">
        <v>150666</v>
      </c>
      <c r="I785" s="4">
        <v>150666</v>
      </c>
      <c r="J785" s="3">
        <v>1016</v>
      </c>
      <c r="K785" s="2">
        <v>1</v>
      </c>
      <c r="L785" s="2">
        <f t="shared" si="48"/>
        <v>148.29330708661416</v>
      </c>
      <c r="M785" s="2">
        <f t="shared" si="49"/>
        <v>148.29330708661416</v>
      </c>
      <c r="N785" t="str">
        <v>Medium Pay</v>
      </c>
      <c r="O785" s="2" t="str">
        <f t="shared" si="50"/>
        <v>Single</v>
      </c>
      <c r="P785" t="str">
        <f t="shared" si="51"/>
        <v>Full Pay</v>
      </c>
    </row>
    <row r="786" spans="1:16" x14ac:dyDescent="0.3">
      <c r="A786" s="1" t="s">
        <v>11</v>
      </c>
      <c r="B786" s="3">
        <v>9</v>
      </c>
      <c r="C786" s="1" t="s">
        <v>319</v>
      </c>
      <c r="D786" s="3">
        <v>169902</v>
      </c>
      <c r="E786" s="1" t="s">
        <v>1790</v>
      </c>
      <c r="F786" s="1" t="s">
        <v>21</v>
      </c>
      <c r="G786" s="1" t="s">
        <v>1791</v>
      </c>
      <c r="H786" s="4">
        <v>161700</v>
      </c>
      <c r="I786" s="4">
        <v>161700</v>
      </c>
      <c r="J786" s="3">
        <v>785</v>
      </c>
      <c r="K786" s="2">
        <v>1</v>
      </c>
      <c r="L786" s="2">
        <f t="shared" si="48"/>
        <v>205.98726114649682</v>
      </c>
      <c r="M786" s="2">
        <f t="shared" si="49"/>
        <v>205.98726114649682</v>
      </c>
      <c r="N786" t="str">
        <v>Medium Pay</v>
      </c>
      <c r="O786" s="2" t="str">
        <f t="shared" si="50"/>
        <v>Single</v>
      </c>
      <c r="P786" t="str">
        <f t="shared" si="51"/>
        <v>Full Pay</v>
      </c>
    </row>
    <row r="787" spans="1:16" x14ac:dyDescent="0.3">
      <c r="A787" s="1" t="s">
        <v>11</v>
      </c>
      <c r="B787" s="3">
        <v>3</v>
      </c>
      <c r="C787" s="1" t="s">
        <v>685</v>
      </c>
      <c r="D787" s="3">
        <v>62902</v>
      </c>
      <c r="E787" s="1" t="s">
        <v>1792</v>
      </c>
      <c r="F787" s="1" t="s">
        <v>21</v>
      </c>
      <c r="G787" s="1" t="s">
        <v>1793</v>
      </c>
      <c r="H787" s="4">
        <v>127360</v>
      </c>
      <c r="I787" s="4">
        <v>127360</v>
      </c>
      <c r="J787" s="3">
        <v>116</v>
      </c>
      <c r="K787" s="2">
        <v>1</v>
      </c>
      <c r="L787" s="2">
        <f t="shared" si="48"/>
        <v>1097.9310344827586</v>
      </c>
      <c r="M787" s="2">
        <f t="shared" si="49"/>
        <v>1097.9310344827586</v>
      </c>
      <c r="N787" t="str">
        <v>Low Pay</v>
      </c>
      <c r="O787" s="2" t="str">
        <f t="shared" si="50"/>
        <v>Single</v>
      </c>
      <c r="P787" t="str">
        <f t="shared" si="51"/>
        <v>Full Pay</v>
      </c>
    </row>
    <row r="788" spans="1:16" x14ac:dyDescent="0.3">
      <c r="A788" s="1" t="s">
        <v>11</v>
      </c>
      <c r="B788" s="3">
        <v>6</v>
      </c>
      <c r="C788" s="1" t="s">
        <v>399</v>
      </c>
      <c r="D788" s="3">
        <v>145906</v>
      </c>
      <c r="E788" s="1" t="s">
        <v>1794</v>
      </c>
      <c r="F788" s="1" t="s">
        <v>21</v>
      </c>
      <c r="G788" s="1" t="s">
        <v>1795</v>
      </c>
      <c r="H788" s="4">
        <v>130000</v>
      </c>
      <c r="I788" s="4">
        <v>130000</v>
      </c>
      <c r="J788" s="3">
        <v>661</v>
      </c>
      <c r="K788" s="2">
        <v>1</v>
      </c>
      <c r="L788" s="2">
        <f t="shared" si="48"/>
        <v>196.67170953101362</v>
      </c>
      <c r="M788" s="2">
        <f t="shared" si="49"/>
        <v>196.67170953101362</v>
      </c>
      <c r="N788" t="str">
        <v>Low Pay</v>
      </c>
      <c r="O788" s="2" t="str">
        <f t="shared" si="50"/>
        <v>Single</v>
      </c>
      <c r="P788" t="str">
        <f t="shared" si="51"/>
        <v>Full Pay</v>
      </c>
    </row>
    <row r="789" spans="1:16" x14ac:dyDescent="0.3">
      <c r="A789" s="1" t="s">
        <v>11</v>
      </c>
      <c r="B789" s="3">
        <v>20</v>
      </c>
      <c r="C789" s="1" t="s">
        <v>49</v>
      </c>
      <c r="D789" s="3">
        <v>15910</v>
      </c>
      <c r="E789" s="1" t="s">
        <v>1796</v>
      </c>
      <c r="F789" s="1" t="s">
        <v>21</v>
      </c>
      <c r="G789" s="1" t="s">
        <v>1797</v>
      </c>
      <c r="H789" s="4">
        <v>309186</v>
      </c>
      <c r="I789" s="4">
        <v>309186</v>
      </c>
      <c r="J789" s="3">
        <v>56420</v>
      </c>
      <c r="K789" s="2">
        <v>1</v>
      </c>
      <c r="L789" s="2">
        <f t="shared" si="48"/>
        <v>5.4800779865295999</v>
      </c>
      <c r="M789" s="2">
        <f t="shared" si="49"/>
        <v>5.4800779865295999</v>
      </c>
      <c r="N789" t="str">
        <v>High Pay</v>
      </c>
      <c r="O789" s="2" t="str">
        <f t="shared" si="50"/>
        <v>Single</v>
      </c>
      <c r="P789" t="str">
        <f t="shared" si="51"/>
        <v>Full Pay</v>
      </c>
    </row>
    <row r="790" spans="1:16" x14ac:dyDescent="0.3">
      <c r="A790" s="1" t="s">
        <v>11</v>
      </c>
      <c r="B790" s="3">
        <v>8</v>
      </c>
      <c r="C790" s="1" t="s">
        <v>604</v>
      </c>
      <c r="D790" s="3">
        <v>112906</v>
      </c>
      <c r="E790" s="1" t="s">
        <v>1798</v>
      </c>
      <c r="F790" s="1" t="s">
        <v>21</v>
      </c>
      <c r="G790" s="1" t="s">
        <v>1799</v>
      </c>
      <c r="H790" s="4">
        <v>124000</v>
      </c>
      <c r="I790" s="4">
        <v>124000</v>
      </c>
      <c r="J790" s="3">
        <v>495</v>
      </c>
      <c r="K790" s="2">
        <v>1</v>
      </c>
      <c r="L790" s="2">
        <f t="shared" si="48"/>
        <v>250.50505050505049</v>
      </c>
      <c r="M790" s="2">
        <f t="shared" si="49"/>
        <v>250.50505050505049</v>
      </c>
      <c r="N790" t="str">
        <v>Low Pay</v>
      </c>
      <c r="O790" s="2" t="str">
        <f t="shared" si="50"/>
        <v>Single</v>
      </c>
      <c r="P790" t="str">
        <f t="shared" si="51"/>
        <v>Full Pay</v>
      </c>
    </row>
    <row r="791" spans="1:16" x14ac:dyDescent="0.3">
      <c r="A791" s="1" t="s">
        <v>11</v>
      </c>
      <c r="B791" s="3">
        <v>8</v>
      </c>
      <c r="C791" s="1" t="s">
        <v>535</v>
      </c>
      <c r="D791" s="3">
        <v>139911</v>
      </c>
      <c r="E791" s="1" t="s">
        <v>1800</v>
      </c>
      <c r="F791" s="1" t="s">
        <v>21</v>
      </c>
      <c r="G791" s="1" t="s">
        <v>1801</v>
      </c>
      <c r="H791" s="4">
        <v>153351</v>
      </c>
      <c r="I791" s="4">
        <v>153351</v>
      </c>
      <c r="J791" s="3">
        <v>2395</v>
      </c>
      <c r="K791" s="2">
        <v>1</v>
      </c>
      <c r="L791" s="2">
        <f t="shared" si="48"/>
        <v>64.029645093945717</v>
      </c>
      <c r="M791" s="2">
        <f t="shared" si="49"/>
        <v>64.029645093945717</v>
      </c>
      <c r="N791" t="str">
        <v>Medium Pay</v>
      </c>
      <c r="O791" s="2" t="str">
        <f t="shared" si="50"/>
        <v>Single</v>
      </c>
      <c r="P791" t="str">
        <f t="shared" si="51"/>
        <v>Full Pay</v>
      </c>
    </row>
    <row r="792" spans="1:16" x14ac:dyDescent="0.3">
      <c r="A792" s="1" t="s">
        <v>11</v>
      </c>
      <c r="B792" s="3">
        <v>11</v>
      </c>
      <c r="C792" s="1" t="s">
        <v>133</v>
      </c>
      <c r="D792" s="3">
        <v>61802</v>
      </c>
      <c r="E792" s="1" t="s">
        <v>1802</v>
      </c>
      <c r="F792" s="1" t="s">
        <v>14</v>
      </c>
      <c r="G792" s="1" t="s">
        <v>1803</v>
      </c>
      <c r="H792" s="4">
        <v>175700</v>
      </c>
      <c r="I792" s="4">
        <v>175700</v>
      </c>
      <c r="J792" s="3">
        <v>809</v>
      </c>
      <c r="K792" s="2">
        <v>1</v>
      </c>
      <c r="L792" s="2">
        <f t="shared" si="48"/>
        <v>217.18170580964153</v>
      </c>
      <c r="M792" s="2">
        <f t="shared" si="49"/>
        <v>217.18170580964153</v>
      </c>
      <c r="N792" t="str">
        <v>Medium Pay</v>
      </c>
      <c r="O792" s="2" t="str">
        <f t="shared" si="50"/>
        <v>Single</v>
      </c>
      <c r="P792" t="str">
        <f t="shared" si="51"/>
        <v>Full Pay</v>
      </c>
    </row>
    <row r="793" spans="1:16" x14ac:dyDescent="0.3">
      <c r="A793" s="1" t="s">
        <v>11</v>
      </c>
      <c r="B793" s="3">
        <v>6</v>
      </c>
      <c r="C793" s="1" t="s">
        <v>1566</v>
      </c>
      <c r="D793" s="3">
        <v>154903</v>
      </c>
      <c r="E793" s="1" t="s">
        <v>1804</v>
      </c>
      <c r="F793" s="1" t="s">
        <v>21</v>
      </c>
      <c r="G793" s="1" t="s">
        <v>1805</v>
      </c>
      <c r="H793" s="4">
        <v>120051</v>
      </c>
      <c r="I793" s="4">
        <v>120051</v>
      </c>
      <c r="J793" s="3">
        <v>333</v>
      </c>
      <c r="K793" s="2">
        <v>1</v>
      </c>
      <c r="L793" s="2">
        <f t="shared" si="48"/>
        <v>360.51351351351349</v>
      </c>
      <c r="M793" s="2">
        <f t="shared" si="49"/>
        <v>360.51351351351349</v>
      </c>
      <c r="N793" t="str">
        <v>Low Pay</v>
      </c>
      <c r="O793" s="2" t="str">
        <f t="shared" si="50"/>
        <v>Single</v>
      </c>
      <c r="P793" t="str">
        <f t="shared" si="51"/>
        <v>Full Pay</v>
      </c>
    </row>
    <row r="794" spans="1:16" x14ac:dyDescent="0.3">
      <c r="A794" s="1" t="s">
        <v>11</v>
      </c>
      <c r="B794" s="3">
        <v>20</v>
      </c>
      <c r="C794" s="1" t="s">
        <v>49</v>
      </c>
      <c r="D794" s="3">
        <v>15915</v>
      </c>
      <c r="E794" s="1" t="s">
        <v>1806</v>
      </c>
      <c r="F794" s="1" t="s">
        <v>21</v>
      </c>
      <c r="G794" s="1" t="s">
        <v>1807</v>
      </c>
      <c r="H794" s="4">
        <v>357000</v>
      </c>
      <c r="I794" s="4">
        <v>357000</v>
      </c>
      <c r="J794" s="3">
        <v>100208</v>
      </c>
      <c r="K794" s="2">
        <v>1</v>
      </c>
      <c r="L794" s="2">
        <f t="shared" si="48"/>
        <v>3.5625898131885676</v>
      </c>
      <c r="M794" s="2">
        <f t="shared" si="49"/>
        <v>3.5625898131885676</v>
      </c>
      <c r="N794" t="str">
        <v>High Pay</v>
      </c>
      <c r="O794" s="2" t="str">
        <f t="shared" si="50"/>
        <v>Single</v>
      </c>
      <c r="P794" t="str">
        <f t="shared" si="51"/>
        <v>Full Pay</v>
      </c>
    </row>
    <row r="795" spans="1:16" x14ac:dyDescent="0.3">
      <c r="A795" s="1" t="s">
        <v>11</v>
      </c>
      <c r="B795" s="3">
        <v>9</v>
      </c>
      <c r="C795" s="1" t="s">
        <v>1152</v>
      </c>
      <c r="D795" s="3">
        <v>244905</v>
      </c>
      <c r="E795" s="1" t="s">
        <v>1806</v>
      </c>
      <c r="F795" s="1" t="s">
        <v>21</v>
      </c>
      <c r="G795" s="1" t="s">
        <v>1808</v>
      </c>
      <c r="H795" s="4">
        <v>92600</v>
      </c>
      <c r="I795" s="4">
        <v>118612</v>
      </c>
      <c r="J795" s="3">
        <v>227</v>
      </c>
      <c r="K795" s="2">
        <v>0.78</v>
      </c>
      <c r="L795" s="2">
        <f t="shared" si="48"/>
        <v>407.92951541850221</v>
      </c>
      <c r="M795" s="2">
        <f t="shared" si="49"/>
        <v>522.5198237885462</v>
      </c>
      <c r="N795" t="str">
        <v>Low Pay</v>
      </c>
      <c r="O795" s="2" t="str">
        <f t="shared" si="50"/>
        <v>Single</v>
      </c>
      <c r="P795" t="str">
        <f t="shared" si="51"/>
        <v>Partial</v>
      </c>
    </row>
    <row r="796" spans="1:16" x14ac:dyDescent="0.3">
      <c r="A796" s="1" t="s">
        <v>11</v>
      </c>
      <c r="B796" s="3">
        <v>11</v>
      </c>
      <c r="C796" s="1" t="s">
        <v>133</v>
      </c>
      <c r="D796" s="3">
        <v>61911</v>
      </c>
      <c r="E796" s="1" t="s">
        <v>1809</v>
      </c>
      <c r="F796" s="1" t="s">
        <v>21</v>
      </c>
      <c r="G796" s="1" t="s">
        <v>1810</v>
      </c>
      <c r="H796" s="4">
        <v>390229</v>
      </c>
      <c r="I796" s="4">
        <v>390229</v>
      </c>
      <c r="J796" s="3">
        <v>32098</v>
      </c>
      <c r="K796" s="2">
        <v>1</v>
      </c>
      <c r="L796" s="2">
        <f t="shared" si="48"/>
        <v>12.157424138575612</v>
      </c>
      <c r="M796" s="2">
        <f t="shared" si="49"/>
        <v>12.157424138575612</v>
      </c>
      <c r="N796" t="str">
        <v>High Pay</v>
      </c>
      <c r="O796" s="2" t="str">
        <f t="shared" si="50"/>
        <v>Single</v>
      </c>
      <c r="P796" t="str">
        <f t="shared" si="51"/>
        <v>Full Pay</v>
      </c>
    </row>
    <row r="797" spans="1:16" x14ac:dyDescent="0.3">
      <c r="A797" s="1" t="s">
        <v>11</v>
      </c>
      <c r="B797" s="3">
        <v>10</v>
      </c>
      <c r="C797" s="1" t="s">
        <v>12</v>
      </c>
      <c r="D797" s="3">
        <v>57809</v>
      </c>
      <c r="E797" s="1" t="s">
        <v>1811</v>
      </c>
      <c r="F797" s="1" t="s">
        <v>14</v>
      </c>
      <c r="G797" s="1" t="s">
        <v>1812</v>
      </c>
      <c r="H797" s="4">
        <v>30000</v>
      </c>
      <c r="I797" s="4">
        <v>150000</v>
      </c>
      <c r="J797" s="3">
        <v>77</v>
      </c>
      <c r="K797" s="2">
        <v>0.2</v>
      </c>
      <c r="L797" s="2">
        <f t="shared" si="48"/>
        <v>389.61038961038963</v>
      </c>
      <c r="M797" s="2">
        <f t="shared" si="49"/>
        <v>1948.0519480519481</v>
      </c>
      <c r="N797" t="str">
        <v>Low Pay</v>
      </c>
      <c r="O797" s="2" t="str">
        <f t="shared" si="50"/>
        <v>Single</v>
      </c>
      <c r="P797" t="str">
        <f t="shared" si="51"/>
        <v>Partial</v>
      </c>
    </row>
    <row r="798" spans="1:16" x14ac:dyDescent="0.3">
      <c r="A798" s="1" t="s">
        <v>11</v>
      </c>
      <c r="B798" s="3">
        <v>10</v>
      </c>
      <c r="C798" s="1" t="s">
        <v>12</v>
      </c>
      <c r="D798" s="3">
        <v>57827</v>
      </c>
      <c r="E798" s="1" t="s">
        <v>1813</v>
      </c>
      <c r="F798" s="1" t="s">
        <v>14</v>
      </c>
      <c r="G798" s="1" t="s">
        <v>1812</v>
      </c>
      <c r="H798" s="4">
        <v>120000</v>
      </c>
      <c r="I798" s="4">
        <v>150000</v>
      </c>
      <c r="J798" s="3">
        <v>235</v>
      </c>
      <c r="K798" s="2">
        <v>0.8</v>
      </c>
      <c r="L798" s="2">
        <f t="shared" si="48"/>
        <v>510.63829787234044</v>
      </c>
      <c r="M798" s="2">
        <f t="shared" si="49"/>
        <v>638.29787234042556</v>
      </c>
      <c r="N798" t="str">
        <v>Low Pay</v>
      </c>
      <c r="O798" s="2" t="str">
        <f t="shared" si="50"/>
        <v>Single</v>
      </c>
      <c r="P798" t="str">
        <f t="shared" si="51"/>
        <v>Partial</v>
      </c>
    </row>
    <row r="799" spans="1:16" x14ac:dyDescent="0.3">
      <c r="A799" s="1" t="s">
        <v>11</v>
      </c>
      <c r="B799" s="3">
        <v>15</v>
      </c>
      <c r="C799" s="1" t="s">
        <v>1814</v>
      </c>
      <c r="D799" s="3">
        <v>69902</v>
      </c>
      <c r="E799" s="1" t="s">
        <v>1815</v>
      </c>
      <c r="F799" s="1" t="s">
        <v>21</v>
      </c>
      <c r="G799" s="1" t="s">
        <v>1816</v>
      </c>
      <c r="H799" s="4">
        <v>33497</v>
      </c>
      <c r="I799" s="4">
        <v>100501</v>
      </c>
      <c r="J799" s="3">
        <v>240</v>
      </c>
      <c r="K799" s="2">
        <v>0.33</v>
      </c>
      <c r="L799" s="2">
        <f t="shared" si="48"/>
        <v>139.57083333333333</v>
      </c>
      <c r="M799" s="2">
        <f t="shared" si="49"/>
        <v>418.75416666666666</v>
      </c>
      <c r="N799" t="str">
        <v>Low Pay</v>
      </c>
      <c r="O799" s="2" t="str">
        <f t="shared" si="50"/>
        <v>Single</v>
      </c>
      <c r="P799" t="str">
        <f t="shared" si="51"/>
        <v>Partial</v>
      </c>
    </row>
    <row r="800" spans="1:16" x14ac:dyDescent="0.3">
      <c r="A800" s="1" t="s">
        <v>11</v>
      </c>
      <c r="B800" s="3">
        <v>3</v>
      </c>
      <c r="C800" s="1" t="s">
        <v>282</v>
      </c>
      <c r="D800" s="3">
        <v>235904</v>
      </c>
      <c r="E800" s="1" t="s">
        <v>1817</v>
      </c>
      <c r="F800" s="1" t="s">
        <v>21</v>
      </c>
      <c r="G800" s="1" t="s">
        <v>1818</v>
      </c>
      <c r="H800" s="4">
        <v>116000</v>
      </c>
      <c r="I800" s="4">
        <v>116000</v>
      </c>
      <c r="J800" s="3">
        <v>156</v>
      </c>
      <c r="K800" s="2">
        <v>1</v>
      </c>
      <c r="L800" s="2">
        <f t="shared" si="48"/>
        <v>743.58974358974353</v>
      </c>
      <c r="M800" s="2">
        <f t="shared" si="49"/>
        <v>743.58974358974353</v>
      </c>
      <c r="N800" t="str">
        <v>Low Pay</v>
      </c>
      <c r="O800" s="2" t="str">
        <f t="shared" si="50"/>
        <v>Single</v>
      </c>
      <c r="P800" t="str">
        <f t="shared" si="51"/>
        <v>Full Pay</v>
      </c>
    </row>
    <row r="801" spans="1:16" x14ac:dyDescent="0.3">
      <c r="A801" s="1" t="s">
        <v>11</v>
      </c>
      <c r="B801" s="3">
        <v>13</v>
      </c>
      <c r="C801" s="1" t="s">
        <v>159</v>
      </c>
      <c r="D801" s="3">
        <v>227804</v>
      </c>
      <c r="E801" s="1" t="s">
        <v>1819</v>
      </c>
      <c r="F801" s="1" t="s">
        <v>14</v>
      </c>
      <c r="G801" s="1" t="s">
        <v>1820</v>
      </c>
      <c r="H801" s="4">
        <v>165000</v>
      </c>
      <c r="I801" s="4">
        <v>165000</v>
      </c>
      <c r="J801" s="3">
        <v>1667</v>
      </c>
      <c r="K801" s="2">
        <v>1</v>
      </c>
      <c r="L801" s="2">
        <f t="shared" si="48"/>
        <v>98.980203959208154</v>
      </c>
      <c r="M801" s="2">
        <f t="shared" si="49"/>
        <v>98.980203959208154</v>
      </c>
      <c r="N801" t="str">
        <v>Medium Pay</v>
      </c>
      <c r="O801" s="2" t="str">
        <f t="shared" si="50"/>
        <v>Single</v>
      </c>
      <c r="P801" t="str">
        <f t="shared" si="51"/>
        <v>Full Pay</v>
      </c>
    </row>
    <row r="802" spans="1:16" x14ac:dyDescent="0.3">
      <c r="A802" s="1" t="s">
        <v>11</v>
      </c>
      <c r="B802" s="3">
        <v>17</v>
      </c>
      <c r="C802" s="1" t="s">
        <v>1775</v>
      </c>
      <c r="D802" s="3">
        <v>153903</v>
      </c>
      <c r="E802" s="1" t="s">
        <v>1821</v>
      </c>
      <c r="F802" s="1" t="s">
        <v>21</v>
      </c>
      <c r="G802" s="1" t="s">
        <v>1822</v>
      </c>
      <c r="H802" s="4">
        <v>105000</v>
      </c>
      <c r="I802" s="4">
        <v>105000</v>
      </c>
      <c r="J802" s="3">
        <v>253</v>
      </c>
      <c r="K802" s="2">
        <v>1</v>
      </c>
      <c r="L802" s="2">
        <f t="shared" si="48"/>
        <v>415.01976284584981</v>
      </c>
      <c r="M802" s="2">
        <f t="shared" si="49"/>
        <v>415.01976284584981</v>
      </c>
      <c r="N802" t="str">
        <v>Low Pay</v>
      </c>
      <c r="O802" s="2" t="str">
        <f t="shared" si="50"/>
        <v>Single</v>
      </c>
      <c r="P802" t="str">
        <f t="shared" si="51"/>
        <v>Full Pay</v>
      </c>
    </row>
    <row r="803" spans="1:16" x14ac:dyDescent="0.3">
      <c r="A803" s="1" t="s">
        <v>11</v>
      </c>
      <c r="B803" s="3">
        <v>6</v>
      </c>
      <c r="C803" s="1" t="s">
        <v>399</v>
      </c>
      <c r="D803" s="3">
        <v>145907</v>
      </c>
      <c r="E803" s="1" t="s">
        <v>1823</v>
      </c>
      <c r="F803" s="1" t="s">
        <v>21</v>
      </c>
      <c r="G803" s="1" t="s">
        <v>1824</v>
      </c>
      <c r="H803" s="4">
        <v>135000</v>
      </c>
      <c r="I803" s="4">
        <v>135000</v>
      </c>
      <c r="J803" s="3">
        <v>203</v>
      </c>
      <c r="K803" s="2">
        <v>1</v>
      </c>
      <c r="L803" s="2">
        <f t="shared" si="48"/>
        <v>665.02463054187194</v>
      </c>
      <c r="M803" s="2">
        <f t="shared" si="49"/>
        <v>665.02463054187194</v>
      </c>
      <c r="N803" t="str">
        <v>Low Pay</v>
      </c>
      <c r="O803" s="2" t="str">
        <f t="shared" si="50"/>
        <v>Single</v>
      </c>
      <c r="P803" t="str">
        <f t="shared" si="51"/>
        <v>Full Pay</v>
      </c>
    </row>
    <row r="804" spans="1:16" x14ac:dyDescent="0.3">
      <c r="A804" s="1" t="s">
        <v>11</v>
      </c>
      <c r="B804" s="3">
        <v>2</v>
      </c>
      <c r="C804" s="1" t="s">
        <v>127</v>
      </c>
      <c r="D804" s="3">
        <v>205905</v>
      </c>
      <c r="E804" s="1" t="s">
        <v>1825</v>
      </c>
      <c r="F804" s="1" t="s">
        <v>21</v>
      </c>
      <c r="G804" s="1" t="s">
        <v>1826</v>
      </c>
      <c r="H804" s="4">
        <v>168000</v>
      </c>
      <c r="I804" s="4">
        <v>168000</v>
      </c>
      <c r="J804" s="3">
        <v>927</v>
      </c>
      <c r="K804" s="2">
        <v>1</v>
      </c>
      <c r="L804" s="2">
        <f t="shared" si="48"/>
        <v>181.22977346278316</v>
      </c>
      <c r="M804" s="2">
        <f t="shared" si="49"/>
        <v>181.22977346278316</v>
      </c>
      <c r="N804" t="str">
        <v>Medium Pay</v>
      </c>
      <c r="O804" s="2" t="str">
        <f t="shared" si="50"/>
        <v>Single</v>
      </c>
      <c r="P804" t="str">
        <f t="shared" si="51"/>
        <v>Full Pay</v>
      </c>
    </row>
    <row r="805" spans="1:16" x14ac:dyDescent="0.3">
      <c r="A805" s="1" t="s">
        <v>11</v>
      </c>
      <c r="B805" s="3">
        <v>4</v>
      </c>
      <c r="C805" s="1" t="s">
        <v>91</v>
      </c>
      <c r="D805" s="3">
        <v>84802</v>
      </c>
      <c r="E805" s="1" t="s">
        <v>1827</v>
      </c>
      <c r="F805" s="1" t="s">
        <v>14</v>
      </c>
      <c r="G805" s="1" t="s">
        <v>1828</v>
      </c>
      <c r="H805" s="4">
        <v>180000</v>
      </c>
      <c r="I805" s="4">
        <v>180000</v>
      </c>
      <c r="J805" s="3">
        <v>1681</v>
      </c>
      <c r="K805" s="2">
        <v>1</v>
      </c>
      <c r="L805" s="2">
        <f t="shared" si="48"/>
        <v>107.07911957168352</v>
      </c>
      <c r="M805" s="2">
        <f t="shared" si="49"/>
        <v>107.07911957168352</v>
      </c>
      <c r="N805" t="str">
        <v>Medium Pay</v>
      </c>
      <c r="O805" s="2" t="str">
        <f t="shared" si="50"/>
        <v>Single</v>
      </c>
      <c r="P805" t="str">
        <f t="shared" si="51"/>
        <v>Full Pay</v>
      </c>
    </row>
    <row r="806" spans="1:16" x14ac:dyDescent="0.3">
      <c r="A806" s="1" t="s">
        <v>11</v>
      </c>
      <c r="B806" s="3">
        <v>12</v>
      </c>
      <c r="C806" s="1" t="s">
        <v>630</v>
      </c>
      <c r="D806" s="3">
        <v>50904</v>
      </c>
      <c r="E806" s="1" t="s">
        <v>1829</v>
      </c>
      <c r="F806" s="1" t="s">
        <v>21</v>
      </c>
      <c r="G806" s="1" t="s">
        <v>1830</v>
      </c>
      <c r="H806" s="4">
        <v>129677</v>
      </c>
      <c r="I806" s="4">
        <v>129677</v>
      </c>
      <c r="J806" s="3">
        <v>237</v>
      </c>
      <c r="K806" s="2">
        <v>1</v>
      </c>
      <c r="L806" s="2">
        <f t="shared" si="48"/>
        <v>547.16033755274259</v>
      </c>
      <c r="M806" s="2">
        <f t="shared" si="49"/>
        <v>547.16033755274259</v>
      </c>
      <c r="N806" t="str">
        <v>Low Pay</v>
      </c>
      <c r="O806" s="2" t="str">
        <f t="shared" si="50"/>
        <v>Single</v>
      </c>
      <c r="P806" t="str">
        <f t="shared" si="51"/>
        <v>Full Pay</v>
      </c>
    </row>
    <row r="807" spans="1:16" x14ac:dyDescent="0.3">
      <c r="A807" s="1" t="s">
        <v>11</v>
      </c>
      <c r="B807" s="3">
        <v>15</v>
      </c>
      <c r="C807" s="1" t="s">
        <v>187</v>
      </c>
      <c r="D807" s="3">
        <v>200906</v>
      </c>
      <c r="E807" s="1" t="s">
        <v>1831</v>
      </c>
      <c r="F807" s="1" t="s">
        <v>21</v>
      </c>
      <c r="G807" s="1" t="s">
        <v>1832</v>
      </c>
      <c r="H807" s="4">
        <v>135000</v>
      </c>
      <c r="I807" s="4">
        <v>135000</v>
      </c>
      <c r="J807" s="3">
        <v>145</v>
      </c>
      <c r="K807" s="2">
        <v>1</v>
      </c>
      <c r="L807" s="2">
        <f t="shared" si="48"/>
        <v>931.0344827586207</v>
      </c>
      <c r="M807" s="2">
        <f t="shared" si="49"/>
        <v>931.0344827586207</v>
      </c>
      <c r="N807" t="str">
        <v>Low Pay</v>
      </c>
      <c r="O807" s="2" t="str">
        <f t="shared" si="50"/>
        <v>Single</v>
      </c>
      <c r="P807" t="str">
        <f t="shared" si="51"/>
        <v>Full Pay</v>
      </c>
    </row>
    <row r="808" spans="1:16" x14ac:dyDescent="0.3">
      <c r="A808" s="1" t="s">
        <v>11</v>
      </c>
      <c r="B808" s="3">
        <v>9</v>
      </c>
      <c r="C808" s="1" t="s">
        <v>1050</v>
      </c>
      <c r="D808" s="3">
        <v>252903</v>
      </c>
      <c r="E808" s="1" t="s">
        <v>1833</v>
      </c>
      <c r="F808" s="1" t="s">
        <v>21</v>
      </c>
      <c r="G808" s="1" t="s">
        <v>1834</v>
      </c>
      <c r="H808" s="4">
        <v>145003</v>
      </c>
      <c r="I808" s="4">
        <v>145003</v>
      </c>
      <c r="J808" s="3">
        <v>691</v>
      </c>
      <c r="K808" s="2">
        <v>1</v>
      </c>
      <c r="L808" s="2">
        <f t="shared" si="48"/>
        <v>209.8451519536903</v>
      </c>
      <c r="M808" s="2">
        <f t="shared" si="49"/>
        <v>209.8451519536903</v>
      </c>
      <c r="N808" t="str">
        <v>Low Pay</v>
      </c>
      <c r="O808" s="2" t="str">
        <f t="shared" si="50"/>
        <v>Single</v>
      </c>
      <c r="P808" t="str">
        <f t="shared" si="51"/>
        <v>Full Pay</v>
      </c>
    </row>
    <row r="809" spans="1:16" x14ac:dyDescent="0.3">
      <c r="A809" s="1" t="s">
        <v>11</v>
      </c>
      <c r="B809" s="3">
        <v>17</v>
      </c>
      <c r="C809" s="1" t="s">
        <v>94</v>
      </c>
      <c r="D809" s="3">
        <v>140905</v>
      </c>
      <c r="E809" s="1" t="s">
        <v>1835</v>
      </c>
      <c r="F809" s="1" t="s">
        <v>21</v>
      </c>
      <c r="G809" s="1" t="s">
        <v>1836</v>
      </c>
      <c r="H809" s="4">
        <v>143000</v>
      </c>
      <c r="I809" s="4">
        <v>143000</v>
      </c>
      <c r="J809" s="3">
        <v>612</v>
      </c>
      <c r="K809" s="2">
        <v>1</v>
      </c>
      <c r="L809" s="2">
        <f t="shared" si="48"/>
        <v>233.66013071895424</v>
      </c>
      <c r="M809" s="2">
        <f t="shared" si="49"/>
        <v>233.66013071895424</v>
      </c>
      <c r="N809" t="str">
        <v>Low Pay</v>
      </c>
      <c r="O809" s="2" t="str">
        <f t="shared" si="50"/>
        <v>Single</v>
      </c>
      <c r="P809" t="str">
        <f t="shared" si="51"/>
        <v>Full Pay</v>
      </c>
    </row>
    <row r="810" spans="1:16" x14ac:dyDescent="0.3">
      <c r="A810" s="1" t="s">
        <v>11</v>
      </c>
      <c r="B810" s="3">
        <v>6</v>
      </c>
      <c r="C810" s="1" t="s">
        <v>249</v>
      </c>
      <c r="D810" s="3">
        <v>187910</v>
      </c>
      <c r="E810" s="1" t="s">
        <v>1837</v>
      </c>
      <c r="F810" s="1" t="s">
        <v>21</v>
      </c>
      <c r="G810" s="1" t="s">
        <v>1838</v>
      </c>
      <c r="H810" s="4">
        <v>87812</v>
      </c>
      <c r="I810" s="4">
        <v>87812</v>
      </c>
      <c r="J810" s="3">
        <v>1196</v>
      </c>
      <c r="K810" s="2">
        <v>1</v>
      </c>
      <c r="L810" s="2">
        <f t="shared" si="48"/>
        <v>73.421404682274243</v>
      </c>
      <c r="M810" s="2">
        <f t="shared" si="49"/>
        <v>73.421404682274243</v>
      </c>
      <c r="N810" t="str">
        <v>Low Pay</v>
      </c>
      <c r="O810" s="2" t="str">
        <f t="shared" si="50"/>
        <v>Single</v>
      </c>
      <c r="P810" t="str">
        <f t="shared" si="51"/>
        <v>Full Pay</v>
      </c>
    </row>
    <row r="811" spans="1:16" x14ac:dyDescent="0.3">
      <c r="A811" s="1" t="s">
        <v>11</v>
      </c>
      <c r="B811" s="3">
        <v>2</v>
      </c>
      <c r="C811" s="1" t="s">
        <v>63</v>
      </c>
      <c r="D811" s="3">
        <v>125903</v>
      </c>
      <c r="E811" s="1" t="s">
        <v>1839</v>
      </c>
      <c r="F811" s="1" t="s">
        <v>21</v>
      </c>
      <c r="G811" s="1" t="s">
        <v>1840</v>
      </c>
      <c r="H811" s="4">
        <v>156560</v>
      </c>
      <c r="I811" s="4">
        <v>156560</v>
      </c>
      <c r="J811" s="3">
        <v>1648</v>
      </c>
      <c r="K811" s="2">
        <v>1</v>
      </c>
      <c r="L811" s="2">
        <f t="shared" si="48"/>
        <v>95</v>
      </c>
      <c r="M811" s="2">
        <f t="shared" si="49"/>
        <v>95</v>
      </c>
      <c r="N811" t="str">
        <v>Medium Pay</v>
      </c>
      <c r="O811" s="2" t="str">
        <f t="shared" si="50"/>
        <v>Single</v>
      </c>
      <c r="P811" t="str">
        <f t="shared" si="51"/>
        <v>Full Pay</v>
      </c>
    </row>
    <row r="812" spans="1:16" x14ac:dyDescent="0.3">
      <c r="A812" s="1" t="s">
        <v>11</v>
      </c>
      <c r="B812" s="3">
        <v>5</v>
      </c>
      <c r="C812" s="1" t="s">
        <v>350</v>
      </c>
      <c r="D812" s="3">
        <v>181905</v>
      </c>
      <c r="E812" s="1" t="s">
        <v>1841</v>
      </c>
      <c r="F812" s="1" t="s">
        <v>21</v>
      </c>
      <c r="G812" s="1" t="s">
        <v>1842</v>
      </c>
      <c r="H812" s="4">
        <v>163155</v>
      </c>
      <c r="I812" s="4">
        <v>163155</v>
      </c>
      <c r="J812" s="3">
        <v>1781</v>
      </c>
      <c r="K812" s="2">
        <v>1</v>
      </c>
      <c r="L812" s="2">
        <f t="shared" si="48"/>
        <v>91.608646827624924</v>
      </c>
      <c r="M812" s="2">
        <f t="shared" si="49"/>
        <v>91.608646827624924</v>
      </c>
      <c r="N812" t="str">
        <v>Medium Pay</v>
      </c>
      <c r="O812" s="2" t="str">
        <f t="shared" si="50"/>
        <v>Single</v>
      </c>
      <c r="P812" t="str">
        <f t="shared" si="51"/>
        <v>Full Pay</v>
      </c>
    </row>
    <row r="813" spans="1:16" x14ac:dyDescent="0.3">
      <c r="A813" s="1" t="s">
        <v>11</v>
      </c>
      <c r="B813" s="3">
        <v>7</v>
      </c>
      <c r="C813" s="1" t="s">
        <v>252</v>
      </c>
      <c r="D813" s="3">
        <v>230903</v>
      </c>
      <c r="E813" s="1" t="s">
        <v>1843</v>
      </c>
      <c r="F813" s="1" t="s">
        <v>21</v>
      </c>
      <c r="G813" s="1" t="s">
        <v>1844</v>
      </c>
      <c r="H813" s="4">
        <v>120000</v>
      </c>
      <c r="I813" s="4">
        <v>120000</v>
      </c>
      <c r="J813" s="3">
        <v>788</v>
      </c>
      <c r="K813" s="2">
        <v>1</v>
      </c>
      <c r="L813" s="2">
        <f t="shared" si="48"/>
        <v>152.28426395939087</v>
      </c>
      <c r="M813" s="2">
        <f t="shared" si="49"/>
        <v>152.28426395939087</v>
      </c>
      <c r="N813" t="str">
        <v>Low Pay</v>
      </c>
      <c r="O813" s="2" t="str">
        <f t="shared" si="50"/>
        <v>Single</v>
      </c>
      <c r="P813" t="str">
        <f t="shared" si="51"/>
        <v>Full Pay</v>
      </c>
    </row>
    <row r="814" spans="1:16" x14ac:dyDescent="0.3">
      <c r="A814" s="1" t="s">
        <v>11</v>
      </c>
      <c r="B814" s="3">
        <v>12</v>
      </c>
      <c r="C814" s="1" t="s">
        <v>31</v>
      </c>
      <c r="D814" s="3">
        <v>14804</v>
      </c>
      <c r="E814" s="1" t="s">
        <v>1845</v>
      </c>
      <c r="F814" s="1" t="s">
        <v>14</v>
      </c>
      <c r="G814" s="1" t="s">
        <v>1846</v>
      </c>
      <c r="H814" s="4">
        <v>142882</v>
      </c>
      <c r="I814" s="4">
        <v>142882</v>
      </c>
      <c r="J814" s="3">
        <v>1984</v>
      </c>
      <c r="K814" s="2">
        <v>1</v>
      </c>
      <c r="L814" s="2">
        <f t="shared" si="48"/>
        <v>72.017137096774192</v>
      </c>
      <c r="M814" s="2">
        <f t="shared" si="49"/>
        <v>72.017137096774192</v>
      </c>
      <c r="N814" t="str">
        <v>Low Pay</v>
      </c>
      <c r="O814" s="2" t="str">
        <f t="shared" si="50"/>
        <v>Single</v>
      </c>
      <c r="P814" t="str">
        <f t="shared" si="51"/>
        <v>Full Pay</v>
      </c>
    </row>
    <row r="815" spans="1:16" x14ac:dyDescent="0.3">
      <c r="A815" s="1" t="s">
        <v>11</v>
      </c>
      <c r="B815" s="3">
        <v>7</v>
      </c>
      <c r="C815" s="1" t="s">
        <v>457</v>
      </c>
      <c r="D815" s="3">
        <v>201908</v>
      </c>
      <c r="E815" s="1" t="s">
        <v>1847</v>
      </c>
      <c r="F815" s="1" t="s">
        <v>21</v>
      </c>
      <c r="G815" s="1" t="s">
        <v>1848</v>
      </c>
      <c r="H815" s="4">
        <v>117700</v>
      </c>
      <c r="I815" s="4">
        <v>117700</v>
      </c>
      <c r="J815" s="3">
        <v>523</v>
      </c>
      <c r="K815" s="2">
        <v>1</v>
      </c>
      <c r="L815" s="2">
        <f t="shared" si="48"/>
        <v>225.04780114722755</v>
      </c>
      <c r="M815" s="2">
        <f t="shared" si="49"/>
        <v>225.04780114722755</v>
      </c>
      <c r="N815" t="str">
        <v>Low Pay</v>
      </c>
      <c r="O815" s="2" t="str">
        <f t="shared" si="50"/>
        <v>Single</v>
      </c>
      <c r="P815" t="str">
        <f t="shared" si="51"/>
        <v>Full Pay</v>
      </c>
    </row>
    <row r="816" spans="1:16" x14ac:dyDescent="0.3">
      <c r="A816" s="1" t="s">
        <v>11</v>
      </c>
      <c r="B816" s="3">
        <v>17</v>
      </c>
      <c r="C816" s="1" t="s">
        <v>1849</v>
      </c>
      <c r="D816" s="3">
        <v>51901</v>
      </c>
      <c r="E816" s="1" t="s">
        <v>1850</v>
      </c>
      <c r="F816" s="1" t="s">
        <v>21</v>
      </c>
      <c r="G816" s="1" t="s">
        <v>1851</v>
      </c>
      <c r="H816" s="4">
        <v>138179</v>
      </c>
      <c r="I816" s="4">
        <v>138179</v>
      </c>
      <c r="J816" s="3">
        <v>156</v>
      </c>
      <c r="K816" s="2">
        <v>1</v>
      </c>
      <c r="L816" s="2">
        <f t="shared" si="48"/>
        <v>885.76282051282055</v>
      </c>
      <c r="M816" s="2">
        <f t="shared" si="49"/>
        <v>885.76282051282055</v>
      </c>
      <c r="N816" t="str">
        <v>Low Pay</v>
      </c>
      <c r="O816" s="2" t="str">
        <f t="shared" si="50"/>
        <v>Single</v>
      </c>
      <c r="P816" t="str">
        <f t="shared" si="51"/>
        <v>Full Pay</v>
      </c>
    </row>
    <row r="817" spans="1:16" x14ac:dyDescent="0.3">
      <c r="A817" s="1" t="s">
        <v>11</v>
      </c>
      <c r="B817" s="3">
        <v>14</v>
      </c>
      <c r="C817" s="1" t="s">
        <v>1161</v>
      </c>
      <c r="D817" s="3">
        <v>104907</v>
      </c>
      <c r="E817" s="1" t="s">
        <v>1852</v>
      </c>
      <c r="F817" s="1" t="s">
        <v>21</v>
      </c>
      <c r="G817" s="1" t="s">
        <v>1853</v>
      </c>
      <c r="H817" s="4">
        <v>136895</v>
      </c>
      <c r="I817" s="4">
        <v>136895</v>
      </c>
      <c r="J817" s="3">
        <v>111</v>
      </c>
      <c r="K817" s="2">
        <v>1</v>
      </c>
      <c r="L817" s="2">
        <f t="shared" si="48"/>
        <v>1233.2882882882882</v>
      </c>
      <c r="M817" s="2">
        <f t="shared" si="49"/>
        <v>1233.2882882882882</v>
      </c>
      <c r="N817" t="str">
        <v>Low Pay</v>
      </c>
      <c r="O817" s="2" t="str">
        <f t="shared" si="50"/>
        <v>Single</v>
      </c>
      <c r="P817" t="str">
        <f t="shared" si="51"/>
        <v>Full Pay</v>
      </c>
    </row>
    <row r="818" spans="1:16" x14ac:dyDescent="0.3">
      <c r="A818" s="1" t="s">
        <v>11</v>
      </c>
      <c r="B818" s="3">
        <v>15</v>
      </c>
      <c r="C818" s="1" t="s">
        <v>827</v>
      </c>
      <c r="D818" s="3">
        <v>48903</v>
      </c>
      <c r="E818" s="1" t="s">
        <v>1854</v>
      </c>
      <c r="F818" s="1" t="s">
        <v>21</v>
      </c>
      <c r="G818" s="1" t="s">
        <v>1855</v>
      </c>
      <c r="H818" s="4">
        <v>106000</v>
      </c>
      <c r="I818" s="4">
        <v>106000</v>
      </c>
      <c r="J818" s="3">
        <v>299</v>
      </c>
      <c r="K818" s="2">
        <v>1</v>
      </c>
      <c r="L818" s="2">
        <f t="shared" si="48"/>
        <v>354.5150501672241</v>
      </c>
      <c r="M818" s="2">
        <f t="shared" si="49"/>
        <v>354.5150501672241</v>
      </c>
      <c r="N818" t="str">
        <v>Low Pay</v>
      </c>
      <c r="O818" s="2" t="str">
        <f t="shared" si="50"/>
        <v>Single</v>
      </c>
      <c r="P818" t="str">
        <f t="shared" si="51"/>
        <v>Full Pay</v>
      </c>
    </row>
    <row r="819" spans="1:16" x14ac:dyDescent="0.3">
      <c r="A819" s="1" t="s">
        <v>11</v>
      </c>
      <c r="B819" s="3">
        <v>3</v>
      </c>
      <c r="C819" s="1" t="s">
        <v>211</v>
      </c>
      <c r="D819" s="3">
        <v>158905</v>
      </c>
      <c r="E819" s="1" t="s">
        <v>1856</v>
      </c>
      <c r="F819" s="1" t="s">
        <v>21</v>
      </c>
      <c r="G819" s="1" t="s">
        <v>1857</v>
      </c>
      <c r="H819" s="4">
        <v>132743</v>
      </c>
      <c r="I819" s="4">
        <v>132743</v>
      </c>
      <c r="J819" s="3">
        <v>1265</v>
      </c>
      <c r="K819" s="2">
        <v>1</v>
      </c>
      <c r="L819" s="2">
        <f t="shared" si="48"/>
        <v>104.93517786561264</v>
      </c>
      <c r="M819" s="2">
        <f t="shared" si="49"/>
        <v>104.93517786561264</v>
      </c>
      <c r="N819" t="str">
        <v>Low Pay</v>
      </c>
      <c r="O819" s="2" t="str">
        <f t="shared" si="50"/>
        <v>Single</v>
      </c>
      <c r="P819" t="str">
        <f t="shared" si="51"/>
        <v>Full Pay</v>
      </c>
    </row>
    <row r="820" spans="1:16" x14ac:dyDescent="0.3">
      <c r="A820" s="1" t="s">
        <v>11</v>
      </c>
      <c r="B820" s="3">
        <v>7</v>
      </c>
      <c r="C820" s="1" t="s">
        <v>472</v>
      </c>
      <c r="D820" s="3">
        <v>1907</v>
      </c>
      <c r="E820" s="1" t="s">
        <v>1858</v>
      </c>
      <c r="F820" s="1" t="s">
        <v>21</v>
      </c>
      <c r="G820" s="1" t="s">
        <v>1859</v>
      </c>
      <c r="H820" s="4">
        <v>181274</v>
      </c>
      <c r="I820" s="4">
        <v>181274</v>
      </c>
      <c r="J820" s="3">
        <v>3186</v>
      </c>
      <c r="K820" s="2">
        <v>1</v>
      </c>
      <c r="L820" s="2">
        <f t="shared" si="48"/>
        <v>56.897049591964844</v>
      </c>
      <c r="M820" s="2">
        <f t="shared" si="49"/>
        <v>56.897049591964844</v>
      </c>
      <c r="N820" t="str">
        <v>Medium Pay</v>
      </c>
      <c r="O820" s="2" t="str">
        <f t="shared" si="50"/>
        <v>Single</v>
      </c>
      <c r="P820" t="str">
        <f t="shared" si="51"/>
        <v>Full Pay</v>
      </c>
    </row>
    <row r="821" spans="1:16" x14ac:dyDescent="0.3">
      <c r="A821" s="1" t="s">
        <v>11</v>
      </c>
      <c r="B821" s="3">
        <v>10</v>
      </c>
      <c r="C821" s="1" t="s">
        <v>169</v>
      </c>
      <c r="D821" s="3">
        <v>70910</v>
      </c>
      <c r="E821" s="1" t="s">
        <v>1860</v>
      </c>
      <c r="F821" s="1" t="s">
        <v>21</v>
      </c>
      <c r="G821" s="1" t="s">
        <v>1861</v>
      </c>
      <c r="H821" s="4">
        <v>212899</v>
      </c>
      <c r="I821" s="4">
        <v>212899</v>
      </c>
      <c r="J821" s="3">
        <v>1352</v>
      </c>
      <c r="K821" s="2">
        <v>1</v>
      </c>
      <c r="L821" s="2">
        <f t="shared" si="48"/>
        <v>157.46967455621302</v>
      </c>
      <c r="M821" s="2">
        <f t="shared" si="49"/>
        <v>157.46967455621302</v>
      </c>
      <c r="N821" t="str">
        <v>Medium Pay</v>
      </c>
      <c r="O821" s="2" t="str">
        <f t="shared" si="50"/>
        <v>Single</v>
      </c>
      <c r="P821" t="str">
        <f t="shared" si="51"/>
        <v>Full Pay</v>
      </c>
    </row>
    <row r="822" spans="1:16" x14ac:dyDescent="0.3">
      <c r="A822" s="1" t="s">
        <v>11</v>
      </c>
      <c r="B822" s="3">
        <v>11</v>
      </c>
      <c r="C822" s="1" t="s">
        <v>1040</v>
      </c>
      <c r="D822" s="3">
        <v>182906</v>
      </c>
      <c r="E822" s="1" t="s">
        <v>1862</v>
      </c>
      <c r="F822" s="1" t="s">
        <v>21</v>
      </c>
      <c r="G822" s="1" t="s">
        <v>1863</v>
      </c>
      <c r="H822" s="4">
        <v>131907</v>
      </c>
      <c r="I822" s="4">
        <v>131907</v>
      </c>
      <c r="J822" s="3">
        <v>94</v>
      </c>
      <c r="K822" s="2">
        <v>1</v>
      </c>
      <c r="L822" s="2">
        <f t="shared" si="48"/>
        <v>1403.2659574468084</v>
      </c>
      <c r="M822" s="2">
        <f t="shared" si="49"/>
        <v>1403.2659574468084</v>
      </c>
      <c r="N822" t="str">
        <v>Low Pay</v>
      </c>
      <c r="O822" s="2" t="str">
        <f t="shared" si="50"/>
        <v>Single</v>
      </c>
      <c r="P822" t="str">
        <f t="shared" si="51"/>
        <v>Full Pay</v>
      </c>
    </row>
    <row r="823" spans="1:16" x14ac:dyDescent="0.3">
      <c r="A823" s="1" t="s">
        <v>11</v>
      </c>
      <c r="B823" s="3">
        <v>16</v>
      </c>
      <c r="C823" s="1" t="s">
        <v>1066</v>
      </c>
      <c r="D823" s="3">
        <v>90904</v>
      </c>
      <c r="E823" s="1" t="s">
        <v>1864</v>
      </c>
      <c r="F823" s="1" t="s">
        <v>21</v>
      </c>
      <c r="G823" s="1" t="s">
        <v>1865</v>
      </c>
      <c r="H823" s="4">
        <v>175100</v>
      </c>
      <c r="I823" s="4">
        <v>175100</v>
      </c>
      <c r="J823" s="3">
        <v>3141</v>
      </c>
      <c r="K823" s="2">
        <v>1</v>
      </c>
      <c r="L823" s="2">
        <f t="shared" si="48"/>
        <v>55.746577523081818</v>
      </c>
      <c r="M823" s="2">
        <f t="shared" si="49"/>
        <v>55.746577523081818</v>
      </c>
      <c r="N823" t="str">
        <v>Medium Pay</v>
      </c>
      <c r="O823" s="2" t="str">
        <f t="shared" si="50"/>
        <v>Single</v>
      </c>
      <c r="P823" t="str">
        <f t="shared" si="51"/>
        <v>Full Pay</v>
      </c>
    </row>
    <row r="824" spans="1:16" x14ac:dyDescent="0.3">
      <c r="A824" s="1" t="s">
        <v>11</v>
      </c>
      <c r="B824" s="3">
        <v>16</v>
      </c>
      <c r="C824" s="1" t="s">
        <v>1089</v>
      </c>
      <c r="D824" s="3">
        <v>33902</v>
      </c>
      <c r="E824" s="1" t="s">
        <v>1866</v>
      </c>
      <c r="F824" s="1" t="s">
        <v>21</v>
      </c>
      <c r="G824" s="1" t="s">
        <v>1867</v>
      </c>
      <c r="H824" s="4">
        <v>110000</v>
      </c>
      <c r="I824" s="4">
        <v>110000</v>
      </c>
      <c r="J824" s="3">
        <v>620</v>
      </c>
      <c r="K824" s="2">
        <v>1</v>
      </c>
      <c r="L824" s="2">
        <f t="shared" si="48"/>
        <v>177.41935483870967</v>
      </c>
      <c r="M824" s="2">
        <f t="shared" si="49"/>
        <v>177.41935483870967</v>
      </c>
      <c r="N824" t="str">
        <v>Low Pay</v>
      </c>
      <c r="O824" s="2" t="str">
        <f t="shared" si="50"/>
        <v>Single</v>
      </c>
      <c r="P824" t="str">
        <f t="shared" si="51"/>
        <v>Full Pay</v>
      </c>
    </row>
    <row r="825" spans="1:16" x14ac:dyDescent="0.3">
      <c r="A825" s="1" t="s">
        <v>11</v>
      </c>
      <c r="B825" s="3">
        <v>7</v>
      </c>
      <c r="C825" s="1" t="s">
        <v>219</v>
      </c>
      <c r="D825" s="3">
        <v>183801</v>
      </c>
      <c r="E825" s="1" t="s">
        <v>1868</v>
      </c>
      <c r="F825" s="1" t="s">
        <v>14</v>
      </c>
      <c r="G825" s="1" t="s">
        <v>1869</v>
      </c>
      <c r="H825" s="4">
        <v>90100</v>
      </c>
      <c r="I825" s="4">
        <v>90100</v>
      </c>
      <c r="J825" s="3">
        <v>184</v>
      </c>
      <c r="K825" s="2">
        <v>1</v>
      </c>
      <c r="L825" s="2">
        <f t="shared" si="48"/>
        <v>489.67391304347825</v>
      </c>
      <c r="M825" s="2">
        <f t="shared" si="49"/>
        <v>489.67391304347825</v>
      </c>
      <c r="N825" t="str">
        <v>Low Pay</v>
      </c>
      <c r="O825" s="2" t="str">
        <f t="shared" si="50"/>
        <v>Single</v>
      </c>
      <c r="P825" t="str">
        <f t="shared" si="51"/>
        <v>Full Pay</v>
      </c>
    </row>
    <row r="826" spans="1:16" x14ac:dyDescent="0.3">
      <c r="A826" s="1" t="s">
        <v>11</v>
      </c>
      <c r="B826" s="3">
        <v>15</v>
      </c>
      <c r="C826" s="1" t="s">
        <v>575</v>
      </c>
      <c r="D826" s="3">
        <v>42905</v>
      </c>
      <c r="E826" s="1" t="s">
        <v>1870</v>
      </c>
      <c r="F826" s="1" t="s">
        <v>21</v>
      </c>
      <c r="G826" s="1" t="s">
        <v>1871</v>
      </c>
      <c r="H826" s="4">
        <v>3649</v>
      </c>
      <c r="I826" s="4">
        <v>145378</v>
      </c>
      <c r="J826" s="3">
        <v>163</v>
      </c>
      <c r="K826" s="2">
        <v>0.03</v>
      </c>
      <c r="L826" s="2">
        <f t="shared" si="48"/>
        <v>22.386503067484664</v>
      </c>
      <c r="M826" s="2">
        <f t="shared" si="49"/>
        <v>891.88957055214723</v>
      </c>
      <c r="N826" t="str">
        <v>Low Pay</v>
      </c>
      <c r="O826" s="2" t="str">
        <f t="shared" si="50"/>
        <v>Single</v>
      </c>
      <c r="P826" t="str">
        <f t="shared" si="51"/>
        <v>Partial</v>
      </c>
    </row>
    <row r="827" spans="1:16" x14ac:dyDescent="0.3">
      <c r="A827" s="1" t="s">
        <v>11</v>
      </c>
      <c r="B827" s="3">
        <v>11</v>
      </c>
      <c r="C827" s="1" t="s">
        <v>85</v>
      </c>
      <c r="D827" s="3">
        <v>249906</v>
      </c>
      <c r="E827" s="1" t="s">
        <v>1872</v>
      </c>
      <c r="F827" s="1" t="s">
        <v>21</v>
      </c>
      <c r="G827" s="1" t="s">
        <v>1873</v>
      </c>
      <c r="H827" s="4">
        <v>170000</v>
      </c>
      <c r="I827" s="4">
        <v>170000</v>
      </c>
      <c r="J827" s="3">
        <v>1331</v>
      </c>
      <c r="K827" s="2">
        <v>1</v>
      </c>
      <c r="L827" s="2">
        <f t="shared" si="48"/>
        <v>127.72351615326822</v>
      </c>
      <c r="M827" s="2">
        <f t="shared" si="49"/>
        <v>127.72351615326822</v>
      </c>
      <c r="N827" t="str">
        <v>Medium Pay</v>
      </c>
      <c r="O827" s="2" t="str">
        <f t="shared" si="50"/>
        <v>Single</v>
      </c>
      <c r="P827" t="str">
        <f t="shared" si="51"/>
        <v>Full Pay</v>
      </c>
    </row>
    <row r="828" spans="1:16" x14ac:dyDescent="0.3">
      <c r="A828" s="1" t="s">
        <v>11</v>
      </c>
      <c r="B828" s="3">
        <v>8</v>
      </c>
      <c r="C828" s="1" t="s">
        <v>535</v>
      </c>
      <c r="D828" s="3">
        <v>139909</v>
      </c>
      <c r="E828" s="1" t="s">
        <v>1874</v>
      </c>
      <c r="F828" s="1" t="s">
        <v>21</v>
      </c>
      <c r="G828" s="1" t="s">
        <v>1875</v>
      </c>
      <c r="H828" s="4">
        <v>170100</v>
      </c>
      <c r="I828" s="4">
        <v>170100</v>
      </c>
      <c r="J828" s="3">
        <v>3832</v>
      </c>
      <c r="K828" s="2">
        <v>1</v>
      </c>
      <c r="L828" s="2">
        <f t="shared" si="48"/>
        <v>44.389352818371606</v>
      </c>
      <c r="M828" s="2">
        <f t="shared" si="49"/>
        <v>44.389352818371606</v>
      </c>
      <c r="N828" t="str">
        <v>Medium Pay</v>
      </c>
      <c r="O828" s="2" t="str">
        <f t="shared" si="50"/>
        <v>Single</v>
      </c>
      <c r="P828" t="str">
        <f t="shared" si="51"/>
        <v>Full Pay</v>
      </c>
    </row>
    <row r="829" spans="1:16" x14ac:dyDescent="0.3">
      <c r="A829" s="1" t="s">
        <v>11</v>
      </c>
      <c r="B829" s="3">
        <v>4</v>
      </c>
      <c r="C829" s="1" t="s">
        <v>16</v>
      </c>
      <c r="D829" s="3">
        <v>101917</v>
      </c>
      <c r="E829" s="1" t="s">
        <v>1876</v>
      </c>
      <c r="F829" s="1" t="s">
        <v>21</v>
      </c>
      <c r="G829" s="1" t="s">
        <v>1877</v>
      </c>
      <c r="H829" s="4">
        <v>367812</v>
      </c>
      <c r="I829" s="4">
        <v>367812</v>
      </c>
      <c r="J829" s="3">
        <v>46491</v>
      </c>
      <c r="K829" s="2">
        <v>1</v>
      </c>
      <c r="L829" s="2">
        <f t="shared" si="48"/>
        <v>7.9114667354971928</v>
      </c>
      <c r="M829" s="2">
        <f t="shared" si="49"/>
        <v>7.9114667354971928</v>
      </c>
      <c r="N829" t="str">
        <v>High Pay</v>
      </c>
      <c r="O829" s="2" t="str">
        <f t="shared" si="50"/>
        <v>Single</v>
      </c>
      <c r="P829" t="str">
        <f t="shared" si="51"/>
        <v>Full Pay</v>
      </c>
    </row>
    <row r="830" spans="1:16" x14ac:dyDescent="0.3">
      <c r="A830" s="1" t="s">
        <v>11</v>
      </c>
      <c r="B830" s="3">
        <v>17</v>
      </c>
      <c r="C830" s="1" t="s">
        <v>1878</v>
      </c>
      <c r="D830" s="3">
        <v>63906</v>
      </c>
      <c r="E830" s="1" t="s">
        <v>1879</v>
      </c>
      <c r="F830" s="1" t="s">
        <v>21</v>
      </c>
      <c r="G830" s="1" t="s">
        <v>1880</v>
      </c>
      <c r="H830" s="4">
        <v>95000</v>
      </c>
      <c r="I830" s="4">
        <v>95000</v>
      </c>
      <c r="J830" s="3">
        <v>88</v>
      </c>
      <c r="K830" s="2">
        <v>0.12</v>
      </c>
      <c r="L830" s="2">
        <f t="shared" si="48"/>
        <v>1079.5454545454545</v>
      </c>
      <c r="M830" s="2">
        <f t="shared" si="49"/>
        <v>1079.5454545454545</v>
      </c>
      <c r="N830" t="str">
        <v>Low Pay</v>
      </c>
      <c r="O830" s="2" t="str">
        <f t="shared" si="50"/>
        <v>Single</v>
      </c>
      <c r="P830" t="str">
        <f t="shared" si="51"/>
        <v>Partial</v>
      </c>
    </row>
    <row r="831" spans="1:16" x14ac:dyDescent="0.3">
      <c r="A831" s="1" t="s">
        <v>11</v>
      </c>
      <c r="B831" s="3">
        <v>2</v>
      </c>
      <c r="C831" s="1" t="s">
        <v>222</v>
      </c>
      <c r="D831" s="3">
        <v>13902</v>
      </c>
      <c r="E831" s="1" t="s">
        <v>1881</v>
      </c>
      <c r="F831" s="1" t="s">
        <v>21</v>
      </c>
      <c r="G831" s="1" t="s">
        <v>1882</v>
      </c>
      <c r="H831" s="4">
        <v>120000</v>
      </c>
      <c r="I831" s="4">
        <v>120000</v>
      </c>
      <c r="J831" s="3">
        <v>630</v>
      </c>
      <c r="K831" s="2">
        <v>1</v>
      </c>
      <c r="L831" s="2">
        <f t="shared" si="48"/>
        <v>190.47619047619048</v>
      </c>
      <c r="M831" s="2">
        <f t="shared" si="49"/>
        <v>190.47619047619048</v>
      </c>
      <c r="N831" t="str">
        <v>Low Pay</v>
      </c>
      <c r="O831" s="2" t="str">
        <f t="shared" si="50"/>
        <v>Single</v>
      </c>
      <c r="P831" t="str">
        <f t="shared" si="51"/>
        <v>Full Pay</v>
      </c>
    </row>
    <row r="832" spans="1:16" x14ac:dyDescent="0.3">
      <c r="A832" s="1" t="s">
        <v>11</v>
      </c>
      <c r="B832" s="3">
        <v>4</v>
      </c>
      <c r="C832" s="1" t="s">
        <v>82</v>
      </c>
      <c r="D832" s="3">
        <v>20908</v>
      </c>
      <c r="E832" s="1" t="s">
        <v>1883</v>
      </c>
      <c r="F832" s="1" t="s">
        <v>21</v>
      </c>
      <c r="G832" s="1" t="s">
        <v>1884</v>
      </c>
      <c r="H832" s="4">
        <v>280000</v>
      </c>
      <c r="I832" s="4">
        <v>280000</v>
      </c>
      <c r="J832" s="3">
        <v>20862</v>
      </c>
      <c r="K832" s="2">
        <v>1</v>
      </c>
      <c r="L832" s="2">
        <f t="shared" si="48"/>
        <v>13.42153197200652</v>
      </c>
      <c r="M832" s="2">
        <f t="shared" si="49"/>
        <v>13.42153197200652</v>
      </c>
      <c r="N832" t="str">
        <v>High Pay</v>
      </c>
      <c r="O832" s="2" t="str">
        <f t="shared" si="50"/>
        <v>Single</v>
      </c>
      <c r="P832" t="str">
        <f t="shared" si="51"/>
        <v>Full Pay</v>
      </c>
    </row>
    <row r="833" spans="1:16" x14ac:dyDescent="0.3">
      <c r="A833" s="1" t="s">
        <v>11</v>
      </c>
      <c r="B833" s="3">
        <v>20</v>
      </c>
      <c r="C833" s="1" t="s">
        <v>761</v>
      </c>
      <c r="D833" s="3">
        <v>82903</v>
      </c>
      <c r="E833" s="1" t="s">
        <v>1885</v>
      </c>
      <c r="F833" s="1" t="s">
        <v>21</v>
      </c>
      <c r="G833" s="1" t="s">
        <v>1886</v>
      </c>
      <c r="H833" s="4">
        <v>171697</v>
      </c>
      <c r="I833" s="4">
        <v>171697</v>
      </c>
      <c r="J833" s="3">
        <v>1953</v>
      </c>
      <c r="K833" s="2">
        <v>1</v>
      </c>
      <c r="L833" s="2">
        <f t="shared" si="48"/>
        <v>87.914490527393752</v>
      </c>
      <c r="M833" s="2">
        <f t="shared" si="49"/>
        <v>87.914490527393752</v>
      </c>
      <c r="N833" t="str">
        <v>Medium Pay</v>
      </c>
      <c r="O833" s="2" t="str">
        <f t="shared" si="50"/>
        <v>Single</v>
      </c>
      <c r="P833" t="str">
        <f t="shared" si="51"/>
        <v>Full Pay</v>
      </c>
    </row>
    <row r="834" spans="1:16" x14ac:dyDescent="0.3">
      <c r="A834" s="1" t="s">
        <v>11</v>
      </c>
      <c r="B834" s="3">
        <v>11</v>
      </c>
      <c r="C834" s="1" t="s">
        <v>60</v>
      </c>
      <c r="D834" s="3">
        <v>184908</v>
      </c>
      <c r="E834" s="1" t="s">
        <v>1887</v>
      </c>
      <c r="F834" s="1" t="s">
        <v>21</v>
      </c>
      <c r="G834" s="1" t="s">
        <v>1888</v>
      </c>
      <c r="H834" s="4">
        <v>185000</v>
      </c>
      <c r="I834" s="4">
        <v>185000</v>
      </c>
      <c r="J834" s="3">
        <v>1776</v>
      </c>
      <c r="K834" s="2">
        <v>1</v>
      </c>
      <c r="L834" s="2">
        <f t="shared" si="48"/>
        <v>104.16666666666667</v>
      </c>
      <c r="M834" s="2">
        <f t="shared" si="49"/>
        <v>104.16666666666667</v>
      </c>
      <c r="N834" t="str">
        <v>Medium Pay</v>
      </c>
      <c r="O834" s="2" t="str">
        <f t="shared" si="50"/>
        <v>Single</v>
      </c>
      <c r="P834" t="str">
        <f t="shared" si="51"/>
        <v>Full Pay</v>
      </c>
    </row>
    <row r="835" spans="1:16" x14ac:dyDescent="0.3">
      <c r="A835" s="1" t="s">
        <v>11</v>
      </c>
      <c r="B835" s="3">
        <v>18</v>
      </c>
      <c r="C835" s="1" t="s">
        <v>190</v>
      </c>
      <c r="D835" s="3">
        <v>195901</v>
      </c>
      <c r="E835" s="1" t="s">
        <v>1889</v>
      </c>
      <c r="F835" s="1" t="s">
        <v>21</v>
      </c>
      <c r="G835" s="1" t="s">
        <v>1890</v>
      </c>
      <c r="H835" s="4">
        <v>214225</v>
      </c>
      <c r="I835" s="4">
        <v>214225</v>
      </c>
      <c r="J835" s="3">
        <v>2919</v>
      </c>
      <c r="K835" s="2">
        <v>1</v>
      </c>
      <c r="L835" s="2">
        <f t="shared" ref="L835:L898" si="52">SUM(H835 / J835)</f>
        <v>73.389859540938673</v>
      </c>
      <c r="M835" s="2">
        <f t="shared" ref="M835:M898" si="53">SUM(I835 / J835)</f>
        <v>73.389859540938673</v>
      </c>
      <c r="N835" t="str">
        <v>Medium Pay</v>
      </c>
      <c r="O835" s="2" t="str">
        <f t="shared" ref="O835:O898" si="54">IF(COUNTIFS(D$2:D$1200, D835)&gt;1, "Turnover ("&amp;COUNTIFS(D$2:D$1200, D835)&amp;" supers)", "Single")</f>
        <v>Single</v>
      </c>
      <c r="P835" t="str">
        <f t="shared" ref="P835:P898" si="55">IF(K835=1,"Full Pay","Partial")</f>
        <v>Full Pay</v>
      </c>
    </row>
    <row r="836" spans="1:16" x14ac:dyDescent="0.3">
      <c r="A836" s="1" t="s">
        <v>11</v>
      </c>
      <c r="B836" s="3">
        <v>10</v>
      </c>
      <c r="C836" s="1" t="s">
        <v>12</v>
      </c>
      <c r="D836" s="3">
        <v>57802</v>
      </c>
      <c r="E836" s="1" t="s">
        <v>1891</v>
      </c>
      <c r="F836" s="1" t="s">
        <v>14</v>
      </c>
      <c r="G836" s="1" t="s">
        <v>1892</v>
      </c>
      <c r="H836" s="4">
        <v>208910</v>
      </c>
      <c r="I836" s="4">
        <v>208910</v>
      </c>
      <c r="J836" s="3">
        <v>348</v>
      </c>
      <c r="K836" s="2">
        <v>1</v>
      </c>
      <c r="L836" s="2">
        <f t="shared" si="52"/>
        <v>600.31609195402302</v>
      </c>
      <c r="M836" s="2">
        <f t="shared" si="53"/>
        <v>600.31609195402302</v>
      </c>
      <c r="N836" t="str">
        <v>Medium Pay</v>
      </c>
      <c r="O836" s="2" t="str">
        <f t="shared" si="54"/>
        <v>Single</v>
      </c>
      <c r="P836" t="str">
        <f t="shared" si="55"/>
        <v>Full Pay</v>
      </c>
    </row>
    <row r="837" spans="1:16" x14ac:dyDescent="0.3">
      <c r="A837" s="1" t="s">
        <v>11</v>
      </c>
      <c r="B837" s="3">
        <v>12</v>
      </c>
      <c r="C837" s="1" t="s">
        <v>19</v>
      </c>
      <c r="D837" s="3">
        <v>109914</v>
      </c>
      <c r="E837" s="1" t="s">
        <v>1893</v>
      </c>
      <c r="F837" s="1" t="s">
        <v>21</v>
      </c>
      <c r="G837" s="1" t="s">
        <v>1894</v>
      </c>
      <c r="H837" s="4">
        <v>140000</v>
      </c>
      <c r="I837" s="4">
        <v>140000</v>
      </c>
      <c r="J837" s="3">
        <v>216</v>
      </c>
      <c r="K837" s="2">
        <v>1</v>
      </c>
      <c r="L837" s="2">
        <f t="shared" si="52"/>
        <v>648.14814814814815</v>
      </c>
      <c r="M837" s="2">
        <f t="shared" si="53"/>
        <v>648.14814814814815</v>
      </c>
      <c r="N837" t="str">
        <v>Low Pay</v>
      </c>
      <c r="O837" s="2" t="str">
        <f t="shared" si="54"/>
        <v>Single</v>
      </c>
      <c r="P837" t="str">
        <f t="shared" si="55"/>
        <v>Full Pay</v>
      </c>
    </row>
    <row r="838" spans="1:16" x14ac:dyDescent="0.3">
      <c r="A838" s="1" t="s">
        <v>11</v>
      </c>
      <c r="B838" s="3">
        <v>9</v>
      </c>
      <c r="C838" s="1" t="s">
        <v>390</v>
      </c>
      <c r="D838" s="3">
        <v>119903</v>
      </c>
      <c r="E838" s="1" t="s">
        <v>1895</v>
      </c>
      <c r="F838" s="1" t="s">
        <v>21</v>
      </c>
      <c r="G838" s="1" t="s">
        <v>1896</v>
      </c>
      <c r="H838" s="4">
        <v>7881</v>
      </c>
      <c r="I838" s="4">
        <v>107371</v>
      </c>
      <c r="J838" s="3">
        <v>324</v>
      </c>
      <c r="K838" s="2">
        <v>7.0000000000000007E-2</v>
      </c>
      <c r="L838" s="2">
        <f t="shared" si="52"/>
        <v>24.324074074074073</v>
      </c>
      <c r="M838" s="2">
        <f t="shared" si="53"/>
        <v>331.39197530864197</v>
      </c>
      <c r="N838" t="str">
        <v>Low Pay</v>
      </c>
      <c r="O838" s="2" t="str">
        <f t="shared" si="54"/>
        <v>Single</v>
      </c>
      <c r="P838" t="str">
        <f t="shared" si="55"/>
        <v>Partial</v>
      </c>
    </row>
    <row r="839" spans="1:16" x14ac:dyDescent="0.3">
      <c r="A839" s="1" t="s">
        <v>11</v>
      </c>
      <c r="B839" s="3">
        <v>16</v>
      </c>
      <c r="C839" s="1" t="s">
        <v>1897</v>
      </c>
      <c r="D839" s="3">
        <v>179901</v>
      </c>
      <c r="E839" s="1" t="s">
        <v>1898</v>
      </c>
      <c r="F839" s="1" t="s">
        <v>21</v>
      </c>
      <c r="G839" s="1" t="s">
        <v>1899</v>
      </c>
      <c r="H839" s="4">
        <v>165000</v>
      </c>
      <c r="I839" s="4">
        <v>165000</v>
      </c>
      <c r="J839" s="3">
        <v>1802</v>
      </c>
      <c r="K839" s="2">
        <v>1</v>
      </c>
      <c r="L839" s="2">
        <f t="shared" si="52"/>
        <v>91.564927857935629</v>
      </c>
      <c r="M839" s="2">
        <f t="shared" si="53"/>
        <v>91.564927857935629</v>
      </c>
      <c r="N839" t="str">
        <v>Medium Pay</v>
      </c>
      <c r="O839" s="2" t="str">
        <f t="shared" si="54"/>
        <v>Single</v>
      </c>
      <c r="P839" t="str">
        <f t="shared" si="55"/>
        <v>Full Pay</v>
      </c>
    </row>
    <row r="840" spans="1:16" x14ac:dyDescent="0.3">
      <c r="A840" s="1" t="s">
        <v>11</v>
      </c>
      <c r="B840" s="3">
        <v>17</v>
      </c>
      <c r="C840" s="1" t="s">
        <v>23</v>
      </c>
      <c r="D840" s="3">
        <v>95904</v>
      </c>
      <c r="E840" s="1" t="s">
        <v>1900</v>
      </c>
      <c r="F840" s="1" t="s">
        <v>21</v>
      </c>
      <c r="G840" s="1" t="s">
        <v>1901</v>
      </c>
      <c r="H840" s="4">
        <v>116000</v>
      </c>
      <c r="I840" s="4">
        <v>116000</v>
      </c>
      <c r="J840" s="3">
        <v>243</v>
      </c>
      <c r="K840" s="2">
        <v>1</v>
      </c>
      <c r="L840" s="2">
        <f t="shared" si="52"/>
        <v>477.36625514403295</v>
      </c>
      <c r="M840" s="2">
        <f t="shared" si="53"/>
        <v>477.36625514403295</v>
      </c>
      <c r="N840" t="str">
        <v>Low Pay</v>
      </c>
      <c r="O840" s="2" t="str">
        <f t="shared" si="54"/>
        <v>Single</v>
      </c>
      <c r="P840" t="str">
        <f t="shared" si="55"/>
        <v>Full Pay</v>
      </c>
    </row>
    <row r="841" spans="1:16" x14ac:dyDescent="0.3">
      <c r="A841" s="1" t="s">
        <v>11</v>
      </c>
      <c r="B841" s="3">
        <v>9</v>
      </c>
      <c r="C841" s="1" t="s">
        <v>225</v>
      </c>
      <c r="D841" s="3">
        <v>39903</v>
      </c>
      <c r="E841" s="1" t="s">
        <v>1902</v>
      </c>
      <c r="F841" s="1" t="s">
        <v>21</v>
      </c>
      <c r="G841" s="1" t="s">
        <v>1903</v>
      </c>
      <c r="H841" s="4">
        <v>118000</v>
      </c>
      <c r="I841" s="4">
        <v>118000</v>
      </c>
      <c r="J841" s="3">
        <v>510</v>
      </c>
      <c r="K841" s="2">
        <v>1</v>
      </c>
      <c r="L841" s="2">
        <f t="shared" si="52"/>
        <v>231.37254901960785</v>
      </c>
      <c r="M841" s="2">
        <f t="shared" si="53"/>
        <v>231.37254901960785</v>
      </c>
      <c r="N841" t="str">
        <v>Low Pay</v>
      </c>
      <c r="O841" s="2" t="str">
        <f t="shared" si="54"/>
        <v>Single</v>
      </c>
      <c r="P841" t="str">
        <f t="shared" si="55"/>
        <v>Full Pay</v>
      </c>
    </row>
    <row r="842" spans="1:16" x14ac:dyDescent="0.3">
      <c r="A842" s="1" t="s">
        <v>11</v>
      </c>
      <c r="B842" s="3">
        <v>2</v>
      </c>
      <c r="C842" s="1" t="s">
        <v>222</v>
      </c>
      <c r="D842" s="3">
        <v>13903</v>
      </c>
      <c r="E842" s="1" t="s">
        <v>1904</v>
      </c>
      <c r="F842" s="1" t="s">
        <v>21</v>
      </c>
      <c r="G842" s="1" t="s">
        <v>1905</v>
      </c>
      <c r="H842" s="4">
        <v>152000</v>
      </c>
      <c r="I842" s="4">
        <v>152000</v>
      </c>
      <c r="J842" s="3">
        <v>377</v>
      </c>
      <c r="K842" s="2">
        <v>1</v>
      </c>
      <c r="L842" s="2">
        <f t="shared" si="52"/>
        <v>403.18302387267903</v>
      </c>
      <c r="M842" s="2">
        <f t="shared" si="53"/>
        <v>403.18302387267903</v>
      </c>
      <c r="N842" t="str">
        <v>Medium Pay</v>
      </c>
      <c r="O842" s="2" t="str">
        <f t="shared" si="54"/>
        <v>Single</v>
      </c>
      <c r="P842" t="str">
        <f t="shared" si="55"/>
        <v>Full Pay</v>
      </c>
    </row>
    <row r="843" spans="1:16" x14ac:dyDescent="0.3">
      <c r="A843" s="1" t="s">
        <v>11</v>
      </c>
      <c r="B843" s="3">
        <v>8</v>
      </c>
      <c r="C843" s="1" t="s">
        <v>702</v>
      </c>
      <c r="D843" s="3">
        <v>172905</v>
      </c>
      <c r="E843" s="1" t="s">
        <v>1906</v>
      </c>
      <c r="F843" s="1" t="s">
        <v>21</v>
      </c>
      <c r="G843" s="1" t="s">
        <v>1907</v>
      </c>
      <c r="H843" s="4">
        <v>137000</v>
      </c>
      <c r="I843" s="4">
        <v>137000</v>
      </c>
      <c r="J843" s="3">
        <v>853</v>
      </c>
      <c r="K843" s="2">
        <v>1</v>
      </c>
      <c r="L843" s="2">
        <f t="shared" si="52"/>
        <v>160.60961313012896</v>
      </c>
      <c r="M843" s="2">
        <f t="shared" si="53"/>
        <v>160.60961313012896</v>
      </c>
      <c r="N843" t="str">
        <v>Low Pay</v>
      </c>
      <c r="O843" s="2" t="str">
        <f t="shared" si="54"/>
        <v>Single</v>
      </c>
      <c r="P843" t="str">
        <f t="shared" si="55"/>
        <v>Full Pay</v>
      </c>
    </row>
    <row r="844" spans="1:16" x14ac:dyDescent="0.3">
      <c r="A844" s="1" t="s">
        <v>11</v>
      </c>
      <c r="B844" s="3">
        <v>13</v>
      </c>
      <c r="C844" s="1" t="s">
        <v>159</v>
      </c>
      <c r="D844" s="3">
        <v>227904</v>
      </c>
      <c r="E844" s="1" t="s">
        <v>1908</v>
      </c>
      <c r="F844" s="1" t="s">
        <v>21</v>
      </c>
      <c r="G844" s="1" t="s">
        <v>1909</v>
      </c>
      <c r="H844" s="4">
        <v>345225</v>
      </c>
      <c r="I844" s="4">
        <v>345225</v>
      </c>
      <c r="J844" s="3">
        <v>25477</v>
      </c>
      <c r="K844" s="2">
        <v>1</v>
      </c>
      <c r="L844" s="2">
        <f t="shared" si="52"/>
        <v>13.550457275189386</v>
      </c>
      <c r="M844" s="2">
        <f t="shared" si="53"/>
        <v>13.550457275189386</v>
      </c>
      <c r="N844" t="str">
        <v>High Pay</v>
      </c>
      <c r="O844" s="2" t="str">
        <f t="shared" si="54"/>
        <v>Single</v>
      </c>
      <c r="P844" t="str">
        <f t="shared" si="55"/>
        <v>Full Pay</v>
      </c>
    </row>
    <row r="845" spans="1:16" x14ac:dyDescent="0.3">
      <c r="A845" s="1" t="s">
        <v>11</v>
      </c>
      <c r="B845" s="3">
        <v>1</v>
      </c>
      <c r="C845" s="1" t="s">
        <v>357</v>
      </c>
      <c r="D845" s="3">
        <v>108909</v>
      </c>
      <c r="E845" s="1" t="s">
        <v>1910</v>
      </c>
      <c r="F845" s="1" t="s">
        <v>21</v>
      </c>
      <c r="G845" s="1" t="s">
        <v>1911</v>
      </c>
      <c r="H845" s="4">
        <v>310000</v>
      </c>
      <c r="I845" s="4">
        <v>310000</v>
      </c>
      <c r="J845" s="3">
        <v>29613</v>
      </c>
      <c r="K845" s="2">
        <v>1</v>
      </c>
      <c r="L845" s="2">
        <f t="shared" si="52"/>
        <v>10.468375375679599</v>
      </c>
      <c r="M845" s="2">
        <f t="shared" si="53"/>
        <v>10.468375375679599</v>
      </c>
      <c r="N845" t="str">
        <v>High Pay</v>
      </c>
      <c r="O845" s="2" t="str">
        <f t="shared" si="54"/>
        <v>Single</v>
      </c>
      <c r="P845" t="str">
        <f t="shared" si="55"/>
        <v>Full Pay</v>
      </c>
    </row>
    <row r="846" spans="1:16" x14ac:dyDescent="0.3">
      <c r="A846" s="1" t="s">
        <v>11</v>
      </c>
      <c r="B846" s="3">
        <v>11</v>
      </c>
      <c r="C846" s="1" t="s">
        <v>133</v>
      </c>
      <c r="D846" s="3">
        <v>61903</v>
      </c>
      <c r="E846" s="1" t="s">
        <v>1912</v>
      </c>
      <c r="F846" s="1" t="s">
        <v>21</v>
      </c>
      <c r="G846" s="1" t="s">
        <v>1913</v>
      </c>
      <c r="H846" s="4">
        <v>175638</v>
      </c>
      <c r="I846" s="4">
        <v>175638</v>
      </c>
      <c r="J846" s="3">
        <v>1619</v>
      </c>
      <c r="K846" s="2">
        <v>1</v>
      </c>
      <c r="L846" s="2">
        <f t="shared" si="52"/>
        <v>108.48548486720198</v>
      </c>
      <c r="M846" s="2">
        <f t="shared" si="53"/>
        <v>108.48548486720198</v>
      </c>
      <c r="N846" t="str">
        <v>Medium Pay</v>
      </c>
      <c r="O846" s="2" t="str">
        <f t="shared" si="54"/>
        <v>Single</v>
      </c>
      <c r="P846" t="str">
        <f t="shared" si="55"/>
        <v>Full Pay</v>
      </c>
    </row>
    <row r="847" spans="1:16" x14ac:dyDescent="0.3">
      <c r="A847" s="1" t="s">
        <v>11</v>
      </c>
      <c r="B847" s="3">
        <v>7</v>
      </c>
      <c r="C847" s="1" t="s">
        <v>816</v>
      </c>
      <c r="D847" s="3">
        <v>92904</v>
      </c>
      <c r="E847" s="1" t="s">
        <v>1914</v>
      </c>
      <c r="F847" s="1" t="s">
        <v>21</v>
      </c>
      <c r="G847" s="1" t="s">
        <v>1915</v>
      </c>
      <c r="H847" s="4">
        <v>230000</v>
      </c>
      <c r="I847" s="4">
        <v>230000</v>
      </c>
      <c r="J847" s="3">
        <v>4439</v>
      </c>
      <c r="K847" s="2">
        <v>1</v>
      </c>
      <c r="L847" s="2">
        <f t="shared" si="52"/>
        <v>51.813471502590673</v>
      </c>
      <c r="M847" s="2">
        <f t="shared" si="53"/>
        <v>51.813471502590673</v>
      </c>
      <c r="N847" t="str">
        <v>Medium Pay</v>
      </c>
      <c r="O847" s="2" t="str">
        <f t="shared" si="54"/>
        <v>Single</v>
      </c>
      <c r="P847" t="str">
        <f t="shared" si="55"/>
        <v>Full Pay</v>
      </c>
    </row>
    <row r="848" spans="1:16" x14ac:dyDescent="0.3">
      <c r="A848" s="1" t="s">
        <v>11</v>
      </c>
      <c r="B848" s="3">
        <v>7</v>
      </c>
      <c r="C848" s="1" t="s">
        <v>497</v>
      </c>
      <c r="D848" s="3">
        <v>3801</v>
      </c>
      <c r="E848" s="1" t="s">
        <v>1916</v>
      </c>
      <c r="F848" s="1" t="s">
        <v>14</v>
      </c>
      <c r="G848" s="1" t="s">
        <v>1917</v>
      </c>
      <c r="H848" s="4">
        <v>150000</v>
      </c>
      <c r="I848" s="4">
        <v>150000</v>
      </c>
      <c r="J848" s="3">
        <v>1061</v>
      </c>
      <c r="K848" s="2">
        <v>1</v>
      </c>
      <c r="L848" s="2">
        <f t="shared" si="52"/>
        <v>141.37606032045241</v>
      </c>
      <c r="M848" s="2">
        <f t="shared" si="53"/>
        <v>141.37606032045241</v>
      </c>
      <c r="N848" t="str">
        <v>Low Pay</v>
      </c>
      <c r="O848" s="2" t="str">
        <f t="shared" si="54"/>
        <v>Single</v>
      </c>
      <c r="P848" t="str">
        <f t="shared" si="55"/>
        <v>Full Pay</v>
      </c>
    </row>
    <row r="849" spans="1:16" x14ac:dyDescent="0.3">
      <c r="A849" s="1" t="s">
        <v>11</v>
      </c>
      <c r="B849" s="3">
        <v>10</v>
      </c>
      <c r="C849" s="1" t="s">
        <v>12</v>
      </c>
      <c r="D849" s="3">
        <v>57850</v>
      </c>
      <c r="E849" s="1" t="s">
        <v>1918</v>
      </c>
      <c r="F849" s="1" t="s">
        <v>14</v>
      </c>
      <c r="G849" s="1" t="s">
        <v>1919</v>
      </c>
      <c r="H849" s="4">
        <v>170000</v>
      </c>
      <c r="I849" s="4">
        <v>170000</v>
      </c>
      <c r="J849" s="3">
        <v>2328</v>
      </c>
      <c r="K849" s="2">
        <v>1</v>
      </c>
      <c r="L849" s="2">
        <f t="shared" si="52"/>
        <v>73.024054982817873</v>
      </c>
      <c r="M849" s="2">
        <f t="shared" si="53"/>
        <v>73.024054982817873</v>
      </c>
      <c r="N849" t="str">
        <v>Medium Pay</v>
      </c>
      <c r="O849" s="2" t="str">
        <f t="shared" si="54"/>
        <v>Single</v>
      </c>
      <c r="P849" t="str">
        <f t="shared" si="55"/>
        <v>Full Pay</v>
      </c>
    </row>
    <row r="850" spans="1:16" x14ac:dyDescent="0.3">
      <c r="A850" s="1" t="s">
        <v>11</v>
      </c>
      <c r="B850" s="3">
        <v>8</v>
      </c>
      <c r="C850" s="1" t="s">
        <v>1920</v>
      </c>
      <c r="D850" s="3">
        <v>32902</v>
      </c>
      <c r="E850" s="1" t="s">
        <v>1921</v>
      </c>
      <c r="F850" s="1" t="s">
        <v>21</v>
      </c>
      <c r="G850" s="1" t="s">
        <v>1922</v>
      </c>
      <c r="H850" s="4">
        <v>185517</v>
      </c>
      <c r="I850" s="4">
        <v>185517</v>
      </c>
      <c r="J850" s="3">
        <v>2245</v>
      </c>
      <c r="K850" s="2">
        <v>1</v>
      </c>
      <c r="L850" s="2">
        <f t="shared" si="52"/>
        <v>82.635634743875272</v>
      </c>
      <c r="M850" s="2">
        <f t="shared" si="53"/>
        <v>82.635634743875272</v>
      </c>
      <c r="N850" t="str">
        <v>Medium Pay</v>
      </c>
      <c r="O850" s="2" t="str">
        <f t="shared" si="54"/>
        <v>Single</v>
      </c>
      <c r="P850" t="str">
        <f t="shared" si="55"/>
        <v>Full Pay</v>
      </c>
    </row>
    <row r="851" spans="1:16" x14ac:dyDescent="0.3">
      <c r="A851" s="1" t="s">
        <v>11</v>
      </c>
      <c r="B851" s="3">
        <v>17</v>
      </c>
      <c r="C851" s="1" t="s">
        <v>741</v>
      </c>
      <c r="D851" s="3">
        <v>251902</v>
      </c>
      <c r="E851" s="1" t="s">
        <v>1923</v>
      </c>
      <c r="F851" s="1" t="s">
        <v>21</v>
      </c>
      <c r="G851" s="1" t="s">
        <v>1924</v>
      </c>
      <c r="H851" s="4">
        <v>166700</v>
      </c>
      <c r="I851" s="4">
        <v>166700</v>
      </c>
      <c r="J851" s="3">
        <v>423</v>
      </c>
      <c r="K851" s="2">
        <v>1</v>
      </c>
      <c r="L851" s="2">
        <f t="shared" si="52"/>
        <v>394.08983451536642</v>
      </c>
      <c r="M851" s="2">
        <f t="shared" si="53"/>
        <v>394.08983451536642</v>
      </c>
      <c r="N851" t="str">
        <v>Medium Pay</v>
      </c>
      <c r="O851" s="2" t="str">
        <f t="shared" si="54"/>
        <v>Single</v>
      </c>
      <c r="P851" t="str">
        <f t="shared" si="55"/>
        <v>Full Pay</v>
      </c>
    </row>
    <row r="852" spans="1:16" x14ac:dyDescent="0.3">
      <c r="A852" s="1" t="s">
        <v>11</v>
      </c>
      <c r="B852" s="3">
        <v>17</v>
      </c>
      <c r="C852" s="1" t="s">
        <v>23</v>
      </c>
      <c r="D852" s="3">
        <v>95905</v>
      </c>
      <c r="E852" s="1" t="s">
        <v>1925</v>
      </c>
      <c r="F852" s="1" t="s">
        <v>21</v>
      </c>
      <c r="G852" s="1" t="s">
        <v>1926</v>
      </c>
      <c r="H852" s="4">
        <v>209167</v>
      </c>
      <c r="I852" s="4">
        <v>209167</v>
      </c>
      <c r="J852" s="3">
        <v>4077</v>
      </c>
      <c r="K852" s="2">
        <v>1</v>
      </c>
      <c r="L852" s="2">
        <f t="shared" si="52"/>
        <v>51.304145204807455</v>
      </c>
      <c r="M852" s="2">
        <f t="shared" si="53"/>
        <v>51.304145204807455</v>
      </c>
      <c r="N852" t="str">
        <v>Medium Pay</v>
      </c>
      <c r="O852" s="2" t="str">
        <f t="shared" si="54"/>
        <v>Single</v>
      </c>
      <c r="P852" t="str">
        <f t="shared" si="55"/>
        <v>Full Pay</v>
      </c>
    </row>
    <row r="853" spans="1:16" x14ac:dyDescent="0.3">
      <c r="A853" s="1" t="s">
        <v>11</v>
      </c>
      <c r="B853" s="3">
        <v>10</v>
      </c>
      <c r="C853" s="1" t="s">
        <v>70</v>
      </c>
      <c r="D853" s="3">
        <v>43910</v>
      </c>
      <c r="E853" s="1" t="s">
        <v>1927</v>
      </c>
      <c r="F853" s="1" t="s">
        <v>21</v>
      </c>
      <c r="G853" s="1" t="s">
        <v>1928</v>
      </c>
      <c r="H853" s="4">
        <v>344791</v>
      </c>
      <c r="I853" s="4">
        <v>344791</v>
      </c>
      <c r="J853" s="3">
        <v>46612</v>
      </c>
      <c r="K853" s="2">
        <v>1</v>
      </c>
      <c r="L853" s="2">
        <f t="shared" si="52"/>
        <v>7.3970436797391228</v>
      </c>
      <c r="M853" s="2">
        <f t="shared" si="53"/>
        <v>7.3970436797391228</v>
      </c>
      <c r="N853" t="str">
        <v>High Pay</v>
      </c>
      <c r="O853" s="2" t="str">
        <f t="shared" si="54"/>
        <v>Single</v>
      </c>
      <c r="P853" t="str">
        <f t="shared" si="55"/>
        <v>Full Pay</v>
      </c>
    </row>
    <row r="854" spans="1:16" x14ac:dyDescent="0.3">
      <c r="A854" s="1" t="s">
        <v>11</v>
      </c>
      <c r="B854" s="3">
        <v>8</v>
      </c>
      <c r="C854" s="1" t="s">
        <v>728</v>
      </c>
      <c r="D854" s="3">
        <v>19912</v>
      </c>
      <c r="E854" s="1" t="s">
        <v>1929</v>
      </c>
      <c r="F854" s="1" t="s">
        <v>21</v>
      </c>
      <c r="G854" s="1" t="s">
        <v>1930</v>
      </c>
      <c r="H854" s="4">
        <v>199783</v>
      </c>
      <c r="I854" s="4">
        <v>199783</v>
      </c>
      <c r="J854" s="3">
        <v>2366</v>
      </c>
      <c r="K854" s="2">
        <v>1</v>
      </c>
      <c r="L854" s="2">
        <f t="shared" si="52"/>
        <v>84.439137785291635</v>
      </c>
      <c r="M854" s="2">
        <f t="shared" si="53"/>
        <v>84.439137785291635</v>
      </c>
      <c r="N854" t="str">
        <v>Medium Pay</v>
      </c>
      <c r="O854" s="2" t="str">
        <f t="shared" si="54"/>
        <v>Single</v>
      </c>
      <c r="P854" t="str">
        <f t="shared" si="55"/>
        <v>Full Pay</v>
      </c>
    </row>
    <row r="855" spans="1:16" x14ac:dyDescent="0.3">
      <c r="A855" s="1" t="s">
        <v>11</v>
      </c>
      <c r="B855" s="3">
        <v>20</v>
      </c>
      <c r="C855" s="1" t="s">
        <v>511</v>
      </c>
      <c r="D855" s="3">
        <v>7905</v>
      </c>
      <c r="E855" s="1" t="s">
        <v>1931</v>
      </c>
      <c r="F855" s="1" t="s">
        <v>21</v>
      </c>
      <c r="G855" s="1" t="s">
        <v>1932</v>
      </c>
      <c r="H855" s="4">
        <v>176864</v>
      </c>
      <c r="I855" s="4">
        <v>176864</v>
      </c>
      <c r="J855" s="3">
        <v>3406</v>
      </c>
      <c r="K855" s="2">
        <v>1</v>
      </c>
      <c r="L855" s="2">
        <f t="shared" si="52"/>
        <v>51.927187316500294</v>
      </c>
      <c r="M855" s="2">
        <f t="shared" si="53"/>
        <v>51.927187316500294</v>
      </c>
      <c r="N855" t="str">
        <v>Medium Pay</v>
      </c>
      <c r="O855" s="2" t="str">
        <f t="shared" si="54"/>
        <v>Single</v>
      </c>
      <c r="P855" t="str">
        <f t="shared" si="55"/>
        <v>Full Pay</v>
      </c>
    </row>
    <row r="856" spans="1:16" x14ac:dyDescent="0.3">
      <c r="A856" s="1" t="s">
        <v>11</v>
      </c>
      <c r="B856" s="3">
        <v>16</v>
      </c>
      <c r="C856" s="1" t="s">
        <v>311</v>
      </c>
      <c r="D856" s="3">
        <v>117904</v>
      </c>
      <c r="E856" s="1" t="s">
        <v>1933</v>
      </c>
      <c r="F856" s="1" t="s">
        <v>21</v>
      </c>
      <c r="G856" s="1" t="s">
        <v>1934</v>
      </c>
      <c r="H856" s="4">
        <v>160000</v>
      </c>
      <c r="I856" s="4">
        <v>160000</v>
      </c>
      <c r="J856" s="3">
        <v>565</v>
      </c>
      <c r="K856" s="2">
        <v>1</v>
      </c>
      <c r="L856" s="2">
        <f t="shared" si="52"/>
        <v>283.18584070796459</v>
      </c>
      <c r="M856" s="2">
        <f t="shared" si="53"/>
        <v>283.18584070796459</v>
      </c>
      <c r="N856" t="str">
        <v>Medium Pay</v>
      </c>
      <c r="O856" s="2" t="str">
        <f t="shared" si="54"/>
        <v>Single</v>
      </c>
      <c r="P856" t="str">
        <f t="shared" si="55"/>
        <v>Full Pay</v>
      </c>
    </row>
    <row r="857" spans="1:16" x14ac:dyDescent="0.3">
      <c r="A857" s="1" t="s">
        <v>11</v>
      </c>
      <c r="B857" s="3">
        <v>1</v>
      </c>
      <c r="C857" s="1" t="s">
        <v>381</v>
      </c>
      <c r="D857" s="3">
        <v>31909</v>
      </c>
      <c r="E857" s="1" t="s">
        <v>1935</v>
      </c>
      <c r="F857" s="1" t="s">
        <v>21</v>
      </c>
      <c r="G857" s="1" t="s">
        <v>1936</v>
      </c>
      <c r="H857" s="4">
        <v>195000</v>
      </c>
      <c r="I857" s="4">
        <v>195000</v>
      </c>
      <c r="J857" s="3">
        <v>1786</v>
      </c>
      <c r="K857" s="2">
        <v>1</v>
      </c>
      <c r="L857" s="2">
        <f t="shared" si="52"/>
        <v>109.18253079507279</v>
      </c>
      <c r="M857" s="2">
        <f t="shared" si="53"/>
        <v>109.18253079507279</v>
      </c>
      <c r="N857" t="str">
        <v>Medium Pay</v>
      </c>
      <c r="O857" s="2" t="str">
        <f t="shared" si="54"/>
        <v>Single</v>
      </c>
      <c r="P857" t="str">
        <f t="shared" si="55"/>
        <v>Full Pay</v>
      </c>
    </row>
    <row r="858" spans="1:16" x14ac:dyDescent="0.3">
      <c r="A858" s="1" t="s">
        <v>11</v>
      </c>
      <c r="B858" s="3">
        <v>11</v>
      </c>
      <c r="C858" s="1" t="s">
        <v>133</v>
      </c>
      <c r="D858" s="3">
        <v>61906</v>
      </c>
      <c r="E858" s="1" t="s">
        <v>1937</v>
      </c>
      <c r="F858" s="1" t="s">
        <v>21</v>
      </c>
      <c r="G858" s="1" t="s">
        <v>1938</v>
      </c>
      <c r="H858" s="4">
        <v>169597</v>
      </c>
      <c r="I858" s="4">
        <v>169597</v>
      </c>
      <c r="J858" s="3">
        <v>1719</v>
      </c>
      <c r="K858" s="2">
        <v>1</v>
      </c>
      <c r="L858" s="2">
        <f t="shared" si="52"/>
        <v>98.660267597440367</v>
      </c>
      <c r="M858" s="2">
        <f t="shared" si="53"/>
        <v>98.660267597440367</v>
      </c>
      <c r="N858" t="str">
        <v>Medium Pay</v>
      </c>
      <c r="O858" s="2" t="str">
        <f t="shared" si="54"/>
        <v>Single</v>
      </c>
      <c r="P858" t="str">
        <f t="shared" si="55"/>
        <v>Full Pay</v>
      </c>
    </row>
    <row r="859" spans="1:16" x14ac:dyDescent="0.3">
      <c r="A859" s="1" t="s">
        <v>11</v>
      </c>
      <c r="B859" s="3">
        <v>11</v>
      </c>
      <c r="C859" s="1" t="s">
        <v>60</v>
      </c>
      <c r="D859" s="3">
        <v>184901</v>
      </c>
      <c r="E859" s="1" t="s">
        <v>1939</v>
      </c>
      <c r="F859" s="1" t="s">
        <v>21</v>
      </c>
      <c r="G859" s="1" t="s">
        <v>1940</v>
      </c>
      <c r="H859" s="4">
        <v>135000</v>
      </c>
      <c r="I859" s="4">
        <v>135000</v>
      </c>
      <c r="J859" s="3">
        <v>797</v>
      </c>
      <c r="K859" s="2">
        <v>1</v>
      </c>
      <c r="L859" s="2">
        <f t="shared" si="52"/>
        <v>169.38519447929735</v>
      </c>
      <c r="M859" s="2">
        <f t="shared" si="53"/>
        <v>169.38519447929735</v>
      </c>
      <c r="N859" t="str">
        <v>Low Pay</v>
      </c>
      <c r="O859" s="2" t="str">
        <f t="shared" si="54"/>
        <v>Single</v>
      </c>
      <c r="P859" t="str">
        <f t="shared" si="55"/>
        <v>Full Pay</v>
      </c>
    </row>
    <row r="860" spans="1:16" x14ac:dyDescent="0.3">
      <c r="A860" s="1" t="s">
        <v>11</v>
      </c>
      <c r="B860" s="3">
        <v>20</v>
      </c>
      <c r="C860" s="1" t="s">
        <v>49</v>
      </c>
      <c r="D860" s="3">
        <v>15801</v>
      </c>
      <c r="E860" s="1" t="s">
        <v>1941</v>
      </c>
      <c r="F860" s="1" t="s">
        <v>14</v>
      </c>
      <c r="G860" s="1" t="s">
        <v>1942</v>
      </c>
      <c r="H860" s="4">
        <v>150000</v>
      </c>
      <c r="I860" s="4">
        <v>150000</v>
      </c>
      <c r="J860" s="3">
        <v>175</v>
      </c>
      <c r="K860" s="2">
        <v>1</v>
      </c>
      <c r="L860" s="2">
        <f t="shared" si="52"/>
        <v>857.14285714285711</v>
      </c>
      <c r="M860" s="2">
        <f t="shared" si="53"/>
        <v>857.14285714285711</v>
      </c>
      <c r="N860" t="str">
        <v>Low Pay</v>
      </c>
      <c r="O860" s="2" t="str">
        <f t="shared" si="54"/>
        <v>Single</v>
      </c>
      <c r="P860" t="str">
        <f t="shared" si="55"/>
        <v>Full Pay</v>
      </c>
    </row>
    <row r="861" spans="1:16" x14ac:dyDescent="0.3">
      <c r="A861" s="1" t="s">
        <v>11</v>
      </c>
      <c r="B861" s="3">
        <v>2</v>
      </c>
      <c r="C861" s="1" t="s">
        <v>46</v>
      </c>
      <c r="D861" s="3">
        <v>178908</v>
      </c>
      <c r="E861" s="1" t="s">
        <v>1943</v>
      </c>
      <c r="F861" s="1" t="s">
        <v>21</v>
      </c>
      <c r="G861" s="1" t="s">
        <v>1944</v>
      </c>
      <c r="H861" s="4">
        <v>158167</v>
      </c>
      <c r="I861" s="4">
        <v>158167</v>
      </c>
      <c r="J861" s="3">
        <v>585</v>
      </c>
      <c r="K861" s="2">
        <v>1</v>
      </c>
      <c r="L861" s="2">
        <f t="shared" si="52"/>
        <v>270.37094017094017</v>
      </c>
      <c r="M861" s="2">
        <f t="shared" si="53"/>
        <v>270.37094017094017</v>
      </c>
      <c r="N861" t="str">
        <v>Medium Pay</v>
      </c>
      <c r="O861" s="2" t="str">
        <f t="shared" si="54"/>
        <v>Single</v>
      </c>
      <c r="P861" t="str">
        <f t="shared" si="55"/>
        <v>Full Pay</v>
      </c>
    </row>
    <row r="862" spans="1:16" x14ac:dyDescent="0.3">
      <c r="A862" s="1" t="s">
        <v>11</v>
      </c>
      <c r="B862" s="3">
        <v>5</v>
      </c>
      <c r="C862" s="1" t="s">
        <v>216</v>
      </c>
      <c r="D862" s="3">
        <v>123907</v>
      </c>
      <c r="E862" s="1" t="s">
        <v>1945</v>
      </c>
      <c r="F862" s="1" t="s">
        <v>21</v>
      </c>
      <c r="G862" s="1" t="s">
        <v>1946</v>
      </c>
      <c r="H862" s="4">
        <v>249738</v>
      </c>
      <c r="I862" s="4">
        <v>249738</v>
      </c>
      <c r="J862" s="3">
        <v>8041</v>
      </c>
      <c r="K862" s="2">
        <v>1</v>
      </c>
      <c r="L862" s="2">
        <f t="shared" si="52"/>
        <v>31.058077353562989</v>
      </c>
      <c r="M862" s="2">
        <f t="shared" si="53"/>
        <v>31.058077353562989</v>
      </c>
      <c r="N862" t="str">
        <v>Medium Pay</v>
      </c>
      <c r="O862" s="2" t="str">
        <f t="shared" si="54"/>
        <v>Single</v>
      </c>
      <c r="P862" t="str">
        <f t="shared" si="55"/>
        <v>Full Pay</v>
      </c>
    </row>
    <row r="863" spans="1:16" x14ac:dyDescent="0.3">
      <c r="A863" s="1" t="s">
        <v>11</v>
      </c>
      <c r="B863" s="3">
        <v>5</v>
      </c>
      <c r="C863" s="1" t="s">
        <v>216</v>
      </c>
      <c r="D863" s="3">
        <v>123908</v>
      </c>
      <c r="E863" s="1" t="s">
        <v>1947</v>
      </c>
      <c r="F863" s="1" t="s">
        <v>21</v>
      </c>
      <c r="G863" s="1" t="s">
        <v>1948</v>
      </c>
      <c r="H863" s="4">
        <v>228608</v>
      </c>
      <c r="I863" s="4">
        <v>228608</v>
      </c>
      <c r="J863" s="3">
        <v>5349</v>
      </c>
      <c r="K863" s="2">
        <v>1</v>
      </c>
      <c r="L863" s="2">
        <f t="shared" si="52"/>
        <v>42.738455786128249</v>
      </c>
      <c r="M863" s="2">
        <f t="shared" si="53"/>
        <v>42.738455786128249</v>
      </c>
      <c r="N863" t="str">
        <v>Medium Pay</v>
      </c>
      <c r="O863" s="2" t="str">
        <f t="shared" si="54"/>
        <v>Single</v>
      </c>
      <c r="P863" t="str">
        <f t="shared" si="55"/>
        <v>Full Pay</v>
      </c>
    </row>
    <row r="864" spans="1:16" x14ac:dyDescent="0.3">
      <c r="A864" s="1" t="s">
        <v>11</v>
      </c>
      <c r="B864" s="3">
        <v>20</v>
      </c>
      <c r="C864" s="1" t="s">
        <v>49</v>
      </c>
      <c r="D864" s="3">
        <v>15814</v>
      </c>
      <c r="E864" s="1" t="s">
        <v>1949</v>
      </c>
      <c r="F864" s="1" t="s">
        <v>14</v>
      </c>
      <c r="G864" s="1" t="s">
        <v>1950</v>
      </c>
      <c r="H864" s="4">
        <v>36001</v>
      </c>
      <c r="I864" s="4">
        <v>72002</v>
      </c>
      <c r="J864" s="3">
        <v>93</v>
      </c>
      <c r="K864" s="2">
        <v>0.5</v>
      </c>
      <c r="L864" s="2">
        <f t="shared" si="52"/>
        <v>387.10752688172045</v>
      </c>
      <c r="M864" s="2">
        <f t="shared" si="53"/>
        <v>774.21505376344089</v>
      </c>
      <c r="N864" t="str">
        <v>Low Pay</v>
      </c>
      <c r="O864" s="2" t="str">
        <f t="shared" si="54"/>
        <v>Single</v>
      </c>
      <c r="P864" t="str">
        <f t="shared" si="55"/>
        <v>Partial</v>
      </c>
    </row>
    <row r="865" spans="1:16" x14ac:dyDescent="0.3">
      <c r="A865" s="1" t="s">
        <v>11</v>
      </c>
      <c r="B865" s="3">
        <v>17</v>
      </c>
      <c r="C865" s="1" t="s">
        <v>1951</v>
      </c>
      <c r="D865" s="3">
        <v>85902</v>
      </c>
      <c r="E865" s="1" t="s">
        <v>1952</v>
      </c>
      <c r="F865" s="1" t="s">
        <v>21</v>
      </c>
      <c r="G865" s="1" t="s">
        <v>1953</v>
      </c>
      <c r="H865" s="4">
        <v>151000</v>
      </c>
      <c r="I865" s="4">
        <v>151000</v>
      </c>
      <c r="J865" s="3">
        <v>686</v>
      </c>
      <c r="K865" s="2">
        <v>1</v>
      </c>
      <c r="L865" s="2">
        <f t="shared" si="52"/>
        <v>220.11661807580174</v>
      </c>
      <c r="M865" s="2">
        <f t="shared" si="53"/>
        <v>220.11661807580174</v>
      </c>
      <c r="N865" t="str">
        <v>Medium Pay</v>
      </c>
      <c r="O865" s="2" t="str">
        <f t="shared" si="54"/>
        <v>Single</v>
      </c>
      <c r="P865" t="str">
        <f t="shared" si="55"/>
        <v>Full Pay</v>
      </c>
    </row>
    <row r="866" spans="1:16" x14ac:dyDescent="0.3">
      <c r="A866" s="1" t="s">
        <v>11</v>
      </c>
      <c r="B866" s="3">
        <v>20</v>
      </c>
      <c r="C866" s="1" t="s">
        <v>511</v>
      </c>
      <c r="D866" s="3">
        <v>7906</v>
      </c>
      <c r="E866" s="1" t="s">
        <v>1954</v>
      </c>
      <c r="F866" s="1" t="s">
        <v>21</v>
      </c>
      <c r="G866" s="1" t="s">
        <v>1955</v>
      </c>
      <c r="H866" s="4">
        <v>190000</v>
      </c>
      <c r="I866" s="4">
        <v>190000</v>
      </c>
      <c r="J866" s="3">
        <v>1837</v>
      </c>
      <c r="K866" s="2">
        <v>1</v>
      </c>
      <c r="L866" s="2">
        <f t="shared" si="52"/>
        <v>103.42950462710942</v>
      </c>
      <c r="M866" s="2">
        <f t="shared" si="53"/>
        <v>103.42950462710942</v>
      </c>
      <c r="N866" t="str">
        <v>Medium Pay</v>
      </c>
      <c r="O866" s="2" t="str">
        <f t="shared" si="54"/>
        <v>Single</v>
      </c>
      <c r="P866" t="str">
        <f t="shared" si="55"/>
        <v>Full Pay</v>
      </c>
    </row>
    <row r="867" spans="1:16" x14ac:dyDescent="0.3">
      <c r="A867" s="1" t="s">
        <v>11</v>
      </c>
      <c r="B867" s="3">
        <v>20</v>
      </c>
      <c r="C867" s="1" t="s">
        <v>919</v>
      </c>
      <c r="D867" s="3">
        <v>247904</v>
      </c>
      <c r="E867" s="1" t="s">
        <v>1956</v>
      </c>
      <c r="F867" s="1" t="s">
        <v>21</v>
      </c>
      <c r="G867" s="1" t="s">
        <v>1957</v>
      </c>
      <c r="H867" s="4">
        <v>140315</v>
      </c>
      <c r="I867" s="4">
        <v>140315</v>
      </c>
      <c r="J867" s="3">
        <v>962</v>
      </c>
      <c r="K867" s="2">
        <v>1</v>
      </c>
      <c r="L867" s="2">
        <f t="shared" si="52"/>
        <v>145.85758835758836</v>
      </c>
      <c r="M867" s="2">
        <f t="shared" si="53"/>
        <v>145.85758835758836</v>
      </c>
      <c r="N867" t="str">
        <v>Low Pay</v>
      </c>
      <c r="O867" s="2" t="str">
        <f t="shared" si="54"/>
        <v>Single</v>
      </c>
      <c r="P867" t="str">
        <f t="shared" si="55"/>
        <v>Full Pay</v>
      </c>
    </row>
    <row r="868" spans="1:16" x14ac:dyDescent="0.3">
      <c r="A868" s="1" t="s">
        <v>11</v>
      </c>
      <c r="B868" s="3">
        <v>10</v>
      </c>
      <c r="C868" s="1" t="s">
        <v>228</v>
      </c>
      <c r="D868" s="3">
        <v>91913</v>
      </c>
      <c r="E868" s="1" t="s">
        <v>1958</v>
      </c>
      <c r="F868" s="1" t="s">
        <v>21</v>
      </c>
      <c r="G868" s="1" t="s">
        <v>1959</v>
      </c>
      <c r="H868" s="4">
        <v>176284</v>
      </c>
      <c r="I868" s="4">
        <v>176284</v>
      </c>
      <c r="J868" s="3">
        <v>1453</v>
      </c>
      <c r="K868" s="2">
        <v>1</v>
      </c>
      <c r="L868" s="2">
        <f t="shared" si="52"/>
        <v>121.32415691672402</v>
      </c>
      <c r="M868" s="2">
        <f t="shared" si="53"/>
        <v>121.32415691672402</v>
      </c>
      <c r="N868" t="str">
        <v>Medium Pay</v>
      </c>
      <c r="O868" s="2" t="str">
        <f t="shared" si="54"/>
        <v>Single</v>
      </c>
      <c r="P868" t="str">
        <f t="shared" si="55"/>
        <v>Full Pay</v>
      </c>
    </row>
    <row r="869" spans="1:16" x14ac:dyDescent="0.3">
      <c r="A869" s="1" t="s">
        <v>11</v>
      </c>
      <c r="B869" s="3">
        <v>13</v>
      </c>
      <c r="C869" s="1" t="s">
        <v>1515</v>
      </c>
      <c r="D869" s="3">
        <v>28906</v>
      </c>
      <c r="E869" s="1" t="s">
        <v>1960</v>
      </c>
      <c r="F869" s="1" t="s">
        <v>21</v>
      </c>
      <c r="G869" s="1" t="s">
        <v>1961</v>
      </c>
      <c r="H869" s="4">
        <v>117000</v>
      </c>
      <c r="I869" s="4">
        <v>117000</v>
      </c>
      <c r="J869" s="3">
        <v>267</v>
      </c>
      <c r="K869" s="2">
        <v>1</v>
      </c>
      <c r="L869" s="2">
        <f t="shared" si="52"/>
        <v>438.20224719101122</v>
      </c>
      <c r="M869" s="2">
        <f t="shared" si="53"/>
        <v>438.20224719101122</v>
      </c>
      <c r="N869" t="str">
        <v>Low Pay</v>
      </c>
      <c r="O869" s="2" t="str">
        <f t="shared" si="54"/>
        <v>Single</v>
      </c>
      <c r="P869" t="str">
        <f t="shared" si="55"/>
        <v>Full Pay</v>
      </c>
    </row>
    <row r="870" spans="1:16" x14ac:dyDescent="0.3">
      <c r="A870" s="1" t="s">
        <v>11</v>
      </c>
      <c r="B870" s="3">
        <v>9</v>
      </c>
      <c r="C870" s="1" t="s">
        <v>319</v>
      </c>
      <c r="D870" s="3">
        <v>169909</v>
      </c>
      <c r="E870" s="1" t="s">
        <v>1962</v>
      </c>
      <c r="F870" s="1" t="s">
        <v>21</v>
      </c>
      <c r="G870" s="1" t="s">
        <v>1963</v>
      </c>
      <c r="H870" s="4">
        <v>91404</v>
      </c>
      <c r="I870" s="4">
        <v>103750</v>
      </c>
      <c r="J870" s="3">
        <v>135</v>
      </c>
      <c r="K870" s="2">
        <v>0.88</v>
      </c>
      <c r="L870" s="2">
        <f t="shared" si="52"/>
        <v>677.06666666666672</v>
      </c>
      <c r="M870" s="2">
        <f t="shared" si="53"/>
        <v>768.51851851851848</v>
      </c>
      <c r="N870" t="str">
        <v>Low Pay</v>
      </c>
      <c r="O870" s="2" t="str">
        <f t="shared" si="54"/>
        <v>Single</v>
      </c>
      <c r="P870" t="str">
        <f t="shared" si="55"/>
        <v>Partial</v>
      </c>
    </row>
    <row r="871" spans="1:16" x14ac:dyDescent="0.3">
      <c r="A871" s="1" t="s">
        <v>11</v>
      </c>
      <c r="B871" s="3">
        <v>8</v>
      </c>
      <c r="C871" s="1" t="s">
        <v>535</v>
      </c>
      <c r="D871" s="3">
        <v>139912</v>
      </c>
      <c r="E871" s="1" t="s">
        <v>1964</v>
      </c>
      <c r="F871" s="1" t="s">
        <v>21</v>
      </c>
      <c r="G871" s="1" t="s">
        <v>1965</v>
      </c>
      <c r="H871" s="4">
        <v>130000</v>
      </c>
      <c r="I871" s="4">
        <v>130000</v>
      </c>
      <c r="J871" s="3">
        <v>1105</v>
      </c>
      <c r="K871" s="2">
        <v>1</v>
      </c>
      <c r="L871" s="2">
        <f t="shared" si="52"/>
        <v>117.64705882352941</v>
      </c>
      <c r="M871" s="2">
        <f t="shared" si="53"/>
        <v>117.64705882352941</v>
      </c>
      <c r="N871" t="str">
        <v>Low Pay</v>
      </c>
      <c r="O871" s="2" t="str">
        <f t="shared" si="54"/>
        <v>Single</v>
      </c>
      <c r="P871" t="str">
        <f t="shared" si="55"/>
        <v>Full Pay</v>
      </c>
    </row>
    <row r="872" spans="1:16" x14ac:dyDescent="0.3">
      <c r="A872" s="1" t="s">
        <v>11</v>
      </c>
      <c r="B872" s="3">
        <v>20</v>
      </c>
      <c r="C872" s="1" t="s">
        <v>49</v>
      </c>
      <c r="D872" s="3">
        <v>15843</v>
      </c>
      <c r="E872" s="1" t="s">
        <v>1966</v>
      </c>
      <c r="F872" s="1" t="s">
        <v>14</v>
      </c>
      <c r="G872" s="1" t="s">
        <v>1967</v>
      </c>
      <c r="H872" s="4">
        <v>7337</v>
      </c>
      <c r="I872" s="4">
        <v>110000</v>
      </c>
      <c r="J872" s="3">
        <v>162</v>
      </c>
      <c r="K872" s="2">
        <v>7.0000000000000007E-2</v>
      </c>
      <c r="L872" s="2">
        <f t="shared" si="52"/>
        <v>45.290123456790127</v>
      </c>
      <c r="M872" s="2">
        <f t="shared" si="53"/>
        <v>679.01234567901236</v>
      </c>
      <c r="N872" t="str">
        <v>Low Pay</v>
      </c>
      <c r="O872" s="2" t="str">
        <f t="shared" si="54"/>
        <v>Single</v>
      </c>
      <c r="P872" t="str">
        <f t="shared" si="55"/>
        <v>Partial</v>
      </c>
    </row>
    <row r="873" spans="1:16" x14ac:dyDescent="0.3">
      <c r="A873" s="1" t="s">
        <v>11</v>
      </c>
      <c r="B873" s="3">
        <v>11</v>
      </c>
      <c r="C873" s="1" t="s">
        <v>287</v>
      </c>
      <c r="D873" s="3">
        <v>72801</v>
      </c>
      <c r="E873" s="1" t="s">
        <v>1968</v>
      </c>
      <c r="F873" s="1" t="s">
        <v>14</v>
      </c>
      <c r="G873" s="1" t="s">
        <v>1969</v>
      </c>
      <c r="H873" s="4">
        <v>64350</v>
      </c>
      <c r="I873" s="4">
        <v>64350</v>
      </c>
      <c r="J873" s="3">
        <v>7948</v>
      </c>
      <c r="K873" s="2">
        <v>1</v>
      </c>
      <c r="L873" s="2">
        <f t="shared" si="52"/>
        <v>8.0963764469048822</v>
      </c>
      <c r="M873" s="2">
        <f t="shared" si="53"/>
        <v>8.0963764469048822</v>
      </c>
      <c r="N873" t="str">
        <v>Low Pay</v>
      </c>
      <c r="O873" s="2" t="str">
        <f t="shared" si="54"/>
        <v>Turnover (2 supers)</v>
      </c>
      <c r="P873" t="str">
        <f t="shared" si="55"/>
        <v>Full Pay</v>
      </c>
    </row>
    <row r="874" spans="1:16" x14ac:dyDescent="0.3">
      <c r="A874" s="1" t="s">
        <v>11</v>
      </c>
      <c r="B874" s="3">
        <v>11</v>
      </c>
      <c r="C874" s="1" t="s">
        <v>287</v>
      </c>
      <c r="D874" s="3">
        <v>72801</v>
      </c>
      <c r="E874" s="1" t="s">
        <v>1968</v>
      </c>
      <c r="F874" s="1" t="s">
        <v>14</v>
      </c>
      <c r="G874" s="1" t="s">
        <v>1970</v>
      </c>
      <c r="H874" s="4">
        <v>138750</v>
      </c>
      <c r="I874" s="4">
        <v>138750</v>
      </c>
      <c r="J874" s="3">
        <v>7948</v>
      </c>
      <c r="K874" s="2">
        <v>1</v>
      </c>
      <c r="L874" s="2">
        <f t="shared" si="52"/>
        <v>17.457221942627076</v>
      </c>
      <c r="M874" s="2">
        <f t="shared" si="53"/>
        <v>17.457221942627076</v>
      </c>
      <c r="N874" t="str">
        <v>Low Pay</v>
      </c>
      <c r="O874" s="2" t="str">
        <f t="shared" si="54"/>
        <v>Turnover (2 supers)</v>
      </c>
      <c r="P874" t="str">
        <f t="shared" si="55"/>
        <v>Full Pay</v>
      </c>
    </row>
    <row r="875" spans="1:16" x14ac:dyDescent="0.3">
      <c r="A875" s="1" t="s">
        <v>11</v>
      </c>
      <c r="B875" s="3">
        <v>2</v>
      </c>
      <c r="C875" s="1" t="s">
        <v>63</v>
      </c>
      <c r="D875" s="3">
        <v>125905</v>
      </c>
      <c r="E875" s="1" t="s">
        <v>1971</v>
      </c>
      <c r="F875" s="1" t="s">
        <v>21</v>
      </c>
      <c r="G875" s="1" t="s">
        <v>1972</v>
      </c>
      <c r="H875" s="4">
        <v>120000</v>
      </c>
      <c r="I875" s="4">
        <v>120000</v>
      </c>
      <c r="J875" s="3">
        <v>794</v>
      </c>
      <c r="K875" s="2">
        <v>1</v>
      </c>
      <c r="L875" s="2">
        <f t="shared" si="52"/>
        <v>151.13350125944584</v>
      </c>
      <c r="M875" s="2">
        <f t="shared" si="53"/>
        <v>151.13350125944584</v>
      </c>
      <c r="N875" t="str">
        <v>Low Pay</v>
      </c>
      <c r="O875" s="2" t="str">
        <f t="shared" si="54"/>
        <v>Single</v>
      </c>
      <c r="P875" t="str">
        <f t="shared" si="55"/>
        <v>Full Pay</v>
      </c>
    </row>
    <row r="876" spans="1:16" x14ac:dyDescent="0.3">
      <c r="A876" s="1" t="s">
        <v>11</v>
      </c>
      <c r="B876" s="3">
        <v>18</v>
      </c>
      <c r="C876" s="1" t="s">
        <v>1587</v>
      </c>
      <c r="D876" s="3">
        <v>189902</v>
      </c>
      <c r="E876" s="1" t="s">
        <v>1973</v>
      </c>
      <c r="F876" s="1" t="s">
        <v>21</v>
      </c>
      <c r="G876" s="1" t="s">
        <v>1974</v>
      </c>
      <c r="H876" s="4">
        <v>20000</v>
      </c>
      <c r="I876" s="4">
        <v>40000</v>
      </c>
      <c r="J876" s="3">
        <v>1085</v>
      </c>
      <c r="K876" s="2">
        <v>0.5</v>
      </c>
      <c r="L876" s="2">
        <f t="shared" si="52"/>
        <v>18.433179723502302</v>
      </c>
      <c r="M876" s="2">
        <f t="shared" si="53"/>
        <v>36.866359447004605</v>
      </c>
      <c r="N876" t="str">
        <v>Low Pay</v>
      </c>
      <c r="O876" s="2" t="str">
        <f t="shared" si="54"/>
        <v>Single</v>
      </c>
      <c r="P876" t="str">
        <f t="shared" si="55"/>
        <v>Partial</v>
      </c>
    </row>
    <row r="877" spans="1:16" x14ac:dyDescent="0.3">
      <c r="A877" s="1" t="s">
        <v>11</v>
      </c>
      <c r="B877" s="3">
        <v>12</v>
      </c>
      <c r="C877" s="1" t="s">
        <v>1025</v>
      </c>
      <c r="D877" s="3">
        <v>167904</v>
      </c>
      <c r="E877" s="1" t="s">
        <v>1975</v>
      </c>
      <c r="F877" s="1" t="s">
        <v>21</v>
      </c>
      <c r="G877" s="1" t="s">
        <v>1976</v>
      </c>
      <c r="H877" s="4">
        <v>113000</v>
      </c>
      <c r="I877" s="4">
        <v>113000</v>
      </c>
      <c r="J877" s="3">
        <v>119</v>
      </c>
      <c r="K877" s="2">
        <v>1</v>
      </c>
      <c r="L877" s="2">
        <f t="shared" si="52"/>
        <v>949.57983193277312</v>
      </c>
      <c r="M877" s="2">
        <f t="shared" si="53"/>
        <v>949.57983193277312</v>
      </c>
      <c r="N877" t="str">
        <v>Low Pay</v>
      </c>
      <c r="O877" s="2" t="str">
        <f t="shared" si="54"/>
        <v>Single</v>
      </c>
      <c r="P877" t="str">
        <f t="shared" si="55"/>
        <v>Full Pay</v>
      </c>
    </row>
    <row r="878" spans="1:16" x14ac:dyDescent="0.3">
      <c r="A878" s="1" t="s">
        <v>11</v>
      </c>
      <c r="B878" s="3">
        <v>10</v>
      </c>
      <c r="C878" s="1" t="s">
        <v>70</v>
      </c>
      <c r="D878" s="3">
        <v>43911</v>
      </c>
      <c r="E878" s="1" t="s">
        <v>1977</v>
      </c>
      <c r="F878" s="1" t="s">
        <v>21</v>
      </c>
      <c r="G878" s="1" t="s">
        <v>1978</v>
      </c>
      <c r="H878" s="4">
        <v>222151</v>
      </c>
      <c r="I878" s="4">
        <v>222151</v>
      </c>
      <c r="J878" s="3">
        <v>9956</v>
      </c>
      <c r="K878" s="2">
        <v>1</v>
      </c>
      <c r="L878" s="2">
        <f t="shared" si="52"/>
        <v>22.313278425070308</v>
      </c>
      <c r="M878" s="2">
        <f t="shared" si="53"/>
        <v>22.313278425070308</v>
      </c>
      <c r="N878" t="str">
        <v>Medium Pay</v>
      </c>
      <c r="O878" s="2" t="str">
        <f t="shared" si="54"/>
        <v>Single</v>
      </c>
      <c r="P878" t="str">
        <f t="shared" si="55"/>
        <v>Full Pay</v>
      </c>
    </row>
    <row r="879" spans="1:16" x14ac:dyDescent="0.3">
      <c r="A879" s="1" t="s">
        <v>11</v>
      </c>
      <c r="B879" s="3">
        <v>16</v>
      </c>
      <c r="C879" s="1" t="s">
        <v>1094</v>
      </c>
      <c r="D879" s="3">
        <v>98903</v>
      </c>
      <c r="E879" s="1" t="s">
        <v>1979</v>
      </c>
      <c r="F879" s="1" t="s">
        <v>21</v>
      </c>
      <c r="G879" s="1" t="s">
        <v>1980</v>
      </c>
      <c r="H879" s="4">
        <v>125500</v>
      </c>
      <c r="I879" s="4">
        <v>125500</v>
      </c>
      <c r="J879" s="3">
        <v>128</v>
      </c>
      <c r="K879" s="2">
        <v>1</v>
      </c>
      <c r="L879" s="2">
        <f t="shared" si="52"/>
        <v>980.46875</v>
      </c>
      <c r="M879" s="2">
        <f t="shared" si="53"/>
        <v>980.46875</v>
      </c>
      <c r="N879" t="str">
        <v>Low Pay</v>
      </c>
      <c r="O879" s="2" t="str">
        <f t="shared" si="54"/>
        <v>Single</v>
      </c>
      <c r="P879" t="str">
        <f t="shared" si="55"/>
        <v>Full Pay</v>
      </c>
    </row>
    <row r="880" spans="1:16" x14ac:dyDescent="0.3">
      <c r="A880" s="1" t="s">
        <v>11</v>
      </c>
      <c r="B880" s="3">
        <v>12</v>
      </c>
      <c r="C880" s="1" t="s">
        <v>31</v>
      </c>
      <c r="D880" s="3">
        <v>14803</v>
      </c>
      <c r="E880" s="1" t="s">
        <v>1981</v>
      </c>
      <c r="F880" s="1" t="s">
        <v>14</v>
      </c>
      <c r="G880" s="1" t="s">
        <v>1982</v>
      </c>
      <c r="H880" s="4">
        <v>95000</v>
      </c>
      <c r="I880" s="4">
        <v>98691</v>
      </c>
      <c r="J880" s="3">
        <v>504</v>
      </c>
      <c r="K880" s="2">
        <v>0.96</v>
      </c>
      <c r="L880" s="2">
        <f t="shared" si="52"/>
        <v>188.49206349206349</v>
      </c>
      <c r="M880" s="2">
        <f t="shared" si="53"/>
        <v>195.8154761904762</v>
      </c>
      <c r="N880" t="str">
        <v>Low Pay</v>
      </c>
      <c r="O880" s="2" t="str">
        <f t="shared" si="54"/>
        <v>Single</v>
      </c>
      <c r="P880" t="str">
        <f t="shared" si="55"/>
        <v>Partial</v>
      </c>
    </row>
    <row r="881" spans="1:16" x14ac:dyDescent="0.3">
      <c r="A881" s="1" t="s">
        <v>11</v>
      </c>
      <c r="B881" s="3">
        <v>1</v>
      </c>
      <c r="C881" s="1" t="s">
        <v>357</v>
      </c>
      <c r="D881" s="3">
        <v>108910</v>
      </c>
      <c r="E881" s="1" t="s">
        <v>1983</v>
      </c>
      <c r="F881" s="1" t="s">
        <v>21</v>
      </c>
      <c r="G881" s="1" t="s">
        <v>1984</v>
      </c>
      <c r="H881" s="4">
        <v>170120</v>
      </c>
      <c r="I881" s="4">
        <v>170120</v>
      </c>
      <c r="J881" s="3">
        <v>1339</v>
      </c>
      <c r="K881" s="2">
        <v>1</v>
      </c>
      <c r="L881" s="2">
        <f t="shared" si="52"/>
        <v>127.05003734129947</v>
      </c>
      <c r="M881" s="2">
        <f t="shared" si="53"/>
        <v>127.05003734129947</v>
      </c>
      <c r="N881" t="str">
        <v>Medium Pay</v>
      </c>
      <c r="O881" s="2" t="str">
        <f t="shared" si="54"/>
        <v>Single</v>
      </c>
      <c r="P881" t="str">
        <f t="shared" si="55"/>
        <v>Full Pay</v>
      </c>
    </row>
    <row r="882" spans="1:16" x14ac:dyDescent="0.3">
      <c r="A882" s="1" t="s">
        <v>11</v>
      </c>
      <c r="B882" s="3">
        <v>20</v>
      </c>
      <c r="C882" s="1" t="s">
        <v>49</v>
      </c>
      <c r="D882" s="3">
        <v>15839</v>
      </c>
      <c r="E882" s="1" t="s">
        <v>1985</v>
      </c>
      <c r="F882" s="1" t="s">
        <v>14</v>
      </c>
      <c r="G882" s="1" t="s">
        <v>1986</v>
      </c>
      <c r="H882" s="4">
        <v>130000</v>
      </c>
      <c r="I882" s="4">
        <v>130000</v>
      </c>
      <c r="J882" s="3">
        <v>248</v>
      </c>
      <c r="K882" s="2">
        <v>1</v>
      </c>
      <c r="L882" s="2">
        <f t="shared" si="52"/>
        <v>524.19354838709683</v>
      </c>
      <c r="M882" s="2">
        <f t="shared" si="53"/>
        <v>524.19354838709683</v>
      </c>
      <c r="N882" t="str">
        <v>Low Pay</v>
      </c>
      <c r="O882" s="2" t="str">
        <f t="shared" si="54"/>
        <v>Single</v>
      </c>
      <c r="P882" t="str">
        <f t="shared" si="55"/>
        <v>Full Pay</v>
      </c>
    </row>
    <row r="883" spans="1:16" x14ac:dyDescent="0.3">
      <c r="A883" s="1" t="s">
        <v>11</v>
      </c>
      <c r="B883" s="3">
        <v>10</v>
      </c>
      <c r="C883" s="1" t="s">
        <v>70</v>
      </c>
      <c r="D883" s="3">
        <v>43912</v>
      </c>
      <c r="E883" s="1" t="s">
        <v>1987</v>
      </c>
      <c r="F883" s="1" t="s">
        <v>21</v>
      </c>
      <c r="G883" s="1" t="s">
        <v>1988</v>
      </c>
      <c r="H883" s="4">
        <v>350000</v>
      </c>
      <c r="I883" s="4">
        <v>350000</v>
      </c>
      <c r="J883" s="3">
        <v>31651</v>
      </c>
      <c r="K883" s="2">
        <v>1</v>
      </c>
      <c r="L883" s="2">
        <f t="shared" si="52"/>
        <v>11.058102429623077</v>
      </c>
      <c r="M883" s="2">
        <f t="shared" si="53"/>
        <v>11.058102429623077</v>
      </c>
      <c r="N883" t="str">
        <v>High Pay</v>
      </c>
      <c r="O883" s="2" t="str">
        <f t="shared" si="54"/>
        <v>Single</v>
      </c>
      <c r="P883" t="str">
        <f t="shared" si="55"/>
        <v>Full Pay</v>
      </c>
    </row>
    <row r="884" spans="1:16" x14ac:dyDescent="0.3">
      <c r="A884" s="1" t="s">
        <v>11</v>
      </c>
      <c r="B884" s="3">
        <v>9</v>
      </c>
      <c r="C884" s="1" t="s">
        <v>525</v>
      </c>
      <c r="D884" s="3">
        <v>99903</v>
      </c>
      <c r="E884" s="1" t="s">
        <v>1989</v>
      </c>
      <c r="F884" s="1" t="s">
        <v>21</v>
      </c>
      <c r="G884" s="1" t="s">
        <v>1990</v>
      </c>
      <c r="H884" s="4">
        <v>116168</v>
      </c>
      <c r="I884" s="4">
        <v>116168</v>
      </c>
      <c r="J884" s="3">
        <v>434</v>
      </c>
      <c r="K884" s="2">
        <v>1</v>
      </c>
      <c r="L884" s="2">
        <f t="shared" si="52"/>
        <v>267.66820276497697</v>
      </c>
      <c r="M884" s="2">
        <f t="shared" si="53"/>
        <v>267.66820276497697</v>
      </c>
      <c r="N884" t="str">
        <v>Low Pay</v>
      </c>
      <c r="O884" s="2" t="str">
        <f t="shared" si="54"/>
        <v>Single</v>
      </c>
      <c r="P884" t="str">
        <f t="shared" si="55"/>
        <v>Full Pay</v>
      </c>
    </row>
    <row r="885" spans="1:16" x14ac:dyDescent="0.3">
      <c r="A885" s="1" t="s">
        <v>11</v>
      </c>
      <c r="B885" s="3">
        <v>8</v>
      </c>
      <c r="C885" s="1" t="s">
        <v>154</v>
      </c>
      <c r="D885" s="3">
        <v>34907</v>
      </c>
      <c r="E885" s="1" t="s">
        <v>1991</v>
      </c>
      <c r="F885" s="1" t="s">
        <v>21</v>
      </c>
      <c r="G885" s="1" t="s">
        <v>1992</v>
      </c>
      <c r="H885" s="4">
        <v>97392</v>
      </c>
      <c r="I885" s="4">
        <v>97392</v>
      </c>
      <c r="J885" s="3">
        <v>867</v>
      </c>
      <c r="K885" s="2">
        <v>1</v>
      </c>
      <c r="L885" s="2">
        <f t="shared" si="52"/>
        <v>112.33217993079585</v>
      </c>
      <c r="M885" s="2">
        <f t="shared" si="53"/>
        <v>112.33217993079585</v>
      </c>
      <c r="N885" t="str">
        <v>Low Pay</v>
      </c>
      <c r="O885" s="2" t="str">
        <f t="shared" si="54"/>
        <v>Single</v>
      </c>
      <c r="P885" t="str">
        <f t="shared" si="55"/>
        <v>Full Pay</v>
      </c>
    </row>
    <row r="886" spans="1:16" x14ac:dyDescent="0.3">
      <c r="A886" s="1" t="s">
        <v>11</v>
      </c>
      <c r="B886" s="3">
        <v>10</v>
      </c>
      <c r="C886" s="1" t="s">
        <v>270</v>
      </c>
      <c r="D886" s="3">
        <v>116908</v>
      </c>
      <c r="E886" s="1" t="s">
        <v>1993</v>
      </c>
      <c r="F886" s="1" t="s">
        <v>21</v>
      </c>
      <c r="G886" s="1" t="s">
        <v>1994</v>
      </c>
      <c r="H886" s="4">
        <v>244379</v>
      </c>
      <c r="I886" s="4">
        <v>244379</v>
      </c>
      <c r="J886" s="3">
        <v>2936</v>
      </c>
      <c r="K886" s="2">
        <v>1</v>
      </c>
      <c r="L886" s="2">
        <f t="shared" si="52"/>
        <v>83.235354223433248</v>
      </c>
      <c r="M886" s="2">
        <f t="shared" si="53"/>
        <v>83.235354223433248</v>
      </c>
      <c r="N886" t="str">
        <v>Medium Pay</v>
      </c>
      <c r="O886" s="2" t="str">
        <f t="shared" si="54"/>
        <v>Single</v>
      </c>
      <c r="P886" t="str">
        <f t="shared" si="55"/>
        <v>Full Pay</v>
      </c>
    </row>
    <row r="887" spans="1:16" x14ac:dyDescent="0.3">
      <c r="A887" s="1" t="s">
        <v>11</v>
      </c>
      <c r="B887" s="3">
        <v>7</v>
      </c>
      <c r="C887" s="1" t="s">
        <v>52</v>
      </c>
      <c r="D887" s="3">
        <v>250904</v>
      </c>
      <c r="E887" s="1" t="s">
        <v>1995</v>
      </c>
      <c r="F887" s="1" t="s">
        <v>21</v>
      </c>
      <c r="G887" s="1" t="s">
        <v>1996</v>
      </c>
      <c r="H887" s="4">
        <v>138740</v>
      </c>
      <c r="I887" s="4">
        <v>138740</v>
      </c>
      <c r="J887" s="3">
        <v>1208</v>
      </c>
      <c r="K887" s="2">
        <v>1</v>
      </c>
      <c r="L887" s="2">
        <f t="shared" si="52"/>
        <v>114.85099337748345</v>
      </c>
      <c r="M887" s="2">
        <f t="shared" si="53"/>
        <v>114.85099337748345</v>
      </c>
      <c r="N887" t="str">
        <v>Low Pay</v>
      </c>
      <c r="O887" s="2" t="str">
        <f t="shared" si="54"/>
        <v>Single</v>
      </c>
      <c r="P887" t="str">
        <f t="shared" si="55"/>
        <v>Full Pay</v>
      </c>
    </row>
    <row r="888" spans="1:16" x14ac:dyDescent="0.3">
      <c r="A888" s="1" t="s">
        <v>11</v>
      </c>
      <c r="B888" s="3">
        <v>7</v>
      </c>
      <c r="C888" s="1" t="s">
        <v>1997</v>
      </c>
      <c r="D888" s="3">
        <v>190903</v>
      </c>
      <c r="E888" s="1" t="s">
        <v>1998</v>
      </c>
      <c r="F888" s="1" t="s">
        <v>21</v>
      </c>
      <c r="G888" s="1" t="s">
        <v>1999</v>
      </c>
      <c r="H888" s="4">
        <v>170000</v>
      </c>
      <c r="I888" s="4">
        <v>170000</v>
      </c>
      <c r="J888" s="3">
        <v>1712</v>
      </c>
      <c r="K888" s="2">
        <v>1</v>
      </c>
      <c r="L888" s="2">
        <f t="shared" si="52"/>
        <v>99.299065420560751</v>
      </c>
      <c r="M888" s="2">
        <f t="shared" si="53"/>
        <v>99.299065420560751</v>
      </c>
      <c r="N888" t="str">
        <v>Medium Pay</v>
      </c>
      <c r="O888" s="2" t="str">
        <f t="shared" si="54"/>
        <v>Single</v>
      </c>
      <c r="P888" t="str">
        <f t="shared" si="55"/>
        <v>Full Pay</v>
      </c>
    </row>
    <row r="889" spans="1:16" x14ac:dyDescent="0.3">
      <c r="A889" s="1" t="s">
        <v>11</v>
      </c>
      <c r="B889" s="3">
        <v>17</v>
      </c>
      <c r="C889" s="1" t="s">
        <v>669</v>
      </c>
      <c r="D889" s="3">
        <v>54903</v>
      </c>
      <c r="E889" s="1" t="s">
        <v>2000</v>
      </c>
      <c r="F889" s="1" t="s">
        <v>21</v>
      </c>
      <c r="G889" s="1" t="s">
        <v>2001</v>
      </c>
      <c r="H889" s="4">
        <v>133759</v>
      </c>
      <c r="I889" s="4">
        <v>133759</v>
      </c>
      <c r="J889" s="3">
        <v>370</v>
      </c>
      <c r="K889" s="2">
        <v>1</v>
      </c>
      <c r="L889" s="2">
        <f t="shared" si="52"/>
        <v>361.51081081081082</v>
      </c>
      <c r="M889" s="2">
        <f t="shared" si="53"/>
        <v>361.51081081081082</v>
      </c>
      <c r="N889" t="str">
        <v>Low Pay</v>
      </c>
      <c r="O889" s="2" t="str">
        <f t="shared" si="54"/>
        <v>Single</v>
      </c>
      <c r="P889" t="str">
        <f t="shared" si="55"/>
        <v>Full Pay</v>
      </c>
    </row>
    <row r="890" spans="1:16" x14ac:dyDescent="0.3">
      <c r="A890" s="1" t="s">
        <v>11</v>
      </c>
      <c r="B890" s="3">
        <v>2</v>
      </c>
      <c r="C890" s="1" t="s">
        <v>238</v>
      </c>
      <c r="D890" s="3">
        <v>66005</v>
      </c>
      <c r="E890" s="1" t="s">
        <v>2002</v>
      </c>
      <c r="F890" s="1" t="s">
        <v>21</v>
      </c>
      <c r="G890" s="1" t="s">
        <v>2003</v>
      </c>
      <c r="H890" s="4">
        <v>50265</v>
      </c>
      <c r="I890" s="4">
        <v>100530</v>
      </c>
      <c r="J890" s="3">
        <v>36</v>
      </c>
      <c r="K890" s="2">
        <v>0.5</v>
      </c>
      <c r="L890" s="2">
        <f t="shared" si="52"/>
        <v>1396.25</v>
      </c>
      <c r="M890" s="2">
        <f t="shared" si="53"/>
        <v>2792.5</v>
      </c>
      <c r="N890" t="str">
        <v>Low Pay</v>
      </c>
      <c r="O890" s="2" t="str">
        <f t="shared" si="54"/>
        <v>Single</v>
      </c>
      <c r="P890" t="str">
        <f t="shared" si="55"/>
        <v>Partial</v>
      </c>
    </row>
    <row r="891" spans="1:16" x14ac:dyDescent="0.3">
      <c r="A891" s="1" t="s">
        <v>11</v>
      </c>
      <c r="B891" s="3">
        <v>7</v>
      </c>
      <c r="C891" s="1" t="s">
        <v>449</v>
      </c>
      <c r="D891" s="3">
        <v>234801</v>
      </c>
      <c r="E891" s="1" t="s">
        <v>2004</v>
      </c>
      <c r="F891" s="1" t="s">
        <v>14</v>
      </c>
      <c r="G891" s="1" t="s">
        <v>2005</v>
      </c>
      <c r="H891" s="4">
        <v>107016</v>
      </c>
      <c r="I891" s="4">
        <v>107016</v>
      </c>
      <c r="J891" s="3">
        <v>64</v>
      </c>
      <c r="K891" s="2">
        <v>1</v>
      </c>
      <c r="L891" s="2">
        <f t="shared" si="52"/>
        <v>1672.125</v>
      </c>
      <c r="M891" s="2">
        <f t="shared" si="53"/>
        <v>1672.125</v>
      </c>
      <c r="N891" t="str">
        <v>Low Pay</v>
      </c>
      <c r="O891" s="2" t="str">
        <f t="shared" si="54"/>
        <v>Single</v>
      </c>
      <c r="P891" t="str">
        <f t="shared" si="55"/>
        <v>Full Pay</v>
      </c>
    </row>
    <row r="892" spans="1:16" x14ac:dyDescent="0.3">
      <c r="A892" s="1" t="s">
        <v>11</v>
      </c>
      <c r="B892" s="3">
        <v>20</v>
      </c>
      <c r="C892" s="1" t="s">
        <v>49</v>
      </c>
      <c r="D892" s="3">
        <v>15906</v>
      </c>
      <c r="E892" s="1" t="s">
        <v>2006</v>
      </c>
      <c r="F892" s="1" t="s">
        <v>21</v>
      </c>
      <c r="G892" s="1" t="s">
        <v>2007</v>
      </c>
      <c r="H892" s="4">
        <v>238760</v>
      </c>
      <c r="I892" s="4">
        <v>238760</v>
      </c>
      <c r="J892" s="3">
        <v>1427</v>
      </c>
      <c r="K892" s="2">
        <v>1</v>
      </c>
      <c r="L892" s="2">
        <f t="shared" si="52"/>
        <v>167.31604765241767</v>
      </c>
      <c r="M892" s="2">
        <f t="shared" si="53"/>
        <v>167.31604765241767</v>
      </c>
      <c r="N892" t="str">
        <v>Medium Pay</v>
      </c>
      <c r="O892" s="2" t="str">
        <f t="shared" si="54"/>
        <v>Single</v>
      </c>
      <c r="P892" t="str">
        <f t="shared" si="55"/>
        <v>Full Pay</v>
      </c>
    </row>
    <row r="893" spans="1:16" x14ac:dyDescent="0.3">
      <c r="A893" s="1" t="s">
        <v>11</v>
      </c>
      <c r="B893" s="3">
        <v>14</v>
      </c>
      <c r="C893" s="1" t="s">
        <v>541</v>
      </c>
      <c r="D893" s="3">
        <v>67907</v>
      </c>
      <c r="E893" s="1" t="s">
        <v>2008</v>
      </c>
      <c r="F893" s="1" t="s">
        <v>21</v>
      </c>
      <c r="G893" s="1" t="s">
        <v>2009</v>
      </c>
      <c r="H893" s="4">
        <v>105000</v>
      </c>
      <c r="I893" s="4">
        <v>169273</v>
      </c>
      <c r="J893" s="3">
        <v>288</v>
      </c>
      <c r="K893" s="2">
        <v>0.62</v>
      </c>
      <c r="L893" s="2">
        <f t="shared" si="52"/>
        <v>364.58333333333331</v>
      </c>
      <c r="M893" s="2">
        <f t="shared" si="53"/>
        <v>587.75347222222217</v>
      </c>
      <c r="N893" t="str">
        <v>Medium Pay</v>
      </c>
      <c r="O893" s="2" t="str">
        <f t="shared" si="54"/>
        <v>Single</v>
      </c>
      <c r="P893" t="str">
        <f t="shared" si="55"/>
        <v>Partial</v>
      </c>
    </row>
    <row r="894" spans="1:16" x14ac:dyDescent="0.3">
      <c r="A894" s="1" t="s">
        <v>11</v>
      </c>
      <c r="B894" s="3">
        <v>18</v>
      </c>
      <c r="C894" s="1" t="s">
        <v>1618</v>
      </c>
      <c r="D894" s="3">
        <v>231902</v>
      </c>
      <c r="E894" s="1" t="s">
        <v>2010</v>
      </c>
      <c r="F894" s="1" t="s">
        <v>21</v>
      </c>
      <c r="G894" s="1" t="s">
        <v>2011</v>
      </c>
      <c r="H894" s="4">
        <v>140000</v>
      </c>
      <c r="I894" s="4">
        <v>140000</v>
      </c>
      <c r="J894" s="3">
        <v>301</v>
      </c>
      <c r="K894" s="2">
        <v>1</v>
      </c>
      <c r="L894" s="2">
        <f t="shared" si="52"/>
        <v>465.11627906976742</v>
      </c>
      <c r="M894" s="2">
        <f t="shared" si="53"/>
        <v>465.11627906976742</v>
      </c>
      <c r="N894" t="str">
        <v>Low Pay</v>
      </c>
      <c r="O894" s="2" t="str">
        <f t="shared" si="54"/>
        <v>Single</v>
      </c>
      <c r="P894" t="str">
        <f t="shared" si="55"/>
        <v>Full Pay</v>
      </c>
    </row>
    <row r="895" spans="1:16" x14ac:dyDescent="0.3">
      <c r="A895" s="1" t="s">
        <v>11</v>
      </c>
      <c r="B895" s="3">
        <v>12</v>
      </c>
      <c r="C895" s="1" t="s">
        <v>177</v>
      </c>
      <c r="D895" s="3">
        <v>161802</v>
      </c>
      <c r="E895" s="1" t="s">
        <v>2012</v>
      </c>
      <c r="F895" s="1" t="s">
        <v>14</v>
      </c>
      <c r="G895" s="1" t="s">
        <v>2013</v>
      </c>
      <c r="H895" s="4">
        <v>127660</v>
      </c>
      <c r="I895" s="4">
        <v>127660</v>
      </c>
      <c r="J895" s="3">
        <v>898</v>
      </c>
      <c r="K895" s="2">
        <v>1</v>
      </c>
      <c r="L895" s="2">
        <f t="shared" si="52"/>
        <v>142.16035634743875</v>
      </c>
      <c r="M895" s="2">
        <f t="shared" si="53"/>
        <v>142.16035634743875</v>
      </c>
      <c r="N895" t="str">
        <v>Low Pay</v>
      </c>
      <c r="O895" s="2" t="str">
        <f t="shared" si="54"/>
        <v>Single</v>
      </c>
      <c r="P895" t="str">
        <f t="shared" si="55"/>
        <v>Full Pay</v>
      </c>
    </row>
    <row r="896" spans="1:16" x14ac:dyDescent="0.3">
      <c r="A896" s="1" t="s">
        <v>11</v>
      </c>
      <c r="B896" s="3">
        <v>4</v>
      </c>
      <c r="C896" s="1" t="s">
        <v>16</v>
      </c>
      <c r="D896" s="3">
        <v>101806</v>
      </c>
      <c r="E896" s="1" t="s">
        <v>2014</v>
      </c>
      <c r="F896" s="1" t="s">
        <v>14</v>
      </c>
      <c r="G896" s="1" t="s">
        <v>2015</v>
      </c>
      <c r="H896" s="4">
        <v>312090</v>
      </c>
      <c r="I896" s="4">
        <v>312090</v>
      </c>
      <c r="J896" s="3">
        <v>1991</v>
      </c>
      <c r="K896" s="2">
        <v>1</v>
      </c>
      <c r="L896" s="2">
        <f t="shared" si="52"/>
        <v>156.75037669512807</v>
      </c>
      <c r="M896" s="2">
        <f t="shared" si="53"/>
        <v>156.75037669512807</v>
      </c>
      <c r="N896" t="str">
        <v>High Pay</v>
      </c>
      <c r="O896" s="2" t="str">
        <f t="shared" si="54"/>
        <v>Single</v>
      </c>
      <c r="P896" t="str">
        <f t="shared" si="55"/>
        <v>Full Pay</v>
      </c>
    </row>
    <row r="897" spans="1:16" x14ac:dyDescent="0.3">
      <c r="A897" s="1" t="s">
        <v>11</v>
      </c>
      <c r="B897" s="3">
        <v>6</v>
      </c>
      <c r="C897" s="1" t="s">
        <v>1251</v>
      </c>
      <c r="D897" s="3">
        <v>236801</v>
      </c>
      <c r="E897" s="1" t="s">
        <v>2016</v>
      </c>
      <c r="F897" s="1" t="s">
        <v>14</v>
      </c>
      <c r="G897" s="1" t="s">
        <v>2017</v>
      </c>
      <c r="H897" s="4">
        <v>0</v>
      </c>
      <c r="I897" s="4">
        <v>0</v>
      </c>
      <c r="J897" s="3">
        <v>42</v>
      </c>
      <c r="K897" s="2">
        <v>1</v>
      </c>
      <c r="L897" s="2">
        <f t="shared" si="52"/>
        <v>0</v>
      </c>
      <c r="M897" s="2">
        <f t="shared" si="53"/>
        <v>0</v>
      </c>
      <c r="N897" t="str">
        <v>Low Pay</v>
      </c>
      <c r="O897" s="2" t="str">
        <f t="shared" si="54"/>
        <v>Single</v>
      </c>
      <c r="P897" t="str">
        <f t="shared" si="55"/>
        <v>Full Pay</v>
      </c>
    </row>
    <row r="898" spans="1:16" x14ac:dyDescent="0.3">
      <c r="A898" s="1" t="s">
        <v>11</v>
      </c>
      <c r="B898" s="3">
        <v>1</v>
      </c>
      <c r="C898" s="1" t="s">
        <v>1448</v>
      </c>
      <c r="D898" s="3">
        <v>245903</v>
      </c>
      <c r="E898" s="1" t="s">
        <v>2018</v>
      </c>
      <c r="F898" s="1" t="s">
        <v>21</v>
      </c>
      <c r="G898" s="1" t="s">
        <v>2019</v>
      </c>
      <c r="H898" s="4">
        <v>264960</v>
      </c>
      <c r="I898" s="4">
        <v>264960</v>
      </c>
      <c r="J898" s="3">
        <v>1963</v>
      </c>
      <c r="K898" s="2">
        <v>1</v>
      </c>
      <c r="L898" s="2">
        <f t="shared" si="52"/>
        <v>134.97707590422823</v>
      </c>
      <c r="M898" s="2">
        <f t="shared" si="53"/>
        <v>134.97707590422823</v>
      </c>
      <c r="N898" t="str">
        <v>High Pay</v>
      </c>
      <c r="O898" s="2" t="str">
        <f t="shared" si="54"/>
        <v>Single</v>
      </c>
      <c r="P898" t="str">
        <f t="shared" si="55"/>
        <v>Full Pay</v>
      </c>
    </row>
    <row r="899" spans="1:16" x14ac:dyDescent="0.3">
      <c r="A899" s="1" t="s">
        <v>11</v>
      </c>
      <c r="B899" s="3">
        <v>18</v>
      </c>
      <c r="C899" s="1" t="s">
        <v>2020</v>
      </c>
      <c r="D899" s="3">
        <v>192901</v>
      </c>
      <c r="E899" s="1" t="s">
        <v>2021</v>
      </c>
      <c r="F899" s="1" t="s">
        <v>21</v>
      </c>
      <c r="G899" s="1" t="s">
        <v>2022</v>
      </c>
      <c r="H899" s="4">
        <v>146185</v>
      </c>
      <c r="I899" s="4">
        <v>146185</v>
      </c>
      <c r="J899" s="3">
        <v>855</v>
      </c>
      <c r="K899" s="2">
        <v>1</v>
      </c>
      <c r="L899" s="2">
        <f t="shared" ref="L899:L962" si="56">SUM(H899 / J899)</f>
        <v>170.9766081871345</v>
      </c>
      <c r="M899" s="2">
        <f t="shared" ref="M899:M962" si="57">SUM(I899 / J899)</f>
        <v>170.9766081871345</v>
      </c>
      <c r="N899" t="str">
        <v>Low Pay</v>
      </c>
      <c r="O899" s="2" t="str">
        <f t="shared" ref="O899:O962" si="58">IF(COUNTIFS(D$2:D$1200, D899)&gt;1, "Turnover ("&amp;COUNTIFS(D$2:D$1200, D899)&amp;" supers)", "Single")</f>
        <v>Single</v>
      </c>
      <c r="P899" t="str">
        <f t="shared" ref="P899:P962" si="59">IF(K899=1,"Full Pay","Partial")</f>
        <v>Full Pay</v>
      </c>
    </row>
    <row r="900" spans="1:16" x14ac:dyDescent="0.3">
      <c r="A900" s="1" t="s">
        <v>11</v>
      </c>
      <c r="B900" s="3">
        <v>8</v>
      </c>
      <c r="C900" s="1" t="s">
        <v>728</v>
      </c>
      <c r="D900" s="3">
        <v>19911</v>
      </c>
      <c r="E900" s="1" t="s">
        <v>2023</v>
      </c>
      <c r="F900" s="1" t="s">
        <v>21</v>
      </c>
      <c r="G900" s="1" t="s">
        <v>2024</v>
      </c>
      <c r="H900" s="4">
        <v>137800</v>
      </c>
      <c r="I900" s="4">
        <v>137800</v>
      </c>
      <c r="J900" s="3">
        <v>504</v>
      </c>
      <c r="K900" s="2">
        <v>1</v>
      </c>
      <c r="L900" s="2">
        <f t="shared" si="56"/>
        <v>273.41269841269843</v>
      </c>
      <c r="M900" s="2">
        <f t="shared" si="57"/>
        <v>273.41269841269843</v>
      </c>
      <c r="N900" t="str">
        <v>Low Pay</v>
      </c>
      <c r="O900" s="2" t="str">
        <f t="shared" si="58"/>
        <v>Single</v>
      </c>
      <c r="P900" t="str">
        <f t="shared" si="59"/>
        <v>Full Pay</v>
      </c>
    </row>
    <row r="901" spans="1:16" x14ac:dyDescent="0.3">
      <c r="A901" s="1" t="s">
        <v>11</v>
      </c>
      <c r="B901" s="3">
        <v>10</v>
      </c>
      <c r="C901" s="1" t="s">
        <v>169</v>
      </c>
      <c r="D901" s="3">
        <v>70911</v>
      </c>
      <c r="E901" s="1" t="s">
        <v>2025</v>
      </c>
      <c r="F901" s="1" t="s">
        <v>21</v>
      </c>
      <c r="G901" s="1" t="s">
        <v>2026</v>
      </c>
      <c r="H901" s="4">
        <v>272250</v>
      </c>
      <c r="I901" s="4">
        <v>272250</v>
      </c>
      <c r="J901" s="3">
        <v>6696</v>
      </c>
      <c r="K901" s="2">
        <v>1</v>
      </c>
      <c r="L901" s="2">
        <f t="shared" si="56"/>
        <v>40.658602150537632</v>
      </c>
      <c r="M901" s="2">
        <f t="shared" si="57"/>
        <v>40.658602150537632</v>
      </c>
      <c r="N901" t="str">
        <v>High Pay</v>
      </c>
      <c r="O901" s="2" t="str">
        <f t="shared" si="58"/>
        <v>Single</v>
      </c>
      <c r="P901" t="str">
        <f t="shared" si="59"/>
        <v>Full Pay</v>
      </c>
    </row>
    <row r="902" spans="1:16" x14ac:dyDescent="0.3">
      <c r="A902" s="1" t="s">
        <v>11</v>
      </c>
      <c r="B902" s="3">
        <v>8</v>
      </c>
      <c r="C902" s="1" t="s">
        <v>728</v>
      </c>
      <c r="D902" s="3">
        <v>19906</v>
      </c>
      <c r="E902" s="1" t="s">
        <v>2027</v>
      </c>
      <c r="F902" s="1" t="s">
        <v>21</v>
      </c>
      <c r="G902" s="1" t="s">
        <v>2028</v>
      </c>
      <c r="H902" s="4">
        <v>148691</v>
      </c>
      <c r="I902" s="4">
        <v>148691</v>
      </c>
      <c r="J902" s="3">
        <v>1103</v>
      </c>
      <c r="K902" s="2">
        <v>1</v>
      </c>
      <c r="L902" s="2">
        <f t="shared" si="56"/>
        <v>134.80598368087036</v>
      </c>
      <c r="M902" s="2">
        <f t="shared" si="57"/>
        <v>134.80598368087036</v>
      </c>
      <c r="N902" t="str">
        <v>Low Pay</v>
      </c>
      <c r="O902" s="2" t="str">
        <f t="shared" si="58"/>
        <v>Single</v>
      </c>
      <c r="P902" t="str">
        <f t="shared" si="59"/>
        <v>Full Pay</v>
      </c>
    </row>
    <row r="903" spans="1:16" x14ac:dyDescent="0.3">
      <c r="A903" s="1" t="s">
        <v>11</v>
      </c>
      <c r="B903" s="3">
        <v>3</v>
      </c>
      <c r="C903" s="1" t="s">
        <v>166</v>
      </c>
      <c r="D903" s="3">
        <v>196903</v>
      </c>
      <c r="E903" s="1" t="s">
        <v>2029</v>
      </c>
      <c r="F903" s="1" t="s">
        <v>21</v>
      </c>
      <c r="G903" s="1" t="s">
        <v>2030</v>
      </c>
      <c r="H903" s="4">
        <v>126441</v>
      </c>
      <c r="I903" s="4">
        <v>143520</v>
      </c>
      <c r="J903" s="3">
        <v>656</v>
      </c>
      <c r="K903" s="2">
        <v>0.88</v>
      </c>
      <c r="L903" s="2">
        <f t="shared" si="56"/>
        <v>192.7454268292683</v>
      </c>
      <c r="M903" s="2">
        <f t="shared" si="57"/>
        <v>218.78048780487805</v>
      </c>
      <c r="N903" t="str">
        <v>Low Pay</v>
      </c>
      <c r="O903" s="2" t="str">
        <f t="shared" si="58"/>
        <v>Single</v>
      </c>
      <c r="P903" t="str">
        <f t="shared" si="59"/>
        <v>Partial</v>
      </c>
    </row>
    <row r="904" spans="1:16" x14ac:dyDescent="0.3">
      <c r="A904" s="1" t="s">
        <v>11</v>
      </c>
      <c r="B904" s="3">
        <v>4</v>
      </c>
      <c r="C904" s="1" t="s">
        <v>16</v>
      </c>
      <c r="D904" s="3">
        <v>101876</v>
      </c>
      <c r="E904" s="1" t="s">
        <v>2031</v>
      </c>
      <c r="F904" s="1" t="s">
        <v>14</v>
      </c>
      <c r="G904" s="1" t="s">
        <v>2032</v>
      </c>
      <c r="H904" s="4">
        <v>122400</v>
      </c>
      <c r="I904" s="4">
        <v>122400</v>
      </c>
      <c r="J904" s="3">
        <v>237</v>
      </c>
      <c r="K904" s="2">
        <v>1</v>
      </c>
      <c r="L904" s="2">
        <f t="shared" si="56"/>
        <v>516.45569620253161</v>
      </c>
      <c r="M904" s="2">
        <f t="shared" si="57"/>
        <v>516.45569620253161</v>
      </c>
      <c r="N904" t="str">
        <v>Low Pay</v>
      </c>
      <c r="O904" s="2" t="str">
        <f t="shared" si="58"/>
        <v>Single</v>
      </c>
      <c r="P904" t="str">
        <f t="shared" si="59"/>
        <v>Full Pay</v>
      </c>
    </row>
    <row r="905" spans="1:16" x14ac:dyDescent="0.3">
      <c r="A905" s="1" t="s">
        <v>11</v>
      </c>
      <c r="B905" s="3">
        <v>2</v>
      </c>
      <c r="C905" s="1" t="s">
        <v>1374</v>
      </c>
      <c r="D905" s="3">
        <v>137902</v>
      </c>
      <c r="E905" s="1" t="s">
        <v>2033</v>
      </c>
      <c r="F905" s="1" t="s">
        <v>21</v>
      </c>
      <c r="G905" s="1" t="s">
        <v>2034</v>
      </c>
      <c r="H905" s="4">
        <v>130170</v>
      </c>
      <c r="I905" s="4">
        <v>130170</v>
      </c>
      <c r="J905" s="3">
        <v>659</v>
      </c>
      <c r="K905" s="2">
        <v>1</v>
      </c>
      <c r="L905" s="2">
        <f t="shared" si="56"/>
        <v>197.52655538694992</v>
      </c>
      <c r="M905" s="2">
        <f t="shared" si="57"/>
        <v>197.52655538694992</v>
      </c>
      <c r="N905" t="str">
        <v>Low Pay</v>
      </c>
      <c r="O905" s="2" t="str">
        <f t="shared" si="58"/>
        <v>Single</v>
      </c>
      <c r="P905" t="str">
        <f t="shared" si="59"/>
        <v>Full Pay</v>
      </c>
    </row>
    <row r="906" spans="1:16" x14ac:dyDescent="0.3">
      <c r="A906" s="1" t="s">
        <v>11</v>
      </c>
      <c r="B906" s="3">
        <v>3</v>
      </c>
      <c r="C906" s="1" t="s">
        <v>589</v>
      </c>
      <c r="D906" s="3">
        <v>45903</v>
      </c>
      <c r="E906" s="1" t="s">
        <v>2035</v>
      </c>
      <c r="F906" s="1" t="s">
        <v>21</v>
      </c>
      <c r="G906" s="1" t="s">
        <v>2036</v>
      </c>
      <c r="H906" s="4">
        <v>144000</v>
      </c>
      <c r="I906" s="4">
        <v>144000</v>
      </c>
      <c r="J906" s="3">
        <v>1306</v>
      </c>
      <c r="K906" s="2">
        <v>1</v>
      </c>
      <c r="L906" s="2">
        <f t="shared" si="56"/>
        <v>110.260336906585</v>
      </c>
      <c r="M906" s="2">
        <f t="shared" si="57"/>
        <v>110.260336906585</v>
      </c>
      <c r="N906" t="str">
        <v>Low Pay</v>
      </c>
      <c r="O906" s="2" t="str">
        <f t="shared" si="58"/>
        <v>Turnover (2 supers)</v>
      </c>
      <c r="P906" t="str">
        <f t="shared" si="59"/>
        <v>Full Pay</v>
      </c>
    </row>
    <row r="907" spans="1:16" x14ac:dyDescent="0.3">
      <c r="A907" s="1" t="s">
        <v>11</v>
      </c>
      <c r="B907" s="3">
        <v>3</v>
      </c>
      <c r="C907" s="1" t="s">
        <v>589</v>
      </c>
      <c r="D907" s="3">
        <v>45903</v>
      </c>
      <c r="E907" s="1" t="s">
        <v>2035</v>
      </c>
      <c r="F907" s="1" t="s">
        <v>21</v>
      </c>
      <c r="G907" s="1" t="s">
        <v>2037</v>
      </c>
      <c r="H907" s="4">
        <v>16304</v>
      </c>
      <c r="I907" s="4">
        <v>17726</v>
      </c>
      <c r="J907" s="3">
        <v>1306</v>
      </c>
      <c r="K907" s="2">
        <v>0.92</v>
      </c>
      <c r="L907" s="2">
        <f t="shared" si="56"/>
        <v>12.483920367534456</v>
      </c>
      <c r="M907" s="2">
        <f t="shared" si="57"/>
        <v>13.572741194486984</v>
      </c>
      <c r="N907" t="str">
        <v>Low Pay</v>
      </c>
      <c r="O907" s="2" t="str">
        <f t="shared" si="58"/>
        <v>Turnover (2 supers)</v>
      </c>
      <c r="P907" t="str">
        <f t="shared" si="59"/>
        <v>Partial</v>
      </c>
    </row>
    <row r="908" spans="1:16" x14ac:dyDescent="0.3">
      <c r="A908" s="1" t="s">
        <v>11</v>
      </c>
      <c r="B908" s="3">
        <v>12</v>
      </c>
      <c r="C908" s="1" t="s">
        <v>279</v>
      </c>
      <c r="D908" s="3">
        <v>175911</v>
      </c>
      <c r="E908" s="1" t="s">
        <v>2038</v>
      </c>
      <c r="F908" s="1" t="s">
        <v>21</v>
      </c>
      <c r="G908" s="1" t="s">
        <v>2039</v>
      </c>
      <c r="H908" s="4">
        <v>157429</v>
      </c>
      <c r="I908" s="4">
        <v>157429</v>
      </c>
      <c r="J908" s="3">
        <v>1105</v>
      </c>
      <c r="K908" s="2">
        <v>1</v>
      </c>
      <c r="L908" s="2">
        <f t="shared" si="56"/>
        <v>142.46968325791855</v>
      </c>
      <c r="M908" s="2">
        <f t="shared" si="57"/>
        <v>142.46968325791855</v>
      </c>
      <c r="N908" t="str">
        <v>Medium Pay</v>
      </c>
      <c r="O908" s="2" t="str">
        <f t="shared" si="58"/>
        <v>Single</v>
      </c>
      <c r="P908" t="str">
        <f t="shared" si="59"/>
        <v>Full Pay</v>
      </c>
    </row>
    <row r="909" spans="1:16" x14ac:dyDescent="0.3">
      <c r="A909" s="1" t="s">
        <v>11</v>
      </c>
      <c r="B909" s="3">
        <v>20</v>
      </c>
      <c r="C909" s="1" t="s">
        <v>31</v>
      </c>
      <c r="D909" s="3">
        <v>14801</v>
      </c>
      <c r="E909" s="1" t="s">
        <v>2040</v>
      </c>
      <c r="F909" s="1" t="s">
        <v>14</v>
      </c>
      <c r="G909" s="1" t="s">
        <v>2041</v>
      </c>
      <c r="H909" s="4">
        <v>232002</v>
      </c>
      <c r="I909" s="4">
        <v>232002</v>
      </c>
      <c r="J909" s="3">
        <v>1607</v>
      </c>
      <c r="K909" s="2">
        <v>1</v>
      </c>
      <c r="L909" s="2">
        <f t="shared" si="56"/>
        <v>144.3696328562539</v>
      </c>
      <c r="M909" s="2">
        <f t="shared" si="57"/>
        <v>144.3696328562539</v>
      </c>
      <c r="N909" t="str">
        <v>Medium Pay</v>
      </c>
      <c r="O909" s="2" t="str">
        <f t="shared" si="58"/>
        <v>Single</v>
      </c>
      <c r="P909" t="str">
        <f t="shared" si="59"/>
        <v>Full Pay</v>
      </c>
    </row>
    <row r="910" spans="1:16" x14ac:dyDescent="0.3">
      <c r="A910" s="1" t="s">
        <v>11</v>
      </c>
      <c r="B910" s="3">
        <v>6</v>
      </c>
      <c r="C910" s="1" t="s">
        <v>102</v>
      </c>
      <c r="D910" s="3">
        <v>93905</v>
      </c>
      <c r="E910" s="1" t="s">
        <v>2042</v>
      </c>
      <c r="F910" s="1" t="s">
        <v>21</v>
      </c>
      <c r="G910" s="1" t="s">
        <v>2043</v>
      </c>
      <c r="H910" s="4">
        <v>122985</v>
      </c>
      <c r="I910" s="4">
        <v>122985</v>
      </c>
      <c r="J910" s="3">
        <v>249</v>
      </c>
      <c r="K910" s="2">
        <v>1</v>
      </c>
      <c r="L910" s="2">
        <f t="shared" si="56"/>
        <v>493.91566265060243</v>
      </c>
      <c r="M910" s="2">
        <f t="shared" si="57"/>
        <v>493.91566265060243</v>
      </c>
      <c r="N910" t="str">
        <v>Low Pay</v>
      </c>
      <c r="O910" s="2" t="str">
        <f t="shared" si="58"/>
        <v>Single</v>
      </c>
      <c r="P910" t="str">
        <f t="shared" si="59"/>
        <v>Full Pay</v>
      </c>
    </row>
    <row r="911" spans="1:16" x14ac:dyDescent="0.3">
      <c r="A911" s="1" t="s">
        <v>11</v>
      </c>
      <c r="B911" s="3">
        <v>10</v>
      </c>
      <c r="C911" s="1" t="s">
        <v>12</v>
      </c>
      <c r="D911" s="3">
        <v>57916</v>
      </c>
      <c r="E911" s="1" t="s">
        <v>2044</v>
      </c>
      <c r="F911" s="1" t="s">
        <v>21</v>
      </c>
      <c r="G911" s="1" t="s">
        <v>2045</v>
      </c>
      <c r="H911" s="4">
        <v>348626</v>
      </c>
      <c r="I911" s="4">
        <v>348626</v>
      </c>
      <c r="J911" s="3">
        <v>36971</v>
      </c>
      <c r="K911" s="2">
        <v>1</v>
      </c>
      <c r="L911" s="2">
        <f t="shared" si="56"/>
        <v>9.429715182169808</v>
      </c>
      <c r="M911" s="2">
        <f t="shared" si="57"/>
        <v>9.429715182169808</v>
      </c>
      <c r="N911" t="str">
        <v>High Pay</v>
      </c>
      <c r="O911" s="2" t="str">
        <f t="shared" si="58"/>
        <v>Single</v>
      </c>
      <c r="P911" t="str">
        <f t="shared" si="59"/>
        <v>Full Pay</v>
      </c>
    </row>
    <row r="912" spans="1:16" x14ac:dyDescent="0.3">
      <c r="A912" s="1" t="s">
        <v>11</v>
      </c>
      <c r="B912" s="3">
        <v>10</v>
      </c>
      <c r="C912" s="1" t="s">
        <v>12</v>
      </c>
      <c r="D912" s="3">
        <v>57840</v>
      </c>
      <c r="E912" s="1" t="s">
        <v>2046</v>
      </c>
      <c r="F912" s="1" t="s">
        <v>14</v>
      </c>
      <c r="G912" s="1" t="s">
        <v>2047</v>
      </c>
      <c r="H912" s="4">
        <v>1</v>
      </c>
      <c r="I912" s="4">
        <v>1</v>
      </c>
      <c r="J912" s="3">
        <v>132</v>
      </c>
      <c r="K912" s="2">
        <v>1</v>
      </c>
      <c r="L912" s="2">
        <f t="shared" si="56"/>
        <v>7.575757575757576E-3</v>
      </c>
      <c r="M912" s="2">
        <f t="shared" si="57"/>
        <v>7.575757575757576E-3</v>
      </c>
      <c r="N912" t="str">
        <v>Low Pay</v>
      </c>
      <c r="O912" s="2" t="str">
        <f t="shared" si="58"/>
        <v>Single</v>
      </c>
      <c r="P912" t="str">
        <f t="shared" si="59"/>
        <v>Full Pay</v>
      </c>
    </row>
    <row r="913" spans="1:16" x14ac:dyDescent="0.3">
      <c r="A913" s="1" t="s">
        <v>11</v>
      </c>
      <c r="B913" s="3">
        <v>15</v>
      </c>
      <c r="C913" s="1" t="s">
        <v>514</v>
      </c>
      <c r="D913" s="3">
        <v>206902</v>
      </c>
      <c r="E913" s="1" t="s">
        <v>2048</v>
      </c>
      <c r="F913" s="1" t="s">
        <v>21</v>
      </c>
      <c r="G913" s="1" t="s">
        <v>2049</v>
      </c>
      <c r="H913" s="4">
        <v>112100</v>
      </c>
      <c r="I913" s="4">
        <v>112100</v>
      </c>
      <c r="J913" s="3">
        <v>120</v>
      </c>
      <c r="K913" s="2">
        <v>1</v>
      </c>
      <c r="L913" s="2">
        <f t="shared" si="56"/>
        <v>934.16666666666663</v>
      </c>
      <c r="M913" s="2">
        <f t="shared" si="57"/>
        <v>934.16666666666663</v>
      </c>
      <c r="N913" t="str">
        <v>Low Pay</v>
      </c>
      <c r="O913" s="2" t="str">
        <f t="shared" si="58"/>
        <v>Single</v>
      </c>
      <c r="P913" t="str">
        <f t="shared" si="59"/>
        <v>Full Pay</v>
      </c>
    </row>
    <row r="914" spans="1:16" x14ac:dyDescent="0.3">
      <c r="A914" s="1" t="s">
        <v>11</v>
      </c>
      <c r="B914" s="3">
        <v>12</v>
      </c>
      <c r="C914" s="1" t="s">
        <v>177</v>
      </c>
      <c r="D914" s="3">
        <v>161912</v>
      </c>
      <c r="E914" s="1" t="s">
        <v>2050</v>
      </c>
      <c r="F914" s="1" t="s">
        <v>21</v>
      </c>
      <c r="G914" s="1" t="s">
        <v>2051</v>
      </c>
      <c r="H914" s="4">
        <v>141120</v>
      </c>
      <c r="I914" s="4">
        <v>141120</v>
      </c>
      <c r="J914" s="3">
        <v>689</v>
      </c>
      <c r="K914" s="2">
        <v>1</v>
      </c>
      <c r="L914" s="2">
        <f t="shared" si="56"/>
        <v>204.81857764876634</v>
      </c>
      <c r="M914" s="2">
        <f t="shared" si="57"/>
        <v>204.81857764876634</v>
      </c>
      <c r="N914" t="str">
        <v>Low Pay</v>
      </c>
      <c r="O914" s="2" t="str">
        <f t="shared" si="58"/>
        <v>Single</v>
      </c>
      <c r="P914" t="str">
        <f t="shared" si="59"/>
        <v>Full Pay</v>
      </c>
    </row>
    <row r="915" spans="1:16" x14ac:dyDescent="0.3">
      <c r="A915" s="1" t="s">
        <v>11</v>
      </c>
      <c r="B915" s="3">
        <v>1</v>
      </c>
      <c r="C915" s="1" t="s">
        <v>2052</v>
      </c>
      <c r="D915" s="3">
        <v>214901</v>
      </c>
      <c r="E915" s="1" t="s">
        <v>2053</v>
      </c>
      <c r="F915" s="1" t="s">
        <v>21</v>
      </c>
      <c r="G915" s="1" t="s">
        <v>2054</v>
      </c>
      <c r="H915" s="4">
        <v>72218</v>
      </c>
      <c r="I915" s="4">
        <v>97856</v>
      </c>
      <c r="J915" s="3">
        <v>9316</v>
      </c>
      <c r="K915" s="2">
        <v>0.74</v>
      </c>
      <c r="L915" s="2">
        <f t="shared" si="56"/>
        <v>7.7520395019321597</v>
      </c>
      <c r="M915" s="2">
        <f t="shared" si="57"/>
        <v>10.504079003864319</v>
      </c>
      <c r="N915" t="str">
        <v>Low Pay</v>
      </c>
      <c r="O915" s="2" t="str">
        <f t="shared" si="58"/>
        <v>Single</v>
      </c>
      <c r="P915" t="str">
        <f t="shared" si="59"/>
        <v>Partial</v>
      </c>
    </row>
    <row r="916" spans="1:16" x14ac:dyDescent="0.3">
      <c r="A916" s="1" t="s">
        <v>11</v>
      </c>
      <c r="B916" s="3">
        <v>1</v>
      </c>
      <c r="C916" s="1" t="s">
        <v>381</v>
      </c>
      <c r="D916" s="3">
        <v>31911</v>
      </c>
      <c r="E916" s="1" t="s">
        <v>2055</v>
      </c>
      <c r="F916" s="1" t="s">
        <v>21</v>
      </c>
      <c r="G916" s="1" t="s">
        <v>2056</v>
      </c>
      <c r="H916" s="4">
        <v>150000</v>
      </c>
      <c r="I916" s="4">
        <v>150000</v>
      </c>
      <c r="J916" s="3">
        <v>1437</v>
      </c>
      <c r="K916" s="2">
        <v>1</v>
      </c>
      <c r="L916" s="2">
        <f t="shared" si="56"/>
        <v>104.38413361169103</v>
      </c>
      <c r="M916" s="2">
        <f t="shared" si="57"/>
        <v>104.38413361169103</v>
      </c>
      <c r="N916" t="str">
        <v>Low Pay</v>
      </c>
      <c r="O916" s="2" t="str">
        <f t="shared" si="58"/>
        <v>Single</v>
      </c>
      <c r="P916" t="str">
        <f t="shared" si="59"/>
        <v>Full Pay</v>
      </c>
    </row>
    <row r="917" spans="1:16" x14ac:dyDescent="0.3">
      <c r="A917" s="1" t="s">
        <v>11</v>
      </c>
      <c r="B917" s="3">
        <v>11</v>
      </c>
      <c r="C917" s="1" t="s">
        <v>79</v>
      </c>
      <c r="D917" s="3">
        <v>126907</v>
      </c>
      <c r="E917" s="1" t="s">
        <v>2057</v>
      </c>
      <c r="F917" s="1" t="s">
        <v>21</v>
      </c>
      <c r="G917" s="1" t="s">
        <v>2058</v>
      </c>
      <c r="H917" s="4">
        <v>16067</v>
      </c>
      <c r="I917" s="4">
        <v>34538</v>
      </c>
      <c r="J917" s="3">
        <v>1032</v>
      </c>
      <c r="K917" s="2">
        <v>0.47</v>
      </c>
      <c r="L917" s="2">
        <f t="shared" si="56"/>
        <v>15.568798449612403</v>
      </c>
      <c r="M917" s="2">
        <f t="shared" si="57"/>
        <v>33.467054263565892</v>
      </c>
      <c r="N917" t="str">
        <v>Low Pay</v>
      </c>
      <c r="O917" s="2" t="str">
        <f t="shared" si="58"/>
        <v>Single</v>
      </c>
      <c r="P917" t="str">
        <f t="shared" si="59"/>
        <v>Partial</v>
      </c>
    </row>
    <row r="918" spans="1:16" x14ac:dyDescent="0.3">
      <c r="A918" s="1" t="s">
        <v>11</v>
      </c>
      <c r="B918" s="3">
        <v>17</v>
      </c>
      <c r="C918" s="1" t="s">
        <v>246</v>
      </c>
      <c r="D918" s="3">
        <v>152802</v>
      </c>
      <c r="E918" s="1" t="s">
        <v>2059</v>
      </c>
      <c r="F918" s="1" t="s">
        <v>14</v>
      </c>
      <c r="G918" s="1" t="s">
        <v>2060</v>
      </c>
      <c r="H918" s="4">
        <v>8890</v>
      </c>
      <c r="I918" s="4">
        <v>100000</v>
      </c>
      <c r="J918" s="3">
        <v>307</v>
      </c>
      <c r="K918" s="2">
        <v>0.09</v>
      </c>
      <c r="L918" s="2">
        <f t="shared" si="56"/>
        <v>28.957654723127035</v>
      </c>
      <c r="M918" s="2">
        <f t="shared" si="57"/>
        <v>325.73289902280129</v>
      </c>
      <c r="N918" t="str">
        <v>Low Pay</v>
      </c>
      <c r="O918" s="2" t="str">
        <f t="shared" si="58"/>
        <v>Single</v>
      </c>
      <c r="P918" t="str">
        <f t="shared" si="59"/>
        <v>Partial</v>
      </c>
    </row>
    <row r="919" spans="1:16" x14ac:dyDescent="0.3">
      <c r="A919" s="1" t="s">
        <v>11</v>
      </c>
      <c r="B919" s="3">
        <v>14</v>
      </c>
      <c r="C919" s="1" t="s">
        <v>541</v>
      </c>
      <c r="D919" s="3">
        <v>67908</v>
      </c>
      <c r="E919" s="1" t="s">
        <v>2061</v>
      </c>
      <c r="F919" s="1" t="s">
        <v>21</v>
      </c>
      <c r="G919" s="1" t="s">
        <v>2062</v>
      </c>
      <c r="H919" s="4">
        <v>85500</v>
      </c>
      <c r="I919" s="4">
        <v>85500</v>
      </c>
      <c r="J919" s="3">
        <v>181</v>
      </c>
      <c r="K919" s="2">
        <v>1</v>
      </c>
      <c r="L919" s="2">
        <f t="shared" si="56"/>
        <v>472.37569060773478</v>
      </c>
      <c r="M919" s="2">
        <f t="shared" si="57"/>
        <v>472.37569060773478</v>
      </c>
      <c r="N919" t="str">
        <v>Low Pay</v>
      </c>
      <c r="O919" s="2" t="str">
        <f t="shared" si="58"/>
        <v>Single</v>
      </c>
      <c r="P919" t="str">
        <f t="shared" si="59"/>
        <v>Full Pay</v>
      </c>
    </row>
    <row r="920" spans="1:16" x14ac:dyDescent="0.3">
      <c r="A920" s="1" t="s">
        <v>11</v>
      </c>
      <c r="B920" s="3">
        <v>16</v>
      </c>
      <c r="C920" s="1" t="s">
        <v>88</v>
      </c>
      <c r="D920" s="3">
        <v>188902</v>
      </c>
      <c r="E920" s="1" t="s">
        <v>2063</v>
      </c>
      <c r="F920" s="1" t="s">
        <v>21</v>
      </c>
      <c r="G920" s="1" t="s">
        <v>2064</v>
      </c>
      <c r="H920" s="4">
        <v>163215</v>
      </c>
      <c r="I920" s="4">
        <v>163215</v>
      </c>
      <c r="J920" s="3">
        <v>1221</v>
      </c>
      <c r="K920" s="2">
        <v>1</v>
      </c>
      <c r="L920" s="2">
        <f t="shared" si="56"/>
        <v>133.67321867321868</v>
      </c>
      <c r="M920" s="2">
        <f t="shared" si="57"/>
        <v>133.67321867321868</v>
      </c>
      <c r="N920" t="str">
        <v>Medium Pay</v>
      </c>
      <c r="O920" s="2" t="str">
        <f t="shared" si="58"/>
        <v>Single</v>
      </c>
      <c r="P920" t="str">
        <f t="shared" si="59"/>
        <v>Full Pay</v>
      </c>
    </row>
    <row r="921" spans="1:16" x14ac:dyDescent="0.3">
      <c r="A921" s="1" t="s">
        <v>11</v>
      </c>
      <c r="B921" s="3">
        <v>8</v>
      </c>
      <c r="C921" s="1" t="s">
        <v>172</v>
      </c>
      <c r="D921" s="3">
        <v>194903</v>
      </c>
      <c r="E921" s="1" t="s">
        <v>2065</v>
      </c>
      <c r="F921" s="1" t="s">
        <v>21</v>
      </c>
      <c r="G921" s="1" t="s">
        <v>2066</v>
      </c>
      <c r="H921" s="4">
        <v>125000</v>
      </c>
      <c r="I921" s="4">
        <v>125000</v>
      </c>
      <c r="J921" s="3">
        <v>684</v>
      </c>
      <c r="K921" s="2">
        <v>1</v>
      </c>
      <c r="L921" s="2">
        <f t="shared" si="56"/>
        <v>182.7485380116959</v>
      </c>
      <c r="M921" s="2">
        <f t="shared" si="57"/>
        <v>182.7485380116959</v>
      </c>
      <c r="N921" t="str">
        <v>Low Pay</v>
      </c>
      <c r="O921" s="2" t="str">
        <f t="shared" si="58"/>
        <v>Single</v>
      </c>
      <c r="P921" t="str">
        <f t="shared" si="59"/>
        <v>Full Pay</v>
      </c>
    </row>
    <row r="922" spans="1:16" x14ac:dyDescent="0.3">
      <c r="A922" s="1" t="s">
        <v>11</v>
      </c>
      <c r="B922" s="3">
        <v>2</v>
      </c>
      <c r="C922" s="1" t="s">
        <v>1374</v>
      </c>
      <c r="D922" s="3">
        <v>137903</v>
      </c>
      <c r="E922" s="1" t="s">
        <v>2067</v>
      </c>
      <c r="F922" s="1" t="s">
        <v>21</v>
      </c>
      <c r="G922" s="1" t="s">
        <v>2068</v>
      </c>
      <c r="H922" s="4">
        <v>118000</v>
      </c>
      <c r="I922" s="4">
        <v>118000</v>
      </c>
      <c r="J922" s="3">
        <v>425</v>
      </c>
      <c r="K922" s="2">
        <v>1</v>
      </c>
      <c r="L922" s="2">
        <f t="shared" si="56"/>
        <v>277.64705882352939</v>
      </c>
      <c r="M922" s="2">
        <f t="shared" si="57"/>
        <v>277.64705882352939</v>
      </c>
      <c r="N922" t="str">
        <v>Low Pay</v>
      </c>
      <c r="O922" s="2" t="str">
        <f t="shared" si="58"/>
        <v>Single</v>
      </c>
      <c r="P922" t="str">
        <f t="shared" si="59"/>
        <v>Full Pay</v>
      </c>
    </row>
    <row r="923" spans="1:16" x14ac:dyDescent="0.3">
      <c r="A923" s="1" t="s">
        <v>11</v>
      </c>
      <c r="B923" s="3">
        <v>15</v>
      </c>
      <c r="C923" s="1" t="s">
        <v>365</v>
      </c>
      <c r="D923" s="3">
        <v>41902</v>
      </c>
      <c r="E923" s="1" t="s">
        <v>2069</v>
      </c>
      <c r="F923" s="1" t="s">
        <v>21</v>
      </c>
      <c r="G923" s="1" t="s">
        <v>2070</v>
      </c>
      <c r="H923" s="4">
        <v>159749</v>
      </c>
      <c r="I923" s="4">
        <v>159749</v>
      </c>
      <c r="J923" s="3">
        <v>269</v>
      </c>
      <c r="K923" s="2">
        <v>1</v>
      </c>
      <c r="L923" s="2">
        <f t="shared" si="56"/>
        <v>593.86245353159848</v>
      </c>
      <c r="M923" s="2">
        <f t="shared" si="57"/>
        <v>593.86245353159848</v>
      </c>
      <c r="N923" t="str">
        <v>Medium Pay</v>
      </c>
      <c r="O923" s="2" t="str">
        <f t="shared" si="58"/>
        <v>Single</v>
      </c>
      <c r="P923" t="str">
        <f t="shared" si="59"/>
        <v>Full Pay</v>
      </c>
    </row>
    <row r="924" spans="1:16" x14ac:dyDescent="0.3">
      <c r="A924" s="1" t="s">
        <v>11</v>
      </c>
      <c r="B924" s="3">
        <v>12</v>
      </c>
      <c r="C924" s="1" t="s">
        <v>177</v>
      </c>
      <c r="D924" s="3">
        <v>161922</v>
      </c>
      <c r="E924" s="1" t="s">
        <v>2071</v>
      </c>
      <c r="F924" s="1" t="s">
        <v>21</v>
      </c>
      <c r="G924" s="1" t="s">
        <v>2072</v>
      </c>
      <c r="H924" s="4">
        <v>213397</v>
      </c>
      <c r="I924" s="4">
        <v>213397</v>
      </c>
      <c r="J924" s="3">
        <v>2378</v>
      </c>
      <c r="K924" s="2">
        <v>1</v>
      </c>
      <c r="L924" s="2">
        <f t="shared" si="56"/>
        <v>89.738015138772084</v>
      </c>
      <c r="M924" s="2">
        <f t="shared" si="57"/>
        <v>89.738015138772084</v>
      </c>
      <c r="N924" t="str">
        <v>Medium Pay</v>
      </c>
      <c r="O924" s="2" t="str">
        <f t="shared" si="58"/>
        <v>Single</v>
      </c>
      <c r="P924" t="str">
        <f t="shared" si="59"/>
        <v>Full Pay</v>
      </c>
    </row>
    <row r="925" spans="1:16" x14ac:dyDescent="0.3">
      <c r="A925" s="1" t="s">
        <v>11</v>
      </c>
      <c r="B925" s="3">
        <v>2</v>
      </c>
      <c r="C925" s="1" t="s">
        <v>46</v>
      </c>
      <c r="D925" s="3">
        <v>178909</v>
      </c>
      <c r="E925" s="1" t="s">
        <v>2073</v>
      </c>
      <c r="F925" s="1" t="s">
        <v>21</v>
      </c>
      <c r="G925" s="1" t="s">
        <v>2074</v>
      </c>
      <c r="H925" s="4">
        <v>190000</v>
      </c>
      <c r="I925" s="4">
        <v>190000</v>
      </c>
      <c r="J925" s="3">
        <v>2570</v>
      </c>
      <c r="K925" s="2">
        <v>1</v>
      </c>
      <c r="L925" s="2">
        <f t="shared" si="56"/>
        <v>73.929961089494157</v>
      </c>
      <c r="M925" s="2">
        <f t="shared" si="57"/>
        <v>73.929961089494157</v>
      </c>
      <c r="N925" t="str">
        <v>Medium Pay</v>
      </c>
      <c r="O925" s="2" t="str">
        <f t="shared" si="58"/>
        <v>Single</v>
      </c>
      <c r="P925" t="str">
        <f t="shared" si="59"/>
        <v>Full Pay</v>
      </c>
    </row>
    <row r="926" spans="1:16" x14ac:dyDescent="0.3">
      <c r="A926" s="1" t="s">
        <v>11</v>
      </c>
      <c r="B926" s="3">
        <v>14</v>
      </c>
      <c r="C926" s="1" t="s">
        <v>2075</v>
      </c>
      <c r="D926" s="3">
        <v>76903</v>
      </c>
      <c r="E926" s="1" t="s">
        <v>2076</v>
      </c>
      <c r="F926" s="1" t="s">
        <v>21</v>
      </c>
      <c r="G926" s="1" t="s">
        <v>2077</v>
      </c>
      <c r="H926" s="4">
        <v>120000</v>
      </c>
      <c r="I926" s="4">
        <v>120000</v>
      </c>
      <c r="J926" s="3">
        <v>297</v>
      </c>
      <c r="K926" s="2">
        <v>1</v>
      </c>
      <c r="L926" s="2">
        <f t="shared" si="56"/>
        <v>404.04040404040404</v>
      </c>
      <c r="M926" s="2">
        <f t="shared" si="57"/>
        <v>404.04040404040404</v>
      </c>
      <c r="N926" t="str">
        <v>Low Pay</v>
      </c>
      <c r="O926" s="2" t="str">
        <f t="shared" si="58"/>
        <v>Single</v>
      </c>
      <c r="P926" t="str">
        <f t="shared" si="59"/>
        <v>Full Pay</v>
      </c>
    </row>
    <row r="927" spans="1:16" x14ac:dyDescent="0.3">
      <c r="A927" s="1" t="s">
        <v>11</v>
      </c>
      <c r="B927" s="3">
        <v>15</v>
      </c>
      <c r="C927" s="1" t="s">
        <v>329</v>
      </c>
      <c r="D927" s="3">
        <v>160904</v>
      </c>
      <c r="E927" s="1" t="s">
        <v>2078</v>
      </c>
      <c r="F927" s="1" t="s">
        <v>21</v>
      </c>
      <c r="G927" s="1" t="s">
        <v>2079</v>
      </c>
      <c r="H927" s="4">
        <v>100000</v>
      </c>
      <c r="I927" s="4">
        <v>100000</v>
      </c>
      <c r="J927" s="3">
        <v>160</v>
      </c>
      <c r="K927" s="2">
        <v>1</v>
      </c>
      <c r="L927" s="2">
        <f t="shared" si="56"/>
        <v>625</v>
      </c>
      <c r="M927" s="2">
        <f t="shared" si="57"/>
        <v>625</v>
      </c>
      <c r="N927" t="str">
        <v>Low Pay</v>
      </c>
      <c r="O927" s="2" t="str">
        <f t="shared" si="58"/>
        <v>Single</v>
      </c>
      <c r="P927" t="str">
        <f t="shared" si="59"/>
        <v>Full Pay</v>
      </c>
    </row>
    <row r="928" spans="1:16" x14ac:dyDescent="0.3">
      <c r="A928" s="1" t="s">
        <v>11</v>
      </c>
      <c r="B928" s="3">
        <v>6</v>
      </c>
      <c r="C928" s="1" t="s">
        <v>393</v>
      </c>
      <c r="D928" s="3">
        <v>166904</v>
      </c>
      <c r="E928" s="1" t="s">
        <v>2080</v>
      </c>
      <c r="F928" s="1" t="s">
        <v>21</v>
      </c>
      <c r="G928" s="1" t="s">
        <v>2081</v>
      </c>
      <c r="H928" s="4">
        <v>180000</v>
      </c>
      <c r="I928" s="4">
        <v>180000</v>
      </c>
      <c r="J928" s="3">
        <v>1482</v>
      </c>
      <c r="K928" s="2">
        <v>1</v>
      </c>
      <c r="L928" s="2">
        <f t="shared" si="56"/>
        <v>121.4574898785425</v>
      </c>
      <c r="M928" s="2">
        <f t="shared" si="57"/>
        <v>121.4574898785425</v>
      </c>
      <c r="N928" t="str">
        <v>Medium Pay</v>
      </c>
      <c r="O928" s="2" t="str">
        <f t="shared" si="58"/>
        <v>Single</v>
      </c>
      <c r="P928" t="str">
        <f t="shared" si="59"/>
        <v>Full Pay</v>
      </c>
    </row>
    <row r="929" spans="1:16" x14ac:dyDescent="0.3">
      <c r="A929" s="1" t="s">
        <v>11</v>
      </c>
      <c r="B929" s="3">
        <v>11</v>
      </c>
      <c r="C929" s="1" t="s">
        <v>36</v>
      </c>
      <c r="D929" s="3">
        <v>220820</v>
      </c>
      <c r="E929" s="1" t="s">
        <v>2082</v>
      </c>
      <c r="F929" s="1" t="s">
        <v>14</v>
      </c>
      <c r="G929" s="1" t="s">
        <v>2083</v>
      </c>
      <c r="H929" s="4">
        <v>237500</v>
      </c>
      <c r="I929" s="4">
        <v>237500</v>
      </c>
      <c r="J929" s="3">
        <v>731</v>
      </c>
      <c r="K929" s="2">
        <v>1</v>
      </c>
      <c r="L929" s="2">
        <f t="shared" si="56"/>
        <v>324.89740082079345</v>
      </c>
      <c r="M929" s="2">
        <f t="shared" si="57"/>
        <v>324.89740082079345</v>
      </c>
      <c r="N929" t="str">
        <v>Medium Pay</v>
      </c>
      <c r="O929" s="2" t="str">
        <f t="shared" si="58"/>
        <v>Single</v>
      </c>
      <c r="P929" t="str">
        <f t="shared" si="59"/>
        <v>Full Pay</v>
      </c>
    </row>
    <row r="930" spans="1:16" x14ac:dyDescent="0.3">
      <c r="A930" s="1" t="s">
        <v>11</v>
      </c>
      <c r="B930" s="3">
        <v>2</v>
      </c>
      <c r="C930" s="1" t="s">
        <v>2084</v>
      </c>
      <c r="D930" s="3">
        <v>4901</v>
      </c>
      <c r="E930" s="1" t="s">
        <v>2085</v>
      </c>
      <c r="F930" s="1" t="s">
        <v>21</v>
      </c>
      <c r="G930" s="1" t="s">
        <v>2086</v>
      </c>
      <c r="H930" s="4">
        <v>187200</v>
      </c>
      <c r="I930" s="4">
        <v>187200</v>
      </c>
      <c r="J930" s="3">
        <v>2913</v>
      </c>
      <c r="K930" s="2">
        <v>1</v>
      </c>
      <c r="L930" s="2">
        <f t="shared" si="56"/>
        <v>64.263645726055614</v>
      </c>
      <c r="M930" s="2">
        <f t="shared" si="57"/>
        <v>64.263645726055614</v>
      </c>
      <c r="N930" t="str">
        <v>Medium Pay</v>
      </c>
      <c r="O930" s="2" t="str">
        <f t="shared" si="58"/>
        <v>Single</v>
      </c>
      <c r="P930" t="str">
        <f t="shared" si="59"/>
        <v>Full Pay</v>
      </c>
    </row>
    <row r="931" spans="1:16" x14ac:dyDescent="0.3">
      <c r="A931" s="1" t="s">
        <v>11</v>
      </c>
      <c r="B931" s="3">
        <v>15</v>
      </c>
      <c r="C931" s="1" t="s">
        <v>1814</v>
      </c>
      <c r="D931" s="3">
        <v>69901</v>
      </c>
      <c r="E931" s="1" t="s">
        <v>2087</v>
      </c>
      <c r="F931" s="1" t="s">
        <v>21</v>
      </c>
      <c r="G931" s="1" t="s">
        <v>2088</v>
      </c>
      <c r="H931" s="4">
        <v>129000</v>
      </c>
      <c r="I931" s="4">
        <v>129000</v>
      </c>
      <c r="J931" s="3">
        <v>200</v>
      </c>
      <c r="K931" s="2">
        <v>1</v>
      </c>
      <c r="L931" s="2">
        <f t="shared" si="56"/>
        <v>645</v>
      </c>
      <c r="M931" s="2">
        <f t="shared" si="57"/>
        <v>645</v>
      </c>
      <c r="N931" t="str">
        <v>Low Pay</v>
      </c>
      <c r="O931" s="2" t="str">
        <f t="shared" si="58"/>
        <v>Single</v>
      </c>
      <c r="P931" t="str">
        <f t="shared" si="59"/>
        <v>Full Pay</v>
      </c>
    </row>
    <row r="932" spans="1:16" x14ac:dyDescent="0.3">
      <c r="A932" s="1" t="s">
        <v>11</v>
      </c>
      <c r="B932" s="3">
        <v>10</v>
      </c>
      <c r="C932" s="1" t="s">
        <v>2089</v>
      </c>
      <c r="D932" s="3">
        <v>199901</v>
      </c>
      <c r="E932" s="1" t="s">
        <v>2090</v>
      </c>
      <c r="F932" s="1" t="s">
        <v>21</v>
      </c>
      <c r="G932" s="1" t="s">
        <v>2091</v>
      </c>
      <c r="H932" s="4">
        <v>293760</v>
      </c>
      <c r="I932" s="4">
        <v>293760</v>
      </c>
      <c r="J932" s="3">
        <v>19235</v>
      </c>
      <c r="K932" s="2">
        <v>1</v>
      </c>
      <c r="L932" s="2">
        <f t="shared" si="56"/>
        <v>15.272160124772551</v>
      </c>
      <c r="M932" s="2">
        <f t="shared" si="57"/>
        <v>15.272160124772551</v>
      </c>
      <c r="N932" t="str">
        <v>High Pay</v>
      </c>
      <c r="O932" s="2" t="str">
        <f t="shared" si="58"/>
        <v>Single</v>
      </c>
      <c r="P932" t="str">
        <f t="shared" si="59"/>
        <v>Full Pay</v>
      </c>
    </row>
    <row r="933" spans="1:16" x14ac:dyDescent="0.3">
      <c r="A933" s="1" t="s">
        <v>11</v>
      </c>
      <c r="B933" s="3">
        <v>12</v>
      </c>
      <c r="C933" s="1" t="s">
        <v>31</v>
      </c>
      <c r="D933" s="3">
        <v>14907</v>
      </c>
      <c r="E933" s="1" t="s">
        <v>2092</v>
      </c>
      <c r="F933" s="1" t="s">
        <v>21</v>
      </c>
      <c r="G933" s="1" t="s">
        <v>2093</v>
      </c>
      <c r="H933" s="4">
        <v>142000</v>
      </c>
      <c r="I933" s="4">
        <v>142000</v>
      </c>
      <c r="J933" s="3">
        <v>893</v>
      </c>
      <c r="K933" s="2">
        <v>1</v>
      </c>
      <c r="L933" s="2">
        <f t="shared" si="56"/>
        <v>159.01455767077269</v>
      </c>
      <c r="M933" s="2">
        <f t="shared" si="57"/>
        <v>159.01455767077269</v>
      </c>
      <c r="N933" t="str">
        <v>Low Pay</v>
      </c>
      <c r="O933" s="2" t="str">
        <f t="shared" si="58"/>
        <v>Single</v>
      </c>
      <c r="P933" t="str">
        <f t="shared" si="59"/>
        <v>Full Pay</v>
      </c>
    </row>
    <row r="934" spans="1:16" x14ac:dyDescent="0.3">
      <c r="A934" s="1" t="s">
        <v>11</v>
      </c>
      <c r="B934" s="3">
        <v>1</v>
      </c>
      <c r="C934" s="1" t="s">
        <v>2052</v>
      </c>
      <c r="D934" s="3">
        <v>214903</v>
      </c>
      <c r="E934" s="1" t="s">
        <v>2094</v>
      </c>
      <c r="F934" s="1" t="s">
        <v>21</v>
      </c>
      <c r="G934" s="1" t="s">
        <v>2095</v>
      </c>
      <c r="H934" s="4">
        <v>224643</v>
      </c>
      <c r="I934" s="4">
        <v>224643</v>
      </c>
      <c r="J934" s="3">
        <v>6019</v>
      </c>
      <c r="K934" s="2">
        <v>1</v>
      </c>
      <c r="L934" s="2">
        <f t="shared" si="56"/>
        <v>37.322312676524341</v>
      </c>
      <c r="M934" s="2">
        <f t="shared" si="57"/>
        <v>37.322312676524341</v>
      </c>
      <c r="N934" t="str">
        <v>Medium Pay</v>
      </c>
      <c r="O934" s="2" t="str">
        <f t="shared" si="58"/>
        <v>Single</v>
      </c>
      <c r="P934" t="str">
        <f t="shared" si="59"/>
        <v>Full Pay</v>
      </c>
    </row>
    <row r="935" spans="1:16" x14ac:dyDescent="0.3">
      <c r="A935" s="1" t="s">
        <v>11</v>
      </c>
      <c r="B935" s="3">
        <v>17</v>
      </c>
      <c r="C935" s="1" t="s">
        <v>246</v>
      </c>
      <c r="D935" s="3">
        <v>152908</v>
      </c>
      <c r="E935" s="1" t="s">
        <v>2096</v>
      </c>
      <c r="F935" s="1" t="s">
        <v>21</v>
      </c>
      <c r="G935" s="1" t="s">
        <v>2097</v>
      </c>
      <c r="H935" s="4">
        <v>167786</v>
      </c>
      <c r="I935" s="4">
        <v>167786</v>
      </c>
      <c r="J935" s="3">
        <v>1138</v>
      </c>
      <c r="K935" s="2">
        <v>1</v>
      </c>
      <c r="L935" s="2">
        <f t="shared" si="56"/>
        <v>147.43936731107206</v>
      </c>
      <c r="M935" s="2">
        <f t="shared" si="57"/>
        <v>147.43936731107206</v>
      </c>
      <c r="N935" t="str">
        <v>Medium Pay</v>
      </c>
      <c r="O935" s="2" t="str">
        <f t="shared" si="58"/>
        <v>Single</v>
      </c>
      <c r="P935" t="str">
        <f t="shared" si="59"/>
        <v>Full Pay</v>
      </c>
    </row>
    <row r="936" spans="1:16" x14ac:dyDescent="0.3">
      <c r="A936" s="1" t="s">
        <v>11</v>
      </c>
      <c r="B936" s="3">
        <v>17</v>
      </c>
      <c r="C936" s="1" t="s">
        <v>119</v>
      </c>
      <c r="D936" s="3">
        <v>110905</v>
      </c>
      <c r="E936" s="1" t="s">
        <v>2098</v>
      </c>
      <c r="F936" s="1" t="s">
        <v>21</v>
      </c>
      <c r="G936" s="1" t="s">
        <v>2099</v>
      </c>
      <c r="H936" s="4">
        <v>135000</v>
      </c>
      <c r="I936" s="4">
        <v>135000</v>
      </c>
      <c r="J936" s="3">
        <v>622</v>
      </c>
      <c r="K936" s="2">
        <v>1</v>
      </c>
      <c r="L936" s="2">
        <f t="shared" si="56"/>
        <v>217.04180064308682</v>
      </c>
      <c r="M936" s="2">
        <f t="shared" si="57"/>
        <v>217.04180064308682</v>
      </c>
      <c r="N936" t="str">
        <v>Low Pay</v>
      </c>
      <c r="O936" s="2" t="str">
        <f t="shared" si="58"/>
        <v>Single</v>
      </c>
      <c r="P936" t="str">
        <f t="shared" si="59"/>
        <v>Full Pay</v>
      </c>
    </row>
    <row r="937" spans="1:16" x14ac:dyDescent="0.3">
      <c r="A937" s="1" t="s">
        <v>11</v>
      </c>
      <c r="B937" s="3">
        <v>14</v>
      </c>
      <c r="C937" s="1" t="s">
        <v>264</v>
      </c>
      <c r="D937" s="3">
        <v>177901</v>
      </c>
      <c r="E937" s="1" t="s">
        <v>2100</v>
      </c>
      <c r="F937" s="1" t="s">
        <v>21</v>
      </c>
      <c r="G937" s="1" t="s">
        <v>2101</v>
      </c>
      <c r="H937" s="4">
        <v>158209</v>
      </c>
      <c r="I937" s="4">
        <v>158209</v>
      </c>
      <c r="J937" s="3">
        <v>12256</v>
      </c>
      <c r="K937" s="2">
        <v>1</v>
      </c>
      <c r="L937" s="2">
        <f t="shared" si="56"/>
        <v>12.908697780678851</v>
      </c>
      <c r="M937" s="2">
        <f t="shared" si="57"/>
        <v>12.908697780678851</v>
      </c>
      <c r="N937" t="str">
        <v>Medium Pay</v>
      </c>
      <c r="O937" s="2" t="str">
        <f t="shared" si="58"/>
        <v>Single</v>
      </c>
      <c r="P937" t="str">
        <f t="shared" si="59"/>
        <v>Full Pay</v>
      </c>
    </row>
    <row r="938" spans="1:16" x14ac:dyDescent="0.3">
      <c r="A938" s="1" t="s">
        <v>11</v>
      </c>
      <c r="B938" s="3">
        <v>12</v>
      </c>
      <c r="C938" s="1" t="s">
        <v>528</v>
      </c>
      <c r="D938" s="3">
        <v>73905</v>
      </c>
      <c r="E938" s="1" t="s">
        <v>2102</v>
      </c>
      <c r="F938" s="1" t="s">
        <v>21</v>
      </c>
      <c r="G938" s="1" t="s">
        <v>2103</v>
      </c>
      <c r="H938" s="4">
        <v>166850</v>
      </c>
      <c r="I938" s="4">
        <v>166850</v>
      </c>
      <c r="J938" s="3">
        <v>790</v>
      </c>
      <c r="K938" s="2">
        <v>1</v>
      </c>
      <c r="L938" s="2">
        <f t="shared" si="56"/>
        <v>211.20253164556962</v>
      </c>
      <c r="M938" s="2">
        <f t="shared" si="57"/>
        <v>211.20253164556962</v>
      </c>
      <c r="N938" t="str">
        <v>Medium Pay</v>
      </c>
      <c r="O938" s="2" t="str">
        <f t="shared" si="58"/>
        <v>Single</v>
      </c>
      <c r="P938" t="str">
        <f t="shared" si="59"/>
        <v>Full Pay</v>
      </c>
    </row>
    <row r="939" spans="1:16" x14ac:dyDescent="0.3">
      <c r="A939" s="1" t="s">
        <v>11</v>
      </c>
      <c r="B939" s="3">
        <v>14</v>
      </c>
      <c r="C939" s="1" t="s">
        <v>2075</v>
      </c>
      <c r="D939" s="3">
        <v>76904</v>
      </c>
      <c r="E939" s="1" t="s">
        <v>2104</v>
      </c>
      <c r="F939" s="1" t="s">
        <v>21</v>
      </c>
      <c r="G939" s="1" t="s">
        <v>2105</v>
      </c>
      <c r="H939" s="4">
        <v>87619</v>
      </c>
      <c r="I939" s="4">
        <v>115001</v>
      </c>
      <c r="J939" s="3">
        <v>273</v>
      </c>
      <c r="K939" s="2">
        <v>0.76</v>
      </c>
      <c r="L939" s="2">
        <f t="shared" si="56"/>
        <v>320.94871794871796</v>
      </c>
      <c r="M939" s="2">
        <f t="shared" si="57"/>
        <v>421.24908424908426</v>
      </c>
      <c r="N939" t="str">
        <v>Low Pay</v>
      </c>
      <c r="O939" s="2" t="str">
        <f t="shared" si="58"/>
        <v>Single</v>
      </c>
      <c r="P939" t="str">
        <f t="shared" si="59"/>
        <v>Partial</v>
      </c>
    </row>
    <row r="940" spans="1:16" x14ac:dyDescent="0.3">
      <c r="A940" s="1" t="s">
        <v>11</v>
      </c>
      <c r="B940" s="3">
        <v>13</v>
      </c>
      <c r="C940" s="1" t="s">
        <v>646</v>
      </c>
      <c r="D940" s="3">
        <v>246909</v>
      </c>
      <c r="E940" s="1" t="s">
        <v>2106</v>
      </c>
      <c r="F940" s="1" t="s">
        <v>21</v>
      </c>
      <c r="G940" s="1" t="s">
        <v>2107</v>
      </c>
      <c r="H940" s="4">
        <v>350000</v>
      </c>
      <c r="I940" s="4">
        <v>350000</v>
      </c>
      <c r="J940" s="3">
        <v>46954</v>
      </c>
      <c r="K940" s="2">
        <v>1</v>
      </c>
      <c r="L940" s="2">
        <f t="shared" si="56"/>
        <v>7.454104016697193</v>
      </c>
      <c r="M940" s="2">
        <f t="shared" si="57"/>
        <v>7.454104016697193</v>
      </c>
      <c r="N940" t="str">
        <v>High Pay</v>
      </c>
      <c r="O940" s="2" t="str">
        <f t="shared" si="58"/>
        <v>Single</v>
      </c>
      <c r="P940" t="str">
        <f t="shared" si="59"/>
        <v>Full Pay</v>
      </c>
    </row>
    <row r="941" spans="1:16" x14ac:dyDescent="0.3">
      <c r="A941" s="1" t="s">
        <v>11</v>
      </c>
      <c r="B941" s="3">
        <v>13</v>
      </c>
      <c r="C941" s="1" t="s">
        <v>910</v>
      </c>
      <c r="D941" s="3">
        <v>75908</v>
      </c>
      <c r="E941" s="1" t="s">
        <v>2108</v>
      </c>
      <c r="F941" s="1" t="s">
        <v>21</v>
      </c>
      <c r="G941" s="1" t="s">
        <v>2109</v>
      </c>
      <c r="H941" s="4">
        <v>99290</v>
      </c>
      <c r="I941" s="4">
        <v>111800</v>
      </c>
      <c r="J941" s="3">
        <v>235</v>
      </c>
      <c r="K941" s="2">
        <v>0.89</v>
      </c>
      <c r="L941" s="2">
        <f t="shared" si="56"/>
        <v>422.51063829787233</v>
      </c>
      <c r="M941" s="2">
        <f t="shared" si="57"/>
        <v>475.74468085106383</v>
      </c>
      <c r="N941" t="str">
        <v>Low Pay</v>
      </c>
      <c r="O941" s="2" t="str">
        <f t="shared" si="58"/>
        <v>Single</v>
      </c>
      <c r="P941" t="str">
        <f t="shared" si="59"/>
        <v>Partial</v>
      </c>
    </row>
    <row r="942" spans="1:16" x14ac:dyDescent="0.3">
      <c r="A942" s="1" t="s">
        <v>11</v>
      </c>
      <c r="B942" s="3">
        <v>4</v>
      </c>
      <c r="C942" s="1" t="s">
        <v>1177</v>
      </c>
      <c r="D942" s="3">
        <v>237905</v>
      </c>
      <c r="E942" s="1" t="s">
        <v>2110</v>
      </c>
      <c r="F942" s="1" t="s">
        <v>21</v>
      </c>
      <c r="G942" s="1" t="s">
        <v>2111</v>
      </c>
      <c r="H942" s="4">
        <v>189000</v>
      </c>
      <c r="I942" s="4">
        <v>189000</v>
      </c>
      <c r="J942" s="3">
        <v>2884</v>
      </c>
      <c r="K942" s="2">
        <v>1</v>
      </c>
      <c r="L942" s="2">
        <f t="shared" si="56"/>
        <v>65.533980582524265</v>
      </c>
      <c r="M942" s="2">
        <f t="shared" si="57"/>
        <v>65.533980582524265</v>
      </c>
      <c r="N942" t="str">
        <v>Medium Pay</v>
      </c>
      <c r="O942" s="2" t="str">
        <f t="shared" si="58"/>
        <v>Single</v>
      </c>
      <c r="P942" t="str">
        <f t="shared" si="59"/>
        <v>Full Pay</v>
      </c>
    </row>
    <row r="943" spans="1:16" x14ac:dyDescent="0.3">
      <c r="A943" s="1" t="s">
        <v>11</v>
      </c>
      <c r="B943" s="3">
        <v>20</v>
      </c>
      <c r="C943" s="1" t="s">
        <v>49</v>
      </c>
      <c r="D943" s="3">
        <v>15842</v>
      </c>
      <c r="E943" s="1" t="s">
        <v>2112</v>
      </c>
      <c r="F943" s="1" t="s">
        <v>14</v>
      </c>
      <c r="G943" s="1" t="s">
        <v>2113</v>
      </c>
      <c r="H943" s="4">
        <v>245000</v>
      </c>
      <c r="I943" s="4">
        <v>245000</v>
      </c>
      <c r="J943" s="3">
        <v>469</v>
      </c>
      <c r="K943" s="2">
        <v>1</v>
      </c>
      <c r="L943" s="2">
        <f t="shared" si="56"/>
        <v>522.38805970149258</v>
      </c>
      <c r="M943" s="2">
        <f t="shared" si="57"/>
        <v>522.38805970149258</v>
      </c>
      <c r="N943" t="str">
        <v>Medium Pay</v>
      </c>
      <c r="O943" s="2" t="str">
        <f t="shared" si="58"/>
        <v>Single</v>
      </c>
      <c r="P943" t="str">
        <f t="shared" si="59"/>
        <v>Full Pay</v>
      </c>
    </row>
    <row r="944" spans="1:16" x14ac:dyDescent="0.3">
      <c r="A944" s="1" t="s">
        <v>11</v>
      </c>
      <c r="B944" s="3">
        <v>10</v>
      </c>
      <c r="C944" s="1" t="s">
        <v>2089</v>
      </c>
      <c r="D944" s="3">
        <v>199902</v>
      </c>
      <c r="E944" s="1" t="s">
        <v>2114</v>
      </c>
      <c r="F944" s="1" t="s">
        <v>21</v>
      </c>
      <c r="G944" s="1" t="s">
        <v>2115</v>
      </c>
      <c r="H944" s="4">
        <v>242500</v>
      </c>
      <c r="I944" s="4">
        <v>242500</v>
      </c>
      <c r="J944" s="3">
        <v>10034</v>
      </c>
      <c r="K944" s="2">
        <v>1</v>
      </c>
      <c r="L944" s="2">
        <f t="shared" si="56"/>
        <v>24.167829380107634</v>
      </c>
      <c r="M944" s="2">
        <f t="shared" si="57"/>
        <v>24.167829380107634</v>
      </c>
      <c r="N944" t="str">
        <v>Medium Pay</v>
      </c>
      <c r="O944" s="2" t="str">
        <f t="shared" si="58"/>
        <v>Single</v>
      </c>
      <c r="P944" t="str">
        <f t="shared" si="59"/>
        <v>Full Pay</v>
      </c>
    </row>
    <row r="945" spans="1:16" x14ac:dyDescent="0.3">
      <c r="A945" s="1" t="s">
        <v>11</v>
      </c>
      <c r="B945" s="3">
        <v>14</v>
      </c>
      <c r="C945" s="1" t="s">
        <v>1161</v>
      </c>
      <c r="D945" s="3">
        <v>104903</v>
      </c>
      <c r="E945" s="1" t="s">
        <v>2116</v>
      </c>
      <c r="F945" s="1" t="s">
        <v>21</v>
      </c>
      <c r="G945" s="1" t="s">
        <v>2117</v>
      </c>
      <c r="H945" s="4">
        <v>100000</v>
      </c>
      <c r="I945" s="4">
        <v>100000</v>
      </c>
      <c r="J945" s="3">
        <v>138</v>
      </c>
      <c r="K945" s="2">
        <v>1</v>
      </c>
      <c r="L945" s="2">
        <f t="shared" si="56"/>
        <v>724.63768115942025</v>
      </c>
      <c r="M945" s="2">
        <f t="shared" si="57"/>
        <v>724.63768115942025</v>
      </c>
      <c r="N945" t="str">
        <v>Low Pay</v>
      </c>
      <c r="O945" s="2" t="str">
        <f t="shared" si="58"/>
        <v>Single</v>
      </c>
      <c r="P945" t="str">
        <f t="shared" si="59"/>
        <v>Full Pay</v>
      </c>
    </row>
    <row r="946" spans="1:16" x14ac:dyDescent="0.3">
      <c r="A946" s="1" t="s">
        <v>11</v>
      </c>
      <c r="B946" s="3">
        <v>3</v>
      </c>
      <c r="C946" s="1" t="s">
        <v>901</v>
      </c>
      <c r="D946" s="3">
        <v>128903</v>
      </c>
      <c r="E946" s="1" t="s">
        <v>2118</v>
      </c>
      <c r="F946" s="1" t="s">
        <v>21</v>
      </c>
      <c r="G946" s="1" t="s">
        <v>2119</v>
      </c>
      <c r="H946" s="4">
        <v>114820</v>
      </c>
      <c r="I946" s="4">
        <v>114820</v>
      </c>
      <c r="J946" s="3">
        <v>162</v>
      </c>
      <c r="K946" s="2">
        <v>1</v>
      </c>
      <c r="L946" s="2">
        <f t="shared" si="56"/>
        <v>708.76543209876547</v>
      </c>
      <c r="M946" s="2">
        <f t="shared" si="57"/>
        <v>708.76543209876547</v>
      </c>
      <c r="N946" t="str">
        <v>Low Pay</v>
      </c>
      <c r="O946" s="2" t="str">
        <f t="shared" si="58"/>
        <v>Single</v>
      </c>
      <c r="P946" t="str">
        <f t="shared" si="59"/>
        <v>Full Pay</v>
      </c>
    </row>
    <row r="947" spans="1:16" x14ac:dyDescent="0.3">
      <c r="A947" s="1" t="s">
        <v>11</v>
      </c>
      <c r="B947" s="3">
        <v>7</v>
      </c>
      <c r="C947" s="1" t="s">
        <v>76</v>
      </c>
      <c r="D947" s="3">
        <v>37907</v>
      </c>
      <c r="E947" s="1" t="s">
        <v>2120</v>
      </c>
      <c r="F947" s="1" t="s">
        <v>21</v>
      </c>
      <c r="G947" s="1" t="s">
        <v>2121</v>
      </c>
      <c r="H947" s="4">
        <v>178413</v>
      </c>
      <c r="I947" s="4">
        <v>178413</v>
      </c>
      <c r="J947" s="3">
        <v>2057</v>
      </c>
      <c r="K947" s="2">
        <v>1</v>
      </c>
      <c r="L947" s="2">
        <f t="shared" si="56"/>
        <v>86.734564900340303</v>
      </c>
      <c r="M947" s="2">
        <f t="shared" si="57"/>
        <v>86.734564900340303</v>
      </c>
      <c r="N947" t="str">
        <v>Medium Pay</v>
      </c>
      <c r="O947" s="2" t="str">
        <f t="shared" si="58"/>
        <v>Single</v>
      </c>
      <c r="P947" t="str">
        <f t="shared" si="59"/>
        <v>Full Pay</v>
      </c>
    </row>
    <row r="948" spans="1:16" x14ac:dyDescent="0.3">
      <c r="A948" s="1" t="s">
        <v>11</v>
      </c>
      <c r="B948" s="3">
        <v>10</v>
      </c>
      <c r="C948" s="1" t="s">
        <v>228</v>
      </c>
      <c r="D948" s="3">
        <v>91914</v>
      </c>
      <c r="E948" s="1" t="s">
        <v>2122</v>
      </c>
      <c r="F948" s="1" t="s">
        <v>21</v>
      </c>
      <c r="G948" s="1" t="s">
        <v>2123</v>
      </c>
      <c r="H948" s="4">
        <v>144462</v>
      </c>
      <c r="I948" s="4">
        <v>144462</v>
      </c>
      <c r="J948" s="3">
        <v>944</v>
      </c>
      <c r="K948" s="2">
        <v>1</v>
      </c>
      <c r="L948" s="2">
        <f t="shared" si="56"/>
        <v>153.03177966101694</v>
      </c>
      <c r="M948" s="2">
        <f t="shared" si="57"/>
        <v>153.03177966101694</v>
      </c>
      <c r="N948" t="str">
        <v>Low Pay</v>
      </c>
      <c r="O948" s="2" t="str">
        <f t="shared" si="58"/>
        <v>Single</v>
      </c>
      <c r="P948" t="str">
        <f t="shared" si="59"/>
        <v>Full Pay</v>
      </c>
    </row>
    <row r="949" spans="1:16" x14ac:dyDescent="0.3">
      <c r="A949" s="1" t="s">
        <v>11</v>
      </c>
      <c r="B949" s="3">
        <v>20</v>
      </c>
      <c r="C949" s="1" t="s">
        <v>1385</v>
      </c>
      <c r="D949" s="3">
        <v>232902</v>
      </c>
      <c r="E949" s="1" t="s">
        <v>2124</v>
      </c>
      <c r="F949" s="1" t="s">
        <v>21</v>
      </c>
      <c r="G949" s="1" t="s">
        <v>2125</v>
      </c>
      <c r="H949" s="4">
        <v>125000</v>
      </c>
      <c r="I949" s="4">
        <v>125000</v>
      </c>
      <c r="J949" s="3">
        <v>462</v>
      </c>
      <c r="K949" s="2">
        <v>1</v>
      </c>
      <c r="L949" s="2">
        <f t="shared" si="56"/>
        <v>270.56277056277054</v>
      </c>
      <c r="M949" s="2">
        <f t="shared" si="57"/>
        <v>270.56277056277054</v>
      </c>
      <c r="N949" t="str">
        <v>Low Pay</v>
      </c>
      <c r="O949" s="2" t="str">
        <f t="shared" si="58"/>
        <v>Single</v>
      </c>
      <c r="P949" t="str">
        <f t="shared" si="59"/>
        <v>Full Pay</v>
      </c>
    </row>
    <row r="950" spans="1:16" x14ac:dyDescent="0.3">
      <c r="A950" s="1" t="s">
        <v>11</v>
      </c>
      <c r="B950" s="3">
        <v>7</v>
      </c>
      <c r="C950" s="1" t="s">
        <v>816</v>
      </c>
      <c r="D950" s="3">
        <v>92906</v>
      </c>
      <c r="E950" s="1" t="s">
        <v>2126</v>
      </c>
      <c r="F950" s="1" t="s">
        <v>21</v>
      </c>
      <c r="G950" s="1" t="s">
        <v>2127</v>
      </c>
      <c r="H950" s="4">
        <v>132397</v>
      </c>
      <c r="I950" s="4">
        <v>132397</v>
      </c>
      <c r="J950" s="3">
        <v>1583</v>
      </c>
      <c r="K950" s="2">
        <v>1</v>
      </c>
      <c r="L950" s="2">
        <f t="shared" si="56"/>
        <v>83.6367656348705</v>
      </c>
      <c r="M950" s="2">
        <f t="shared" si="57"/>
        <v>83.6367656348705</v>
      </c>
      <c r="N950" t="str">
        <v>Low Pay</v>
      </c>
      <c r="O950" s="2" t="str">
        <f t="shared" si="58"/>
        <v>Single</v>
      </c>
      <c r="P950" t="str">
        <f t="shared" si="59"/>
        <v>Full Pay</v>
      </c>
    </row>
    <row r="951" spans="1:16" x14ac:dyDescent="0.3">
      <c r="A951" s="1" t="s">
        <v>11</v>
      </c>
      <c r="B951" s="3">
        <v>5</v>
      </c>
      <c r="C951" s="1" t="s">
        <v>216</v>
      </c>
      <c r="D951" s="3">
        <v>123913</v>
      </c>
      <c r="E951" s="1" t="s">
        <v>2128</v>
      </c>
      <c r="F951" s="1" t="s">
        <v>21</v>
      </c>
      <c r="G951" s="1" t="s">
        <v>2129</v>
      </c>
      <c r="H951" s="4">
        <v>177731</v>
      </c>
      <c r="I951" s="4">
        <v>177731</v>
      </c>
      <c r="J951" s="3">
        <v>372</v>
      </c>
      <c r="K951" s="2">
        <v>1</v>
      </c>
      <c r="L951" s="2">
        <f t="shared" si="56"/>
        <v>477.77150537634407</v>
      </c>
      <c r="M951" s="2">
        <f t="shared" si="57"/>
        <v>477.77150537634407</v>
      </c>
      <c r="N951" t="str">
        <v>Medium Pay</v>
      </c>
      <c r="O951" s="2" t="str">
        <f t="shared" si="58"/>
        <v>Single</v>
      </c>
      <c r="P951" t="str">
        <f t="shared" si="59"/>
        <v>Full Pay</v>
      </c>
    </row>
    <row r="952" spans="1:16" x14ac:dyDescent="0.3">
      <c r="A952" s="1" t="s">
        <v>11</v>
      </c>
      <c r="B952" s="3">
        <v>9</v>
      </c>
      <c r="C952" s="1" t="s">
        <v>319</v>
      </c>
      <c r="D952" s="3">
        <v>169911</v>
      </c>
      <c r="E952" s="1" t="s">
        <v>2130</v>
      </c>
      <c r="F952" s="1" t="s">
        <v>21</v>
      </c>
      <c r="G952" s="1" t="s">
        <v>2131</v>
      </c>
      <c r="H952" s="4">
        <v>111400</v>
      </c>
      <c r="I952" s="4">
        <v>111400</v>
      </c>
      <c r="J952" s="3">
        <v>326</v>
      </c>
      <c r="K952" s="2">
        <v>1</v>
      </c>
      <c r="L952" s="2">
        <f t="shared" si="56"/>
        <v>341.71779141104292</v>
      </c>
      <c r="M952" s="2">
        <f t="shared" si="57"/>
        <v>341.71779141104292</v>
      </c>
      <c r="N952" t="str">
        <v>Low Pay</v>
      </c>
      <c r="O952" s="2" t="str">
        <f t="shared" si="58"/>
        <v>Single</v>
      </c>
      <c r="P952" t="str">
        <f t="shared" si="59"/>
        <v>Full Pay</v>
      </c>
    </row>
    <row r="953" spans="1:16" x14ac:dyDescent="0.3">
      <c r="A953" s="1" t="s">
        <v>11</v>
      </c>
      <c r="B953" s="3">
        <v>12</v>
      </c>
      <c r="C953" s="1" t="s">
        <v>31</v>
      </c>
      <c r="D953" s="3">
        <v>14908</v>
      </c>
      <c r="E953" s="1" t="s">
        <v>2132</v>
      </c>
      <c r="F953" s="1" t="s">
        <v>21</v>
      </c>
      <c r="G953" s="1" t="s">
        <v>2133</v>
      </c>
      <c r="H953" s="4">
        <v>190857</v>
      </c>
      <c r="I953" s="4">
        <v>190857</v>
      </c>
      <c r="J953" s="3">
        <v>2429</v>
      </c>
      <c r="K953" s="2">
        <v>1</v>
      </c>
      <c r="L953" s="2">
        <f t="shared" si="56"/>
        <v>78.574310415808981</v>
      </c>
      <c r="M953" s="2">
        <f t="shared" si="57"/>
        <v>78.574310415808981</v>
      </c>
      <c r="N953" t="str">
        <v>Medium Pay</v>
      </c>
      <c r="O953" s="2" t="str">
        <f t="shared" si="58"/>
        <v>Single</v>
      </c>
      <c r="P953" t="str">
        <f t="shared" si="59"/>
        <v>Full Pay</v>
      </c>
    </row>
    <row r="954" spans="1:16" x14ac:dyDescent="0.3">
      <c r="A954" s="1" t="s">
        <v>11</v>
      </c>
      <c r="B954" s="3">
        <v>8</v>
      </c>
      <c r="C954" s="1" t="s">
        <v>604</v>
      </c>
      <c r="D954" s="3">
        <v>112909</v>
      </c>
      <c r="E954" s="1" t="s">
        <v>2134</v>
      </c>
      <c r="F954" s="1" t="s">
        <v>21</v>
      </c>
      <c r="G954" s="1" t="s">
        <v>2135</v>
      </c>
      <c r="H954" s="4">
        <v>116905</v>
      </c>
      <c r="I954" s="4">
        <v>116905</v>
      </c>
      <c r="J954" s="3">
        <v>250</v>
      </c>
      <c r="K954" s="2">
        <v>1</v>
      </c>
      <c r="L954" s="2">
        <f t="shared" si="56"/>
        <v>467.62</v>
      </c>
      <c r="M954" s="2">
        <f t="shared" si="57"/>
        <v>467.62</v>
      </c>
      <c r="N954" t="str">
        <v>Low Pay</v>
      </c>
      <c r="O954" s="2" t="str">
        <f t="shared" si="58"/>
        <v>Single</v>
      </c>
      <c r="P954" t="str">
        <f t="shared" si="59"/>
        <v>Full Pay</v>
      </c>
    </row>
    <row r="955" spans="1:16" x14ac:dyDescent="0.3">
      <c r="A955" s="1" t="s">
        <v>11</v>
      </c>
      <c r="B955" s="3">
        <v>6</v>
      </c>
      <c r="C955" s="1" t="s">
        <v>1251</v>
      </c>
      <c r="D955" s="3">
        <v>236802</v>
      </c>
      <c r="E955" s="1" t="s">
        <v>2136</v>
      </c>
      <c r="F955" s="1" t="s">
        <v>14</v>
      </c>
      <c r="G955" s="1" t="s">
        <v>2137</v>
      </c>
      <c r="H955" s="4">
        <v>122004</v>
      </c>
      <c r="I955" s="4">
        <v>122004</v>
      </c>
      <c r="J955" s="3">
        <v>437</v>
      </c>
      <c r="K955" s="2">
        <v>1</v>
      </c>
      <c r="L955" s="2">
        <f t="shared" si="56"/>
        <v>279.18535469107553</v>
      </c>
      <c r="M955" s="2">
        <f t="shared" si="57"/>
        <v>279.18535469107553</v>
      </c>
      <c r="N955" t="str">
        <v>Low Pay</v>
      </c>
      <c r="O955" s="2" t="str">
        <f t="shared" si="58"/>
        <v>Single</v>
      </c>
      <c r="P955" t="str">
        <f t="shared" si="59"/>
        <v>Full Pay</v>
      </c>
    </row>
    <row r="956" spans="1:16" x14ac:dyDescent="0.3">
      <c r="A956" s="1" t="s">
        <v>11</v>
      </c>
      <c r="B956" s="3">
        <v>10</v>
      </c>
      <c r="C956" s="1" t="s">
        <v>302</v>
      </c>
      <c r="D956" s="3">
        <v>74917</v>
      </c>
      <c r="E956" s="1" t="s">
        <v>2138</v>
      </c>
      <c r="F956" s="1" t="s">
        <v>21</v>
      </c>
      <c r="G956" s="1" t="s">
        <v>2139</v>
      </c>
      <c r="H956" s="4">
        <v>130000</v>
      </c>
      <c r="I956" s="4">
        <v>130000</v>
      </c>
      <c r="J956" s="3">
        <v>469</v>
      </c>
      <c r="K956" s="2">
        <v>1</v>
      </c>
      <c r="L956" s="2">
        <f t="shared" si="56"/>
        <v>277.18550106609808</v>
      </c>
      <c r="M956" s="2">
        <f t="shared" si="57"/>
        <v>277.18550106609808</v>
      </c>
      <c r="N956" t="str">
        <v>Low Pay</v>
      </c>
      <c r="O956" s="2" t="str">
        <f t="shared" si="58"/>
        <v>Single</v>
      </c>
      <c r="P956" t="str">
        <f t="shared" si="59"/>
        <v>Full Pay</v>
      </c>
    </row>
    <row r="957" spans="1:16" x14ac:dyDescent="0.3">
      <c r="A957" s="1" t="s">
        <v>11</v>
      </c>
      <c r="B957" s="3">
        <v>15</v>
      </c>
      <c r="C957" s="1" t="s">
        <v>538</v>
      </c>
      <c r="D957" s="3">
        <v>226903</v>
      </c>
      <c r="E957" s="1" t="s">
        <v>2140</v>
      </c>
      <c r="F957" s="1" t="s">
        <v>21</v>
      </c>
      <c r="G957" s="1" t="s">
        <v>2141</v>
      </c>
      <c r="H957" s="4">
        <v>325703</v>
      </c>
      <c r="I957" s="4">
        <v>325703</v>
      </c>
      <c r="J957" s="3">
        <v>13004</v>
      </c>
      <c r="K957" s="2">
        <v>1</v>
      </c>
      <c r="L957" s="2">
        <f t="shared" si="56"/>
        <v>25.046370347585359</v>
      </c>
      <c r="M957" s="2">
        <f t="shared" si="57"/>
        <v>25.046370347585359</v>
      </c>
      <c r="N957" t="str">
        <v>High Pay</v>
      </c>
      <c r="O957" s="2" t="str">
        <f t="shared" si="58"/>
        <v>Single</v>
      </c>
      <c r="P957" t="str">
        <f t="shared" si="59"/>
        <v>Full Pay</v>
      </c>
    </row>
    <row r="958" spans="1:16" x14ac:dyDescent="0.3">
      <c r="A958" s="1" t="s">
        <v>11</v>
      </c>
      <c r="B958" s="3">
        <v>20</v>
      </c>
      <c r="C958" s="1" t="s">
        <v>49</v>
      </c>
      <c r="D958" s="3">
        <v>15907</v>
      </c>
      <c r="E958" s="1" t="s">
        <v>2142</v>
      </c>
      <c r="F958" s="1" t="s">
        <v>21</v>
      </c>
      <c r="G958" s="1" t="s">
        <v>2143</v>
      </c>
      <c r="H958" s="4">
        <v>340867</v>
      </c>
      <c r="I958" s="4">
        <v>340867</v>
      </c>
      <c r="J958" s="3">
        <v>44047</v>
      </c>
      <c r="K958" s="2">
        <v>1</v>
      </c>
      <c r="L958" s="2">
        <f t="shared" si="56"/>
        <v>7.7387109224237749</v>
      </c>
      <c r="M958" s="2">
        <f t="shared" si="57"/>
        <v>7.7387109224237749</v>
      </c>
      <c r="N958" t="str">
        <v>High Pay</v>
      </c>
      <c r="O958" s="2" t="str">
        <f t="shared" si="58"/>
        <v>Single</v>
      </c>
      <c r="P958" t="str">
        <f t="shared" si="59"/>
        <v>Full Pay</v>
      </c>
    </row>
    <row r="959" spans="1:16" x14ac:dyDescent="0.3">
      <c r="A959" s="1" t="s">
        <v>11</v>
      </c>
      <c r="B959" s="3">
        <v>20</v>
      </c>
      <c r="C959" s="1" t="s">
        <v>49</v>
      </c>
      <c r="D959" s="3">
        <v>15840</v>
      </c>
      <c r="E959" s="1" t="s">
        <v>2144</v>
      </c>
      <c r="F959" s="1" t="s">
        <v>14</v>
      </c>
      <c r="G959" s="1" t="s">
        <v>2145</v>
      </c>
      <c r="H959" s="4">
        <v>85000</v>
      </c>
      <c r="I959" s="4">
        <v>85000</v>
      </c>
      <c r="J959" s="3">
        <v>139</v>
      </c>
      <c r="K959" s="2">
        <v>1</v>
      </c>
      <c r="L959" s="2">
        <f t="shared" si="56"/>
        <v>611.51079136690646</v>
      </c>
      <c r="M959" s="2">
        <f t="shared" si="57"/>
        <v>611.51079136690646</v>
      </c>
      <c r="N959" t="str">
        <v>Low Pay</v>
      </c>
      <c r="O959" s="2" t="str">
        <f t="shared" si="58"/>
        <v>Single</v>
      </c>
      <c r="P959" t="str">
        <f t="shared" si="59"/>
        <v>Full Pay</v>
      </c>
    </row>
    <row r="960" spans="1:16" x14ac:dyDescent="0.3">
      <c r="A960" s="1" t="s">
        <v>11</v>
      </c>
      <c r="B960" s="3">
        <v>7</v>
      </c>
      <c r="C960" s="1" t="s">
        <v>360</v>
      </c>
      <c r="D960" s="3">
        <v>203901</v>
      </c>
      <c r="E960" s="1" t="s">
        <v>2146</v>
      </c>
      <c r="F960" s="1" t="s">
        <v>21</v>
      </c>
      <c r="G960" s="1" t="s">
        <v>2147</v>
      </c>
      <c r="H960" s="4">
        <v>142500</v>
      </c>
      <c r="I960" s="4">
        <v>142500</v>
      </c>
      <c r="J960" s="3">
        <v>597</v>
      </c>
      <c r="K960" s="2">
        <v>1</v>
      </c>
      <c r="L960" s="2">
        <f t="shared" si="56"/>
        <v>238.69346733668343</v>
      </c>
      <c r="M960" s="2">
        <f t="shared" si="57"/>
        <v>238.69346733668343</v>
      </c>
      <c r="N960" t="str">
        <v>Low Pay</v>
      </c>
      <c r="O960" s="2" t="str">
        <f t="shared" si="58"/>
        <v>Single</v>
      </c>
      <c r="P960" t="str">
        <f t="shared" si="59"/>
        <v>Full Pay</v>
      </c>
    </row>
    <row r="961" spans="1:16" x14ac:dyDescent="0.3">
      <c r="A961" s="1" t="s">
        <v>11</v>
      </c>
      <c r="B961" s="3">
        <v>1</v>
      </c>
      <c r="C961" s="1" t="s">
        <v>381</v>
      </c>
      <c r="D961" s="3">
        <v>31912</v>
      </c>
      <c r="E961" s="1" t="s">
        <v>2148</v>
      </c>
      <c r="F961" s="1" t="s">
        <v>21</v>
      </c>
      <c r="G961" s="1" t="s">
        <v>2149</v>
      </c>
      <c r="H961" s="4">
        <v>185000</v>
      </c>
      <c r="I961" s="4">
        <v>185000</v>
      </c>
      <c r="J961" s="3">
        <v>9073</v>
      </c>
      <c r="K961" s="2">
        <v>1</v>
      </c>
      <c r="L961" s="2">
        <f t="shared" si="56"/>
        <v>20.390168632205445</v>
      </c>
      <c r="M961" s="2">
        <f t="shared" si="57"/>
        <v>20.390168632205445</v>
      </c>
      <c r="N961" t="str">
        <v>Medium Pay</v>
      </c>
      <c r="O961" s="2" t="str">
        <f t="shared" si="58"/>
        <v>Single</v>
      </c>
      <c r="P961" t="str">
        <f t="shared" si="59"/>
        <v>Full Pay</v>
      </c>
    </row>
    <row r="962" spans="1:16" x14ac:dyDescent="0.3">
      <c r="A962" s="1" t="s">
        <v>11</v>
      </c>
      <c r="B962" s="3">
        <v>2</v>
      </c>
      <c r="C962" s="1" t="s">
        <v>238</v>
      </c>
      <c r="D962" s="3">
        <v>66902</v>
      </c>
      <c r="E962" s="1" t="s">
        <v>2150</v>
      </c>
      <c r="F962" s="1" t="s">
        <v>21</v>
      </c>
      <c r="G962" s="1" t="s">
        <v>2151</v>
      </c>
      <c r="H962" s="4">
        <v>189837</v>
      </c>
      <c r="I962" s="4">
        <v>189837</v>
      </c>
      <c r="J962" s="3">
        <v>1453</v>
      </c>
      <c r="K962" s="2">
        <v>1</v>
      </c>
      <c r="L962" s="2">
        <f t="shared" si="56"/>
        <v>130.65175498967653</v>
      </c>
      <c r="M962" s="2">
        <f t="shared" si="57"/>
        <v>130.65175498967653</v>
      </c>
      <c r="N962" t="str">
        <v>Medium Pay</v>
      </c>
      <c r="O962" s="2" t="str">
        <f t="shared" si="58"/>
        <v>Single</v>
      </c>
      <c r="P962" t="str">
        <f t="shared" si="59"/>
        <v>Full Pay</v>
      </c>
    </row>
    <row r="963" spans="1:16" x14ac:dyDescent="0.3">
      <c r="A963" s="1" t="s">
        <v>11</v>
      </c>
      <c r="B963" s="3">
        <v>19</v>
      </c>
      <c r="C963" s="1" t="s">
        <v>116</v>
      </c>
      <c r="D963" s="3">
        <v>71904</v>
      </c>
      <c r="E963" s="1" t="s">
        <v>2152</v>
      </c>
      <c r="F963" s="1" t="s">
        <v>21</v>
      </c>
      <c r="G963" s="1" t="s">
        <v>2153</v>
      </c>
      <c r="H963" s="4">
        <v>167045</v>
      </c>
      <c r="I963" s="4">
        <v>167045</v>
      </c>
      <c r="J963" s="3">
        <v>2927</v>
      </c>
      <c r="K963" s="2">
        <v>1</v>
      </c>
      <c r="L963" s="2">
        <f t="shared" ref="L963:L1026" si="60">SUM(H963 / J963)</f>
        <v>57.070379227878377</v>
      </c>
      <c r="M963" s="2">
        <f t="shared" ref="M963:M1026" si="61">SUM(I963 / J963)</f>
        <v>57.070379227878377</v>
      </c>
      <c r="N963" t="str">
        <v>Medium Pay</v>
      </c>
      <c r="O963" s="2" t="str">
        <f t="shared" ref="O963:O1026" si="62">IF(COUNTIFS(D$2:D$1200, D963)&gt;1, "Turnover ("&amp;COUNTIFS(D$2:D$1200, D963)&amp;" supers)", "Single")</f>
        <v>Single</v>
      </c>
      <c r="P963" t="str">
        <f t="shared" ref="P963:P1026" si="63">IF(K963=1,"Full Pay","Partial")</f>
        <v>Full Pay</v>
      </c>
    </row>
    <row r="964" spans="1:16" x14ac:dyDescent="0.3">
      <c r="A964" s="1" t="s">
        <v>11</v>
      </c>
      <c r="B964" s="3">
        <v>15</v>
      </c>
      <c r="C964" s="1" t="s">
        <v>614</v>
      </c>
      <c r="D964" s="3">
        <v>233901</v>
      </c>
      <c r="E964" s="1" t="s">
        <v>2154</v>
      </c>
      <c r="F964" s="1" t="s">
        <v>21</v>
      </c>
      <c r="G964" s="1" t="s">
        <v>2155</v>
      </c>
      <c r="H964" s="4">
        <v>233036</v>
      </c>
      <c r="I964" s="4">
        <v>233036</v>
      </c>
      <c r="J964" s="3">
        <v>9767</v>
      </c>
      <c r="K964" s="2">
        <v>1</v>
      </c>
      <c r="L964" s="2">
        <f t="shared" si="60"/>
        <v>23.859526978601412</v>
      </c>
      <c r="M964" s="2">
        <f t="shared" si="61"/>
        <v>23.859526978601412</v>
      </c>
      <c r="N964" t="str">
        <v>Medium Pay</v>
      </c>
      <c r="O964" s="2" t="str">
        <f t="shared" si="62"/>
        <v>Single</v>
      </c>
      <c r="P964" t="str">
        <f t="shared" si="63"/>
        <v>Full Pay</v>
      </c>
    </row>
    <row r="965" spans="1:16" x14ac:dyDescent="0.3">
      <c r="A965" s="1" t="s">
        <v>11</v>
      </c>
      <c r="B965" s="3">
        <v>1</v>
      </c>
      <c r="C965" s="1" t="s">
        <v>2052</v>
      </c>
      <c r="D965" s="3">
        <v>214902</v>
      </c>
      <c r="E965" s="1" t="s">
        <v>2156</v>
      </c>
      <c r="F965" s="1" t="s">
        <v>21</v>
      </c>
      <c r="G965" s="1" t="s">
        <v>2157</v>
      </c>
      <c r="H965" s="4">
        <v>37500</v>
      </c>
      <c r="I965" s="4">
        <v>93493</v>
      </c>
      <c r="J965" s="3">
        <v>153</v>
      </c>
      <c r="K965" s="2">
        <v>0.4</v>
      </c>
      <c r="L965" s="2">
        <f t="shared" si="60"/>
        <v>245.09803921568627</v>
      </c>
      <c r="M965" s="2">
        <f t="shared" si="61"/>
        <v>611.06535947712416</v>
      </c>
      <c r="N965" t="str">
        <v>Low Pay</v>
      </c>
      <c r="O965" s="2" t="str">
        <f t="shared" si="62"/>
        <v>Single</v>
      </c>
      <c r="P965" t="str">
        <f t="shared" si="63"/>
        <v>Partial</v>
      </c>
    </row>
    <row r="966" spans="1:16" x14ac:dyDescent="0.3">
      <c r="A966" s="1" t="s">
        <v>11</v>
      </c>
      <c r="B966" s="3">
        <v>13</v>
      </c>
      <c r="C966" s="1" t="s">
        <v>776</v>
      </c>
      <c r="D966" s="3">
        <v>105902</v>
      </c>
      <c r="E966" s="1" t="s">
        <v>2158</v>
      </c>
      <c r="F966" s="1" t="s">
        <v>21</v>
      </c>
      <c r="G966" s="1" t="s">
        <v>2159</v>
      </c>
      <c r="H966" s="4">
        <v>267344</v>
      </c>
      <c r="I966" s="4">
        <v>267344</v>
      </c>
      <c r="J966" s="3">
        <v>8222</v>
      </c>
      <c r="K966" s="2">
        <v>1</v>
      </c>
      <c r="L966" s="2">
        <f t="shared" si="60"/>
        <v>32.515689613232787</v>
      </c>
      <c r="M966" s="2">
        <f t="shared" si="61"/>
        <v>32.515689613232787</v>
      </c>
      <c r="N966" t="str">
        <v>High Pay</v>
      </c>
      <c r="O966" s="2" t="str">
        <f t="shared" si="62"/>
        <v>Single</v>
      </c>
      <c r="P966" t="str">
        <f t="shared" si="63"/>
        <v>Full Pay</v>
      </c>
    </row>
    <row r="967" spans="1:16" x14ac:dyDescent="0.3">
      <c r="A967" s="1" t="s">
        <v>11</v>
      </c>
      <c r="B967" s="3">
        <v>1</v>
      </c>
      <c r="C967" s="1" t="s">
        <v>1448</v>
      </c>
      <c r="D967" s="3">
        <v>245904</v>
      </c>
      <c r="E967" s="1" t="s">
        <v>2160</v>
      </c>
      <c r="F967" s="1" t="s">
        <v>21</v>
      </c>
      <c r="G967" s="1" t="s">
        <v>2161</v>
      </c>
      <c r="H967" s="4">
        <v>112000</v>
      </c>
      <c r="I967" s="4">
        <v>112000</v>
      </c>
      <c r="J967" s="3">
        <v>187</v>
      </c>
      <c r="K967" s="2">
        <v>1</v>
      </c>
      <c r="L967" s="2">
        <f t="shared" si="60"/>
        <v>598.93048128342241</v>
      </c>
      <c r="M967" s="2">
        <f t="shared" si="61"/>
        <v>598.93048128342241</v>
      </c>
      <c r="N967" t="str">
        <v>Low Pay</v>
      </c>
      <c r="O967" s="2" t="str">
        <f t="shared" si="62"/>
        <v>Single</v>
      </c>
      <c r="P967" t="str">
        <f t="shared" si="63"/>
        <v>Full Pay</v>
      </c>
    </row>
    <row r="968" spans="1:16" x14ac:dyDescent="0.3">
      <c r="A968" s="1" t="s">
        <v>11</v>
      </c>
      <c r="B968" s="3">
        <v>15</v>
      </c>
      <c r="C968" s="1" t="s">
        <v>514</v>
      </c>
      <c r="D968" s="3">
        <v>206901</v>
      </c>
      <c r="E968" s="1" t="s">
        <v>2162</v>
      </c>
      <c r="F968" s="1" t="s">
        <v>21</v>
      </c>
      <c r="G968" s="1" t="s">
        <v>2163</v>
      </c>
      <c r="H968" s="4">
        <v>118000</v>
      </c>
      <c r="I968" s="4">
        <v>118000</v>
      </c>
      <c r="J968" s="3">
        <v>738</v>
      </c>
      <c r="K968" s="2">
        <v>1</v>
      </c>
      <c r="L968" s="2">
        <f t="shared" si="60"/>
        <v>159.89159891598916</v>
      </c>
      <c r="M968" s="2">
        <f t="shared" si="61"/>
        <v>159.89159891598916</v>
      </c>
      <c r="N968" t="str">
        <v>Low Pay</v>
      </c>
      <c r="O968" s="2" t="str">
        <f t="shared" si="62"/>
        <v>Single</v>
      </c>
      <c r="P968" t="str">
        <f t="shared" si="63"/>
        <v>Full Pay</v>
      </c>
    </row>
    <row r="969" spans="1:16" x14ac:dyDescent="0.3">
      <c r="A969" s="1" t="s">
        <v>11</v>
      </c>
      <c r="B969" s="3">
        <v>18</v>
      </c>
      <c r="C969" s="1" t="s">
        <v>73</v>
      </c>
      <c r="D969" s="3">
        <v>22903</v>
      </c>
      <c r="E969" s="1" t="s">
        <v>2164</v>
      </c>
      <c r="F969" s="1" t="s">
        <v>21</v>
      </c>
      <c r="G969" s="1" t="s">
        <v>2165</v>
      </c>
      <c r="H969" s="4">
        <v>68750</v>
      </c>
      <c r="I969" s="4">
        <v>137500</v>
      </c>
      <c r="J969" s="3">
        <v>999</v>
      </c>
      <c r="K969" s="2">
        <v>0.5</v>
      </c>
      <c r="L969" s="2">
        <f t="shared" si="60"/>
        <v>68.818818818818812</v>
      </c>
      <c r="M969" s="2">
        <f t="shared" si="61"/>
        <v>137.63763763763762</v>
      </c>
      <c r="N969" t="str">
        <v>Low Pay</v>
      </c>
      <c r="O969" s="2" t="str">
        <f t="shared" si="62"/>
        <v>Single</v>
      </c>
      <c r="P969" t="str">
        <f t="shared" si="63"/>
        <v>Partial</v>
      </c>
    </row>
    <row r="970" spans="1:16" x14ac:dyDescent="0.3">
      <c r="A970" s="1" t="s">
        <v>11</v>
      </c>
      <c r="B970" s="3">
        <v>17</v>
      </c>
      <c r="C970" s="1" t="s">
        <v>716</v>
      </c>
      <c r="D970" s="3">
        <v>58909</v>
      </c>
      <c r="E970" s="1" t="s">
        <v>2166</v>
      </c>
      <c r="F970" s="1" t="s">
        <v>21</v>
      </c>
      <c r="G970" s="1" t="s">
        <v>2167</v>
      </c>
      <c r="H970" s="4">
        <v>132951</v>
      </c>
      <c r="I970" s="4">
        <v>132951</v>
      </c>
      <c r="J970" s="3">
        <v>232</v>
      </c>
      <c r="K970" s="2">
        <v>1</v>
      </c>
      <c r="L970" s="2">
        <f t="shared" si="60"/>
        <v>573.06465517241384</v>
      </c>
      <c r="M970" s="2">
        <f t="shared" si="61"/>
        <v>573.06465517241384</v>
      </c>
      <c r="N970" t="str">
        <v>Low Pay</v>
      </c>
      <c r="O970" s="2" t="str">
        <f t="shared" si="62"/>
        <v>Single</v>
      </c>
      <c r="P970" t="str">
        <f t="shared" si="63"/>
        <v>Full Pay</v>
      </c>
    </row>
    <row r="971" spans="1:16" x14ac:dyDescent="0.3">
      <c r="A971" s="1" t="s">
        <v>11</v>
      </c>
      <c r="B971" s="3">
        <v>16</v>
      </c>
      <c r="C971" s="1" t="s">
        <v>311</v>
      </c>
      <c r="D971" s="3">
        <v>117903</v>
      </c>
      <c r="E971" s="1" t="s">
        <v>2168</v>
      </c>
      <c r="F971" s="1" t="s">
        <v>21</v>
      </c>
      <c r="G971" s="1" t="s">
        <v>2169</v>
      </c>
      <c r="H971" s="4">
        <v>118815</v>
      </c>
      <c r="I971" s="4">
        <v>118815</v>
      </c>
      <c r="J971" s="3">
        <v>745</v>
      </c>
      <c r="K971" s="2">
        <v>1</v>
      </c>
      <c r="L971" s="2">
        <f t="shared" si="60"/>
        <v>159.48322147651007</v>
      </c>
      <c r="M971" s="2">
        <f t="shared" si="61"/>
        <v>159.48322147651007</v>
      </c>
      <c r="N971" t="str">
        <v>Low Pay</v>
      </c>
      <c r="O971" s="2" t="str">
        <f t="shared" si="62"/>
        <v>Single</v>
      </c>
      <c r="P971" t="str">
        <f t="shared" si="63"/>
        <v>Full Pay</v>
      </c>
    </row>
    <row r="972" spans="1:16" x14ac:dyDescent="0.3">
      <c r="A972" s="1" t="s">
        <v>11</v>
      </c>
      <c r="B972" s="3">
        <v>11</v>
      </c>
      <c r="C972" s="1" t="s">
        <v>133</v>
      </c>
      <c r="D972" s="3">
        <v>61908</v>
      </c>
      <c r="E972" s="1" t="s">
        <v>2170</v>
      </c>
      <c r="F972" s="1" t="s">
        <v>21</v>
      </c>
      <c r="G972" s="1" t="s">
        <v>2171</v>
      </c>
      <c r="H972" s="4">
        <v>218160</v>
      </c>
      <c r="I972" s="4">
        <v>218160</v>
      </c>
      <c r="J972" s="3">
        <v>2880</v>
      </c>
      <c r="K972" s="2">
        <v>1</v>
      </c>
      <c r="L972" s="2">
        <f t="shared" si="60"/>
        <v>75.75</v>
      </c>
      <c r="M972" s="2">
        <f t="shared" si="61"/>
        <v>75.75</v>
      </c>
      <c r="N972" t="str">
        <v>Medium Pay</v>
      </c>
      <c r="O972" s="2" t="str">
        <f t="shared" si="62"/>
        <v>Single</v>
      </c>
      <c r="P972" t="str">
        <f t="shared" si="63"/>
        <v>Full Pay</v>
      </c>
    </row>
    <row r="973" spans="1:16" x14ac:dyDescent="0.3">
      <c r="A973" s="1" t="s">
        <v>11</v>
      </c>
      <c r="B973" s="3">
        <v>15</v>
      </c>
      <c r="C973" s="1" t="s">
        <v>575</v>
      </c>
      <c r="D973" s="3">
        <v>42903</v>
      </c>
      <c r="E973" s="1" t="s">
        <v>2172</v>
      </c>
      <c r="F973" s="1" t="s">
        <v>21</v>
      </c>
      <c r="G973" s="1" t="s">
        <v>2173</v>
      </c>
      <c r="H973" s="4">
        <v>40619</v>
      </c>
      <c r="I973" s="4">
        <v>91505</v>
      </c>
      <c r="J973" s="3">
        <v>259</v>
      </c>
      <c r="K973" s="2">
        <v>0.44</v>
      </c>
      <c r="L973" s="2">
        <f t="shared" si="60"/>
        <v>156.83011583011583</v>
      </c>
      <c r="M973" s="2">
        <f t="shared" si="61"/>
        <v>353.3011583011583</v>
      </c>
      <c r="N973" t="str">
        <v>Low Pay</v>
      </c>
      <c r="O973" s="2" t="str">
        <f t="shared" si="62"/>
        <v>Single</v>
      </c>
      <c r="P973" t="str">
        <f t="shared" si="63"/>
        <v>Partial</v>
      </c>
    </row>
    <row r="974" spans="1:16" x14ac:dyDescent="0.3">
      <c r="A974" s="1" t="s">
        <v>11</v>
      </c>
      <c r="B974" s="3">
        <v>4</v>
      </c>
      <c r="C974" s="1" t="s">
        <v>91</v>
      </c>
      <c r="D974" s="3">
        <v>84909</v>
      </c>
      <c r="E974" s="1" t="s">
        <v>2174</v>
      </c>
      <c r="F974" s="1" t="s">
        <v>21</v>
      </c>
      <c r="G974" s="1" t="s">
        <v>2175</v>
      </c>
      <c r="H974" s="4">
        <v>186599</v>
      </c>
      <c r="I974" s="4">
        <v>186599</v>
      </c>
      <c r="J974" s="3">
        <v>4310</v>
      </c>
      <c r="K974" s="2">
        <v>1</v>
      </c>
      <c r="L974" s="2">
        <f t="shared" si="60"/>
        <v>43.294431554524365</v>
      </c>
      <c r="M974" s="2">
        <f t="shared" si="61"/>
        <v>43.294431554524365</v>
      </c>
      <c r="N974" t="str">
        <v>Medium Pay</v>
      </c>
      <c r="O974" s="2" t="str">
        <f t="shared" si="62"/>
        <v>Single</v>
      </c>
      <c r="P974" t="str">
        <f t="shared" si="63"/>
        <v>Full Pay</v>
      </c>
    </row>
    <row r="975" spans="1:16" x14ac:dyDescent="0.3">
      <c r="A975" s="1" t="s">
        <v>11</v>
      </c>
      <c r="B975" s="3">
        <v>2</v>
      </c>
      <c r="C975" s="1" t="s">
        <v>1374</v>
      </c>
      <c r="D975" s="3">
        <v>137904</v>
      </c>
      <c r="E975" s="1" t="s">
        <v>2176</v>
      </c>
      <c r="F975" s="1" t="s">
        <v>21</v>
      </c>
      <c r="G975" s="1" t="s">
        <v>2177</v>
      </c>
      <c r="H975" s="4">
        <v>125660</v>
      </c>
      <c r="I975" s="4">
        <v>125660</v>
      </c>
      <c r="J975" s="3">
        <v>826</v>
      </c>
      <c r="K975" s="2">
        <v>1</v>
      </c>
      <c r="L975" s="2">
        <f t="shared" si="60"/>
        <v>152.13075060532688</v>
      </c>
      <c r="M975" s="2">
        <f t="shared" si="61"/>
        <v>152.13075060532688</v>
      </c>
      <c r="N975" t="str">
        <v>Low Pay</v>
      </c>
      <c r="O975" s="2" t="str">
        <f t="shared" si="62"/>
        <v>Single</v>
      </c>
      <c r="P975" t="str">
        <f t="shared" si="63"/>
        <v>Full Pay</v>
      </c>
    </row>
    <row r="976" spans="1:16" x14ac:dyDescent="0.3">
      <c r="A976" s="1" t="s">
        <v>11</v>
      </c>
      <c r="B976" s="3">
        <v>1</v>
      </c>
      <c r="C976" s="1" t="s">
        <v>381</v>
      </c>
      <c r="D976" s="3">
        <v>31913</v>
      </c>
      <c r="E976" s="1" t="s">
        <v>2178</v>
      </c>
      <c r="F976" s="1" t="s">
        <v>21</v>
      </c>
      <c r="G976" s="1" t="s">
        <v>2179</v>
      </c>
      <c r="H976" s="4">
        <v>150000</v>
      </c>
      <c r="I976" s="4">
        <v>150000</v>
      </c>
      <c r="J976" s="3">
        <v>512</v>
      </c>
      <c r="K976" s="2">
        <v>1</v>
      </c>
      <c r="L976" s="2">
        <f t="shared" si="60"/>
        <v>292.96875</v>
      </c>
      <c r="M976" s="2">
        <f t="shared" si="61"/>
        <v>292.96875</v>
      </c>
      <c r="N976" t="str">
        <v>Low Pay</v>
      </c>
      <c r="O976" s="2" t="str">
        <f t="shared" si="62"/>
        <v>Single</v>
      </c>
      <c r="P976" t="str">
        <f t="shared" si="63"/>
        <v>Full Pay</v>
      </c>
    </row>
    <row r="977" spans="1:16" x14ac:dyDescent="0.3">
      <c r="A977" s="1" t="s">
        <v>11</v>
      </c>
      <c r="B977" s="3">
        <v>1</v>
      </c>
      <c r="C977" s="1" t="s">
        <v>381</v>
      </c>
      <c r="D977" s="3">
        <v>31914</v>
      </c>
      <c r="E977" s="1" t="s">
        <v>2180</v>
      </c>
      <c r="F977" s="1" t="s">
        <v>21</v>
      </c>
      <c r="G977" s="1" t="s">
        <v>2181</v>
      </c>
      <c r="H977" s="4">
        <v>37258</v>
      </c>
      <c r="I977" s="4">
        <v>131468</v>
      </c>
      <c r="J977" s="3">
        <v>874</v>
      </c>
      <c r="K977" s="2">
        <v>0.28000000000000003</v>
      </c>
      <c r="L977" s="2">
        <f t="shared" si="60"/>
        <v>42.629290617848973</v>
      </c>
      <c r="M977" s="2">
        <f t="shared" si="61"/>
        <v>150.42105263157896</v>
      </c>
      <c r="N977" t="str">
        <v>Low Pay</v>
      </c>
      <c r="O977" s="2" t="str">
        <f t="shared" si="62"/>
        <v>Single</v>
      </c>
      <c r="P977" t="str">
        <f t="shared" si="63"/>
        <v>Partial</v>
      </c>
    </row>
    <row r="978" spans="1:16" x14ac:dyDescent="0.3">
      <c r="A978" s="1" t="s">
        <v>11</v>
      </c>
      <c r="B978" s="3">
        <v>11</v>
      </c>
      <c r="C978" s="1" t="s">
        <v>1040</v>
      </c>
      <c r="D978" s="3">
        <v>182904</v>
      </c>
      <c r="E978" s="1" t="s">
        <v>2182</v>
      </c>
      <c r="F978" s="1" t="s">
        <v>21</v>
      </c>
      <c r="G978" s="1" t="s">
        <v>2183</v>
      </c>
      <c r="H978" s="4">
        <v>150492</v>
      </c>
      <c r="I978" s="4">
        <v>150492</v>
      </c>
      <c r="J978" s="3">
        <v>582</v>
      </c>
      <c r="K978" s="2">
        <v>1</v>
      </c>
      <c r="L978" s="2">
        <f t="shared" si="60"/>
        <v>258.57731958762889</v>
      </c>
      <c r="M978" s="2">
        <f t="shared" si="61"/>
        <v>258.57731958762889</v>
      </c>
      <c r="N978" t="str">
        <v>Medium Pay</v>
      </c>
      <c r="O978" s="2" t="str">
        <f t="shared" si="62"/>
        <v>Single</v>
      </c>
      <c r="P978" t="str">
        <f t="shared" si="63"/>
        <v>Full Pay</v>
      </c>
    </row>
    <row r="979" spans="1:16" x14ac:dyDescent="0.3">
      <c r="A979" s="1" t="s">
        <v>11</v>
      </c>
      <c r="B979" s="3">
        <v>10</v>
      </c>
      <c r="C979" s="1" t="s">
        <v>302</v>
      </c>
      <c r="D979" s="3">
        <v>74911</v>
      </c>
      <c r="E979" s="1" t="s">
        <v>2184</v>
      </c>
      <c r="F979" s="1" t="s">
        <v>21</v>
      </c>
      <c r="G979" s="1" t="s">
        <v>2185</v>
      </c>
      <c r="H979" s="4">
        <v>108000</v>
      </c>
      <c r="I979" s="4">
        <v>108000</v>
      </c>
      <c r="J979" s="3">
        <v>305</v>
      </c>
      <c r="K979" s="2">
        <v>1</v>
      </c>
      <c r="L979" s="2">
        <f t="shared" si="60"/>
        <v>354.09836065573768</v>
      </c>
      <c r="M979" s="2">
        <f t="shared" si="61"/>
        <v>354.09836065573768</v>
      </c>
      <c r="N979" t="str">
        <v>Low Pay</v>
      </c>
      <c r="O979" s="2" t="str">
        <f t="shared" si="62"/>
        <v>Single</v>
      </c>
      <c r="P979" t="str">
        <f t="shared" si="63"/>
        <v>Full Pay</v>
      </c>
    </row>
    <row r="980" spans="1:16" x14ac:dyDescent="0.3">
      <c r="A980" s="1" t="s">
        <v>11</v>
      </c>
      <c r="B980" s="3">
        <v>20</v>
      </c>
      <c r="C980" s="1" t="s">
        <v>1590</v>
      </c>
      <c r="D980" s="3">
        <v>94902</v>
      </c>
      <c r="E980" s="1" t="s">
        <v>2186</v>
      </c>
      <c r="F980" s="1" t="s">
        <v>21</v>
      </c>
      <c r="G980" s="1" t="s">
        <v>2187</v>
      </c>
      <c r="H980" s="4">
        <v>285850</v>
      </c>
      <c r="I980" s="4">
        <v>285850</v>
      </c>
      <c r="J980" s="3">
        <v>14947</v>
      </c>
      <c r="K980" s="2">
        <v>1</v>
      </c>
      <c r="L980" s="2">
        <f t="shared" si="60"/>
        <v>19.124238977721284</v>
      </c>
      <c r="M980" s="2">
        <f t="shared" si="61"/>
        <v>19.124238977721284</v>
      </c>
      <c r="N980" t="str">
        <v>High Pay</v>
      </c>
      <c r="O980" s="2" t="str">
        <f t="shared" si="62"/>
        <v>Single</v>
      </c>
      <c r="P980" t="str">
        <f t="shared" si="63"/>
        <v>Full Pay</v>
      </c>
    </row>
    <row r="981" spans="1:16" x14ac:dyDescent="0.3">
      <c r="A981" s="1" t="s">
        <v>11</v>
      </c>
      <c r="B981" s="3">
        <v>15</v>
      </c>
      <c r="C981" s="1" t="s">
        <v>2188</v>
      </c>
      <c r="D981" s="3">
        <v>207901</v>
      </c>
      <c r="E981" s="1" t="s">
        <v>2189</v>
      </c>
      <c r="F981" s="1" t="s">
        <v>21</v>
      </c>
      <c r="G981" s="1" t="s">
        <v>2190</v>
      </c>
      <c r="H981" s="4">
        <v>131800</v>
      </c>
      <c r="I981" s="4">
        <v>131800</v>
      </c>
      <c r="J981" s="3">
        <v>415</v>
      </c>
      <c r="K981" s="2">
        <v>1</v>
      </c>
      <c r="L981" s="2">
        <f t="shared" si="60"/>
        <v>317.59036144578312</v>
      </c>
      <c r="M981" s="2">
        <f t="shared" si="61"/>
        <v>317.59036144578312</v>
      </c>
      <c r="N981" t="str">
        <v>Low Pay</v>
      </c>
      <c r="O981" s="2" t="str">
        <f t="shared" si="62"/>
        <v>Single</v>
      </c>
      <c r="P981" t="str">
        <f t="shared" si="63"/>
        <v>Full Pay</v>
      </c>
    </row>
    <row r="982" spans="1:16" x14ac:dyDescent="0.3">
      <c r="A982" s="1" t="s">
        <v>11</v>
      </c>
      <c r="B982" s="3">
        <v>20</v>
      </c>
      <c r="C982" s="1" t="s">
        <v>49</v>
      </c>
      <c r="D982" s="3">
        <v>15827</v>
      </c>
      <c r="E982" s="1" t="s">
        <v>2191</v>
      </c>
      <c r="F982" s="1" t="s">
        <v>14</v>
      </c>
      <c r="G982" s="1" t="s">
        <v>2192</v>
      </c>
      <c r="H982" s="4">
        <v>81620</v>
      </c>
      <c r="I982" s="4">
        <v>81620</v>
      </c>
      <c r="J982" s="3">
        <v>5602</v>
      </c>
      <c r="K982" s="2">
        <v>1</v>
      </c>
      <c r="L982" s="2">
        <f t="shared" si="60"/>
        <v>14.569796501249554</v>
      </c>
      <c r="M982" s="2">
        <f t="shared" si="61"/>
        <v>14.569796501249554</v>
      </c>
      <c r="N982" t="str">
        <v>Low Pay</v>
      </c>
      <c r="O982" s="2" t="str">
        <f t="shared" si="62"/>
        <v>Single</v>
      </c>
      <c r="P982" t="str">
        <f t="shared" si="63"/>
        <v>Full Pay</v>
      </c>
    </row>
    <row r="983" spans="1:16" x14ac:dyDescent="0.3">
      <c r="A983" s="1" t="s">
        <v>11</v>
      </c>
      <c r="B983" s="3">
        <v>20</v>
      </c>
      <c r="C983" s="1" t="s">
        <v>49</v>
      </c>
      <c r="D983" s="3">
        <v>15831</v>
      </c>
      <c r="E983" s="1" t="s">
        <v>2193</v>
      </c>
      <c r="F983" s="1" t="s">
        <v>14</v>
      </c>
      <c r="G983" s="1" t="s">
        <v>2192</v>
      </c>
      <c r="H983" s="4">
        <v>81620</v>
      </c>
      <c r="I983" s="4">
        <v>81620</v>
      </c>
      <c r="J983" s="3">
        <v>6084</v>
      </c>
      <c r="K983" s="2">
        <v>1</v>
      </c>
      <c r="L983" s="2">
        <f t="shared" si="60"/>
        <v>13.4155161078238</v>
      </c>
      <c r="M983" s="2">
        <f t="shared" si="61"/>
        <v>13.4155161078238</v>
      </c>
      <c r="N983" t="str">
        <v>Low Pay</v>
      </c>
      <c r="O983" s="2" t="str">
        <f t="shared" si="62"/>
        <v>Single</v>
      </c>
      <c r="P983" t="str">
        <f t="shared" si="63"/>
        <v>Full Pay</v>
      </c>
    </row>
    <row r="984" spans="1:16" x14ac:dyDescent="0.3">
      <c r="A984" s="1" t="s">
        <v>11</v>
      </c>
      <c r="B984" s="3">
        <v>13</v>
      </c>
      <c r="C984" s="1" t="s">
        <v>910</v>
      </c>
      <c r="D984" s="3">
        <v>75903</v>
      </c>
      <c r="E984" s="1" t="s">
        <v>2194</v>
      </c>
      <c r="F984" s="1" t="s">
        <v>21</v>
      </c>
      <c r="G984" s="1" t="s">
        <v>2195</v>
      </c>
      <c r="H984" s="4">
        <v>123000</v>
      </c>
      <c r="I984" s="4">
        <v>123000</v>
      </c>
      <c r="J984" s="3">
        <v>684</v>
      </c>
      <c r="K984" s="2">
        <v>1</v>
      </c>
      <c r="L984" s="2">
        <f t="shared" si="60"/>
        <v>179.82456140350877</v>
      </c>
      <c r="M984" s="2">
        <f t="shared" si="61"/>
        <v>179.82456140350877</v>
      </c>
      <c r="N984" t="str">
        <v>Low Pay</v>
      </c>
      <c r="O984" s="2" t="str">
        <f t="shared" si="62"/>
        <v>Single</v>
      </c>
      <c r="P984" t="str">
        <f t="shared" si="63"/>
        <v>Full Pay</v>
      </c>
    </row>
    <row r="985" spans="1:16" x14ac:dyDescent="0.3">
      <c r="A985" s="1" t="s">
        <v>11</v>
      </c>
      <c r="B985" s="3">
        <v>10</v>
      </c>
      <c r="C985" s="1" t="s">
        <v>651</v>
      </c>
      <c r="D985" s="3">
        <v>129910</v>
      </c>
      <c r="E985" s="1" t="s">
        <v>2196</v>
      </c>
      <c r="F985" s="1" t="s">
        <v>21</v>
      </c>
      <c r="G985" s="1" t="s">
        <v>2197</v>
      </c>
      <c r="H985" s="4">
        <v>53350</v>
      </c>
      <c r="I985" s="4">
        <v>106700</v>
      </c>
      <c r="J985" s="3">
        <v>1032</v>
      </c>
      <c r="K985" s="2">
        <v>0.5</v>
      </c>
      <c r="L985" s="2">
        <f t="shared" si="60"/>
        <v>51.695736434108525</v>
      </c>
      <c r="M985" s="2">
        <f t="shared" si="61"/>
        <v>103.39147286821705</v>
      </c>
      <c r="N985" t="str">
        <v>Low Pay</v>
      </c>
      <c r="O985" s="2" t="str">
        <f t="shared" si="62"/>
        <v>Single</v>
      </c>
      <c r="P985" t="str">
        <f t="shared" si="63"/>
        <v>Partial</v>
      </c>
    </row>
    <row r="986" spans="1:16" x14ac:dyDescent="0.3">
      <c r="A986" s="1" t="s">
        <v>11</v>
      </c>
      <c r="B986" s="3">
        <v>17</v>
      </c>
      <c r="C986" s="1" t="s">
        <v>1530</v>
      </c>
      <c r="D986" s="3">
        <v>83901</v>
      </c>
      <c r="E986" s="1" t="s">
        <v>2198</v>
      </c>
      <c r="F986" s="1" t="s">
        <v>21</v>
      </c>
      <c r="G986" s="1" t="s">
        <v>2199</v>
      </c>
      <c r="H986" s="4">
        <v>137945</v>
      </c>
      <c r="I986" s="4">
        <v>137945</v>
      </c>
      <c r="J986" s="3">
        <v>525</v>
      </c>
      <c r="K986" s="2">
        <v>1</v>
      </c>
      <c r="L986" s="2">
        <f t="shared" si="60"/>
        <v>262.75238095238097</v>
      </c>
      <c r="M986" s="2">
        <f t="shared" si="61"/>
        <v>262.75238095238097</v>
      </c>
      <c r="N986" t="str">
        <v>Low Pay</v>
      </c>
      <c r="O986" s="2" t="str">
        <f t="shared" si="62"/>
        <v>Single</v>
      </c>
      <c r="P986" t="str">
        <f t="shared" si="63"/>
        <v>Full Pay</v>
      </c>
    </row>
    <row r="987" spans="1:16" x14ac:dyDescent="0.3">
      <c r="A987" s="1" t="s">
        <v>11</v>
      </c>
      <c r="B987" s="3">
        <v>6</v>
      </c>
      <c r="C987" s="1" t="s">
        <v>231</v>
      </c>
      <c r="D987" s="3">
        <v>8902</v>
      </c>
      <c r="E987" s="1" t="s">
        <v>2200</v>
      </c>
      <c r="F987" s="1" t="s">
        <v>21</v>
      </c>
      <c r="G987" s="1" t="s">
        <v>2201</v>
      </c>
      <c r="H987" s="4">
        <v>191000</v>
      </c>
      <c r="I987" s="4">
        <v>191000</v>
      </c>
      <c r="J987" s="3">
        <v>3109</v>
      </c>
      <c r="K987" s="2">
        <v>1</v>
      </c>
      <c r="L987" s="2">
        <f t="shared" si="60"/>
        <v>61.434544869733031</v>
      </c>
      <c r="M987" s="2">
        <f t="shared" si="61"/>
        <v>61.434544869733031</v>
      </c>
      <c r="N987" t="str">
        <v>Medium Pay</v>
      </c>
      <c r="O987" s="2" t="str">
        <f t="shared" si="62"/>
        <v>Single</v>
      </c>
      <c r="P987" t="str">
        <f t="shared" si="63"/>
        <v>Full Pay</v>
      </c>
    </row>
    <row r="988" spans="1:16" x14ac:dyDescent="0.3">
      <c r="A988" s="1" t="s">
        <v>11</v>
      </c>
      <c r="B988" s="3">
        <v>2</v>
      </c>
      <c r="C988" s="1" t="s">
        <v>46</v>
      </c>
      <c r="D988" s="3">
        <v>178808</v>
      </c>
      <c r="E988" s="1" t="s">
        <v>2202</v>
      </c>
      <c r="F988" s="1" t="s">
        <v>14</v>
      </c>
      <c r="G988" s="1" t="s">
        <v>2203</v>
      </c>
      <c r="H988" s="4">
        <v>71000</v>
      </c>
      <c r="I988" s="4">
        <v>71000</v>
      </c>
      <c r="J988" s="3">
        <v>405</v>
      </c>
      <c r="K988" s="2">
        <v>1</v>
      </c>
      <c r="L988" s="2">
        <f t="shared" si="60"/>
        <v>175.30864197530863</v>
      </c>
      <c r="M988" s="2">
        <f t="shared" si="61"/>
        <v>175.30864197530863</v>
      </c>
      <c r="N988" t="str">
        <v>Low Pay</v>
      </c>
      <c r="O988" s="2" t="str">
        <f t="shared" si="62"/>
        <v>Single</v>
      </c>
      <c r="P988" t="str">
        <f t="shared" si="63"/>
        <v>Full Pay</v>
      </c>
    </row>
    <row r="989" spans="1:16" x14ac:dyDescent="0.3">
      <c r="A989" s="1" t="s">
        <v>11</v>
      </c>
      <c r="B989" s="3">
        <v>20</v>
      </c>
      <c r="C989" s="1" t="s">
        <v>1590</v>
      </c>
      <c r="D989" s="3">
        <v>94901</v>
      </c>
      <c r="E989" s="1" t="s">
        <v>2204</v>
      </c>
      <c r="F989" s="1" t="s">
        <v>21</v>
      </c>
      <c r="G989" s="1" t="s">
        <v>2205</v>
      </c>
      <c r="H989" s="4">
        <v>287047</v>
      </c>
      <c r="I989" s="4">
        <v>287047</v>
      </c>
      <c r="J989" s="3">
        <v>7290</v>
      </c>
      <c r="K989" s="2">
        <v>1</v>
      </c>
      <c r="L989" s="2">
        <f t="shared" si="60"/>
        <v>39.375445816186556</v>
      </c>
      <c r="M989" s="2">
        <f t="shared" si="61"/>
        <v>39.375445816186556</v>
      </c>
      <c r="N989" t="str">
        <v>High Pay</v>
      </c>
      <c r="O989" s="2" t="str">
        <f t="shared" si="62"/>
        <v>Single</v>
      </c>
      <c r="P989" t="str">
        <f t="shared" si="63"/>
        <v>Full Pay</v>
      </c>
    </row>
    <row r="990" spans="1:16" x14ac:dyDescent="0.3">
      <c r="A990" s="1" t="s">
        <v>11</v>
      </c>
      <c r="B990" s="3">
        <v>17</v>
      </c>
      <c r="C990" s="1" t="s">
        <v>1530</v>
      </c>
      <c r="D990" s="3">
        <v>83903</v>
      </c>
      <c r="E990" s="1" t="s">
        <v>2206</v>
      </c>
      <c r="F990" s="1" t="s">
        <v>21</v>
      </c>
      <c r="G990" s="1" t="s">
        <v>2207</v>
      </c>
      <c r="H990" s="4">
        <v>249308</v>
      </c>
      <c r="I990" s="4">
        <v>249308</v>
      </c>
      <c r="J990" s="3">
        <v>3089</v>
      </c>
      <c r="K990" s="2">
        <v>1</v>
      </c>
      <c r="L990" s="2">
        <f t="shared" si="60"/>
        <v>80.708319844609903</v>
      </c>
      <c r="M990" s="2">
        <f t="shared" si="61"/>
        <v>80.708319844609903</v>
      </c>
      <c r="N990" t="str">
        <v>Medium Pay</v>
      </c>
      <c r="O990" s="2" t="str">
        <f t="shared" si="62"/>
        <v>Single</v>
      </c>
      <c r="P990" t="str">
        <f t="shared" si="63"/>
        <v>Full Pay</v>
      </c>
    </row>
    <row r="991" spans="1:16" x14ac:dyDescent="0.3">
      <c r="A991" s="1" t="s">
        <v>11</v>
      </c>
      <c r="B991" s="3">
        <v>4</v>
      </c>
      <c r="C991" s="1" t="s">
        <v>16</v>
      </c>
      <c r="D991" s="3">
        <v>101802</v>
      </c>
      <c r="E991" s="1" t="s">
        <v>2208</v>
      </c>
      <c r="F991" s="1" t="s">
        <v>14</v>
      </c>
      <c r="G991" s="1" t="s">
        <v>2209</v>
      </c>
      <c r="H991" s="4">
        <v>144296</v>
      </c>
      <c r="I991" s="4">
        <v>166048</v>
      </c>
      <c r="J991" s="3">
        <v>1193</v>
      </c>
      <c r="K991" s="2">
        <v>0.87</v>
      </c>
      <c r="L991" s="2">
        <f t="shared" si="60"/>
        <v>120.95222129086336</v>
      </c>
      <c r="M991" s="2">
        <f t="shared" si="61"/>
        <v>139.18524727577537</v>
      </c>
      <c r="N991" t="str">
        <v>Medium Pay</v>
      </c>
      <c r="O991" s="2" t="str">
        <f t="shared" si="62"/>
        <v>Single</v>
      </c>
      <c r="P991" t="str">
        <f t="shared" si="63"/>
        <v>Partial</v>
      </c>
    </row>
    <row r="992" spans="1:16" x14ac:dyDescent="0.3">
      <c r="A992" s="1" t="s">
        <v>11</v>
      </c>
      <c r="B992" s="3">
        <v>9</v>
      </c>
      <c r="C992" s="1" t="s">
        <v>2210</v>
      </c>
      <c r="D992" s="3">
        <v>12901</v>
      </c>
      <c r="E992" s="1" t="s">
        <v>2211</v>
      </c>
      <c r="F992" s="1" t="s">
        <v>21</v>
      </c>
      <c r="G992" s="1" t="s">
        <v>2212</v>
      </c>
      <c r="H992" s="4">
        <v>140000</v>
      </c>
      <c r="I992" s="4">
        <v>140000</v>
      </c>
      <c r="J992" s="3">
        <v>594</v>
      </c>
      <c r="K992" s="2">
        <v>1</v>
      </c>
      <c r="L992" s="2">
        <f t="shared" si="60"/>
        <v>235.69023569023568</v>
      </c>
      <c r="M992" s="2">
        <f t="shared" si="61"/>
        <v>235.69023569023568</v>
      </c>
      <c r="N992" t="str">
        <v>Low Pay</v>
      </c>
      <c r="O992" s="2" t="str">
        <f t="shared" si="62"/>
        <v>Single</v>
      </c>
      <c r="P992" t="str">
        <f t="shared" si="63"/>
        <v>Full Pay</v>
      </c>
    </row>
    <row r="993" spans="1:16" x14ac:dyDescent="0.3">
      <c r="A993" s="1" t="s">
        <v>11</v>
      </c>
      <c r="B993" s="3">
        <v>17</v>
      </c>
      <c r="C993" s="1" t="s">
        <v>246</v>
      </c>
      <c r="D993" s="3">
        <v>152909</v>
      </c>
      <c r="E993" s="1" t="s">
        <v>2213</v>
      </c>
      <c r="F993" s="1" t="s">
        <v>21</v>
      </c>
      <c r="G993" s="1" t="s">
        <v>2214</v>
      </c>
      <c r="H993" s="4">
        <v>188370</v>
      </c>
      <c r="I993" s="4">
        <v>188370</v>
      </c>
      <c r="J993" s="3">
        <v>1731</v>
      </c>
      <c r="K993" s="2">
        <v>1</v>
      </c>
      <c r="L993" s="2">
        <f t="shared" si="60"/>
        <v>108.82149046793761</v>
      </c>
      <c r="M993" s="2">
        <f t="shared" si="61"/>
        <v>108.82149046793761</v>
      </c>
      <c r="N993" t="str">
        <v>Medium Pay</v>
      </c>
      <c r="O993" s="2" t="str">
        <f t="shared" si="62"/>
        <v>Single</v>
      </c>
      <c r="P993" t="str">
        <f t="shared" si="63"/>
        <v>Full Pay</v>
      </c>
    </row>
    <row r="994" spans="1:16" x14ac:dyDescent="0.3">
      <c r="A994" s="1" t="s">
        <v>11</v>
      </c>
      <c r="B994" s="3">
        <v>16</v>
      </c>
      <c r="C994" s="1" t="s">
        <v>938</v>
      </c>
      <c r="D994" s="3">
        <v>242902</v>
      </c>
      <c r="E994" s="1" t="s">
        <v>2215</v>
      </c>
      <c r="F994" s="1" t="s">
        <v>21</v>
      </c>
      <c r="G994" s="1" t="s">
        <v>2216</v>
      </c>
      <c r="H994" s="4">
        <v>107077</v>
      </c>
      <c r="I994" s="4">
        <v>107077</v>
      </c>
      <c r="J994" s="3">
        <v>343</v>
      </c>
      <c r="K994" s="2">
        <v>1</v>
      </c>
      <c r="L994" s="2">
        <f t="shared" si="60"/>
        <v>312.17784256559764</v>
      </c>
      <c r="M994" s="2">
        <f t="shared" si="61"/>
        <v>312.17784256559764</v>
      </c>
      <c r="N994" t="str">
        <v>Low Pay</v>
      </c>
      <c r="O994" s="2" t="str">
        <f t="shared" si="62"/>
        <v>Single</v>
      </c>
      <c r="P994" t="str">
        <f t="shared" si="63"/>
        <v>Full Pay</v>
      </c>
    </row>
    <row r="995" spans="1:16" x14ac:dyDescent="0.3">
      <c r="A995" s="1" t="s">
        <v>11</v>
      </c>
      <c r="B995" s="3">
        <v>1</v>
      </c>
      <c r="C995" s="1" t="s">
        <v>357</v>
      </c>
      <c r="D995" s="3">
        <v>108911</v>
      </c>
      <c r="E995" s="1" t="s">
        <v>2217</v>
      </c>
      <c r="F995" s="1" t="s">
        <v>21</v>
      </c>
      <c r="G995" s="1" t="s">
        <v>2218</v>
      </c>
      <c r="H995" s="4">
        <v>230000</v>
      </c>
      <c r="I995" s="4">
        <v>230000</v>
      </c>
      <c r="J995" s="3">
        <v>9844</v>
      </c>
      <c r="K995" s="2">
        <v>1</v>
      </c>
      <c r="L995" s="2">
        <f t="shared" si="60"/>
        <v>23.364485981308412</v>
      </c>
      <c r="M995" s="2">
        <f t="shared" si="61"/>
        <v>23.364485981308412</v>
      </c>
      <c r="N995" t="str">
        <v>Medium Pay</v>
      </c>
      <c r="O995" s="2" t="str">
        <f t="shared" si="62"/>
        <v>Single</v>
      </c>
      <c r="P995" t="str">
        <f t="shared" si="63"/>
        <v>Full Pay</v>
      </c>
    </row>
    <row r="996" spans="1:16" x14ac:dyDescent="0.3">
      <c r="A996" s="1" t="s">
        <v>11</v>
      </c>
      <c r="B996" s="3">
        <v>7</v>
      </c>
      <c r="C996" s="1" t="s">
        <v>485</v>
      </c>
      <c r="D996" s="3">
        <v>210903</v>
      </c>
      <c r="E996" s="1" t="s">
        <v>2219</v>
      </c>
      <c r="F996" s="1" t="s">
        <v>21</v>
      </c>
      <c r="G996" s="1" t="s">
        <v>2220</v>
      </c>
      <c r="H996" s="4">
        <v>151131</v>
      </c>
      <c r="I996" s="4">
        <v>151131</v>
      </c>
      <c r="J996" s="3">
        <v>891</v>
      </c>
      <c r="K996" s="2">
        <v>1</v>
      </c>
      <c r="L996" s="2">
        <f t="shared" si="60"/>
        <v>169.61952861952861</v>
      </c>
      <c r="M996" s="2">
        <f t="shared" si="61"/>
        <v>169.61952861952861</v>
      </c>
      <c r="N996" t="str">
        <v>Medium Pay</v>
      </c>
      <c r="O996" s="2" t="str">
        <f t="shared" si="62"/>
        <v>Single</v>
      </c>
      <c r="P996" t="str">
        <f t="shared" si="63"/>
        <v>Full Pay</v>
      </c>
    </row>
    <row r="997" spans="1:16" x14ac:dyDescent="0.3">
      <c r="A997" s="1" t="s">
        <v>11</v>
      </c>
      <c r="B997" s="3">
        <v>4</v>
      </c>
      <c r="C997" s="1" t="s">
        <v>16</v>
      </c>
      <c r="D997" s="3">
        <v>101924</v>
      </c>
      <c r="E997" s="1" t="s">
        <v>2221</v>
      </c>
      <c r="F997" s="1" t="s">
        <v>21</v>
      </c>
      <c r="G997" s="1" t="s">
        <v>2222</v>
      </c>
      <c r="H997" s="4">
        <v>260000</v>
      </c>
      <c r="I997" s="4">
        <v>260000</v>
      </c>
      <c r="J997" s="3">
        <v>10946</v>
      </c>
      <c r="K997" s="2">
        <v>1</v>
      </c>
      <c r="L997" s="2">
        <f t="shared" si="60"/>
        <v>23.752969121140143</v>
      </c>
      <c r="M997" s="2">
        <f t="shared" si="61"/>
        <v>23.752969121140143</v>
      </c>
      <c r="N997" t="str">
        <v>High Pay</v>
      </c>
      <c r="O997" s="2" t="str">
        <f t="shared" si="62"/>
        <v>Single</v>
      </c>
      <c r="P997" t="str">
        <f t="shared" si="63"/>
        <v>Full Pay</v>
      </c>
    </row>
    <row r="998" spans="1:16" x14ac:dyDescent="0.3">
      <c r="A998" s="1" t="s">
        <v>11</v>
      </c>
      <c r="B998" s="3">
        <v>6</v>
      </c>
      <c r="C998" s="1" t="s">
        <v>572</v>
      </c>
      <c r="D998" s="3">
        <v>204904</v>
      </c>
      <c r="E998" s="1" t="s">
        <v>2223</v>
      </c>
      <c r="F998" s="1" t="s">
        <v>21</v>
      </c>
      <c r="G998" s="1" t="s">
        <v>2224</v>
      </c>
      <c r="H998" s="4">
        <v>208606</v>
      </c>
      <c r="I998" s="4">
        <v>208606</v>
      </c>
      <c r="J998" s="3">
        <v>1968</v>
      </c>
      <c r="K998" s="2">
        <v>1</v>
      </c>
      <c r="L998" s="2">
        <f t="shared" si="60"/>
        <v>105.9989837398374</v>
      </c>
      <c r="M998" s="2">
        <f t="shared" si="61"/>
        <v>105.9989837398374</v>
      </c>
      <c r="N998" t="str">
        <v>Medium Pay</v>
      </c>
      <c r="O998" s="2" t="str">
        <f t="shared" si="62"/>
        <v>Single</v>
      </c>
      <c r="P998" t="str">
        <f t="shared" si="63"/>
        <v>Full Pay</v>
      </c>
    </row>
    <row r="999" spans="1:16" x14ac:dyDescent="0.3">
      <c r="A999" s="1" t="s">
        <v>11</v>
      </c>
      <c r="B999" s="3">
        <v>10</v>
      </c>
      <c r="C999" s="1" t="s">
        <v>228</v>
      </c>
      <c r="D999" s="3">
        <v>91906</v>
      </c>
      <c r="E999" s="1" t="s">
        <v>2225</v>
      </c>
      <c r="F999" s="1" t="s">
        <v>21</v>
      </c>
      <c r="G999" s="1" t="s">
        <v>2226</v>
      </c>
      <c r="H999" s="4">
        <v>219292</v>
      </c>
      <c r="I999" s="4">
        <v>219292</v>
      </c>
      <c r="J999" s="3">
        <v>7788</v>
      </c>
      <c r="K999" s="2">
        <v>1</v>
      </c>
      <c r="L999" s="2">
        <f t="shared" si="60"/>
        <v>28.157678479712377</v>
      </c>
      <c r="M999" s="2">
        <f t="shared" si="61"/>
        <v>28.157678479712377</v>
      </c>
      <c r="N999" t="str">
        <v>Medium Pay</v>
      </c>
      <c r="O999" s="2" t="str">
        <f t="shared" si="62"/>
        <v>Single</v>
      </c>
      <c r="P999" t="str">
        <f t="shared" si="63"/>
        <v>Full Pay</v>
      </c>
    </row>
    <row r="1000" spans="1:16" x14ac:dyDescent="0.3">
      <c r="A1000" s="1" t="s">
        <v>11</v>
      </c>
      <c r="B1000" s="3">
        <v>3</v>
      </c>
      <c r="C1000" s="1" t="s">
        <v>892</v>
      </c>
      <c r="D1000" s="3">
        <v>143903</v>
      </c>
      <c r="E1000" s="1" t="s">
        <v>2227</v>
      </c>
      <c r="F1000" s="1" t="s">
        <v>21</v>
      </c>
      <c r="G1000" s="1" t="s">
        <v>2228</v>
      </c>
      <c r="H1000" s="4">
        <v>132000</v>
      </c>
      <c r="I1000" s="4">
        <v>132000</v>
      </c>
      <c r="J1000" s="3">
        <v>721</v>
      </c>
      <c r="K1000" s="2">
        <v>1</v>
      </c>
      <c r="L1000" s="2">
        <f t="shared" si="60"/>
        <v>183.07905686546462</v>
      </c>
      <c r="M1000" s="2">
        <f t="shared" si="61"/>
        <v>183.07905686546462</v>
      </c>
      <c r="N1000" t="str">
        <v>Low Pay</v>
      </c>
      <c r="O1000" s="2" t="str">
        <f t="shared" si="62"/>
        <v>Single</v>
      </c>
      <c r="P1000" t="str">
        <f t="shared" si="63"/>
        <v>Full Pay</v>
      </c>
    </row>
    <row r="1001" spans="1:16" x14ac:dyDescent="0.3">
      <c r="A1001" s="1" t="s">
        <v>11</v>
      </c>
      <c r="B1001" s="3">
        <v>14</v>
      </c>
      <c r="C1001" s="1" t="s">
        <v>595</v>
      </c>
      <c r="D1001" s="3">
        <v>47905</v>
      </c>
      <c r="E1001" s="1" t="s">
        <v>2229</v>
      </c>
      <c r="F1001" s="1" t="s">
        <v>21</v>
      </c>
      <c r="G1001" s="1" t="s">
        <v>2230</v>
      </c>
      <c r="H1001" s="4">
        <v>28926</v>
      </c>
      <c r="I1001" s="4">
        <v>90000</v>
      </c>
      <c r="J1001" s="3">
        <v>106</v>
      </c>
      <c r="K1001" s="2">
        <v>0.32</v>
      </c>
      <c r="L1001" s="2">
        <f t="shared" si="60"/>
        <v>272.88679245283021</v>
      </c>
      <c r="M1001" s="2">
        <f t="shared" si="61"/>
        <v>849.05660377358492</v>
      </c>
      <c r="N1001" t="str">
        <v>Low Pay</v>
      </c>
      <c r="O1001" s="2" t="str">
        <f t="shared" si="62"/>
        <v>Single</v>
      </c>
      <c r="P1001" t="str">
        <f t="shared" si="63"/>
        <v>Partial</v>
      </c>
    </row>
    <row r="1002" spans="1:16" x14ac:dyDescent="0.3">
      <c r="A1002" s="1" t="s">
        <v>11</v>
      </c>
      <c r="B1002" s="3">
        <v>19</v>
      </c>
      <c r="C1002" s="1" t="s">
        <v>734</v>
      </c>
      <c r="D1002" s="3">
        <v>115902</v>
      </c>
      <c r="E1002" s="1" t="s">
        <v>2231</v>
      </c>
      <c r="F1002" s="1" t="s">
        <v>21</v>
      </c>
      <c r="G1002" s="1" t="s">
        <v>2232</v>
      </c>
      <c r="H1002" s="4">
        <v>108650</v>
      </c>
      <c r="I1002" s="4">
        <v>108650</v>
      </c>
      <c r="J1002" s="3">
        <v>100</v>
      </c>
      <c r="K1002" s="2">
        <v>1</v>
      </c>
      <c r="L1002" s="2">
        <f t="shared" si="60"/>
        <v>1086.5</v>
      </c>
      <c r="M1002" s="2">
        <f t="shared" si="61"/>
        <v>1086.5</v>
      </c>
      <c r="N1002" t="str">
        <v>Low Pay</v>
      </c>
      <c r="O1002" s="2" t="str">
        <f t="shared" si="62"/>
        <v>Single</v>
      </c>
      <c r="P1002" t="str">
        <f t="shared" si="63"/>
        <v>Full Pay</v>
      </c>
    </row>
    <row r="1003" spans="1:16" x14ac:dyDescent="0.3">
      <c r="A1003" s="1" t="s">
        <v>11</v>
      </c>
      <c r="B1003" s="3">
        <v>5</v>
      </c>
      <c r="C1003" s="1" t="s">
        <v>1124</v>
      </c>
      <c r="D1003" s="3">
        <v>100904</v>
      </c>
      <c r="E1003" s="1" t="s">
        <v>2233</v>
      </c>
      <c r="F1003" s="1" t="s">
        <v>21</v>
      </c>
      <c r="G1003" s="1" t="s">
        <v>2234</v>
      </c>
      <c r="H1003" s="4">
        <v>186775</v>
      </c>
      <c r="I1003" s="4">
        <v>186775</v>
      </c>
      <c r="J1003" s="3">
        <v>2588</v>
      </c>
      <c r="K1003" s="2">
        <v>1</v>
      </c>
      <c r="L1003" s="2">
        <f t="shared" si="60"/>
        <v>72.169629057187024</v>
      </c>
      <c r="M1003" s="2">
        <f t="shared" si="61"/>
        <v>72.169629057187024</v>
      </c>
      <c r="N1003" t="str">
        <v>Medium Pay</v>
      </c>
      <c r="O1003" s="2" t="str">
        <f t="shared" si="62"/>
        <v>Single</v>
      </c>
      <c r="P1003" t="str">
        <f t="shared" si="63"/>
        <v>Full Pay</v>
      </c>
    </row>
    <row r="1004" spans="1:16" x14ac:dyDescent="0.3">
      <c r="A1004" s="1" t="s">
        <v>11</v>
      </c>
      <c r="B1004" s="3">
        <v>16</v>
      </c>
      <c r="C1004" s="1" t="s">
        <v>2235</v>
      </c>
      <c r="D1004" s="3">
        <v>23902</v>
      </c>
      <c r="E1004" s="1" t="s">
        <v>2236</v>
      </c>
      <c r="F1004" s="1" t="s">
        <v>21</v>
      </c>
      <c r="G1004" s="1" t="s">
        <v>2237</v>
      </c>
      <c r="H1004" s="4">
        <v>100041</v>
      </c>
      <c r="I1004" s="4">
        <v>100041</v>
      </c>
      <c r="J1004" s="3">
        <v>204</v>
      </c>
      <c r="K1004" s="2">
        <v>1</v>
      </c>
      <c r="L1004" s="2">
        <f t="shared" si="60"/>
        <v>490.39705882352939</v>
      </c>
      <c r="M1004" s="2">
        <f t="shared" si="61"/>
        <v>490.39705882352939</v>
      </c>
      <c r="N1004" t="str">
        <v>Low Pay</v>
      </c>
      <c r="O1004" s="2" t="str">
        <f t="shared" si="62"/>
        <v>Single</v>
      </c>
      <c r="P1004" t="str">
        <f t="shared" si="63"/>
        <v>Full Pay</v>
      </c>
    </row>
    <row r="1005" spans="1:16" x14ac:dyDescent="0.3">
      <c r="A1005" s="1" t="s">
        <v>11</v>
      </c>
      <c r="B1005" s="3">
        <v>8</v>
      </c>
      <c r="C1005" s="1" t="s">
        <v>728</v>
      </c>
      <c r="D1005" s="3">
        <v>19909</v>
      </c>
      <c r="E1005" s="1" t="s">
        <v>2238</v>
      </c>
      <c r="F1005" s="1" t="s">
        <v>21</v>
      </c>
      <c r="G1005" s="1" t="s">
        <v>2239</v>
      </c>
      <c r="H1005" s="4">
        <v>108500</v>
      </c>
      <c r="I1005" s="4">
        <v>108500</v>
      </c>
      <c r="J1005" s="3">
        <v>480</v>
      </c>
      <c r="K1005" s="2">
        <v>1</v>
      </c>
      <c r="L1005" s="2">
        <f t="shared" si="60"/>
        <v>226.04166666666666</v>
      </c>
      <c r="M1005" s="2">
        <f t="shared" si="61"/>
        <v>226.04166666666666</v>
      </c>
      <c r="N1005" t="str">
        <v>Low Pay</v>
      </c>
      <c r="O1005" s="2" t="str">
        <f t="shared" si="62"/>
        <v>Single</v>
      </c>
      <c r="P1005" t="str">
        <f t="shared" si="63"/>
        <v>Full Pay</v>
      </c>
    </row>
    <row r="1006" spans="1:16" x14ac:dyDescent="0.3">
      <c r="A1006" s="1" t="s">
        <v>11</v>
      </c>
      <c r="B1006" s="3">
        <v>2</v>
      </c>
      <c r="C1006" s="1" t="s">
        <v>127</v>
      </c>
      <c r="D1006" s="3">
        <v>205906</v>
      </c>
      <c r="E1006" s="1" t="s">
        <v>2240</v>
      </c>
      <c r="F1006" s="1" t="s">
        <v>21</v>
      </c>
      <c r="G1006" s="1" t="s">
        <v>2241</v>
      </c>
      <c r="H1006" s="4">
        <v>183494</v>
      </c>
      <c r="I1006" s="4">
        <v>183494</v>
      </c>
      <c r="J1006" s="3">
        <v>1961</v>
      </c>
      <c r="K1006" s="2">
        <v>1</v>
      </c>
      <c r="L1006" s="2">
        <f t="shared" si="60"/>
        <v>93.571647118816927</v>
      </c>
      <c r="M1006" s="2">
        <f t="shared" si="61"/>
        <v>93.571647118816927</v>
      </c>
      <c r="N1006" t="str">
        <v>Medium Pay</v>
      </c>
      <c r="O1006" s="2" t="str">
        <f t="shared" si="62"/>
        <v>Single</v>
      </c>
      <c r="P1006" t="str">
        <f t="shared" si="63"/>
        <v>Full Pay</v>
      </c>
    </row>
    <row r="1007" spans="1:16" x14ac:dyDescent="0.3">
      <c r="A1007" s="1" t="s">
        <v>11</v>
      </c>
      <c r="B1007" s="3">
        <v>11</v>
      </c>
      <c r="C1007" s="1" t="s">
        <v>435</v>
      </c>
      <c r="D1007" s="3">
        <v>49909</v>
      </c>
      <c r="E1007" s="1" t="s">
        <v>2242</v>
      </c>
      <c r="F1007" s="1" t="s">
        <v>21</v>
      </c>
      <c r="G1007" s="1" t="s">
        <v>2243</v>
      </c>
      <c r="H1007" s="4">
        <v>50000</v>
      </c>
      <c r="I1007" s="4">
        <v>100000</v>
      </c>
      <c r="J1007" s="3">
        <v>62</v>
      </c>
      <c r="K1007" s="2">
        <v>0.5</v>
      </c>
      <c r="L1007" s="2">
        <f t="shared" si="60"/>
        <v>806.45161290322585</v>
      </c>
      <c r="M1007" s="2">
        <f t="shared" si="61"/>
        <v>1612.9032258064517</v>
      </c>
      <c r="N1007" t="str">
        <v>Low Pay</v>
      </c>
      <c r="O1007" s="2" t="str">
        <f t="shared" si="62"/>
        <v>Single</v>
      </c>
      <c r="P1007" t="str">
        <f t="shared" si="63"/>
        <v>Partial</v>
      </c>
    </row>
    <row r="1008" spans="1:16" x14ac:dyDescent="0.3">
      <c r="A1008" s="1" t="s">
        <v>11</v>
      </c>
      <c r="B1008" s="3">
        <v>2</v>
      </c>
      <c r="C1008" s="1" t="s">
        <v>222</v>
      </c>
      <c r="D1008" s="3">
        <v>13905</v>
      </c>
      <c r="E1008" s="1" t="s">
        <v>2244</v>
      </c>
      <c r="F1008" s="1" t="s">
        <v>21</v>
      </c>
      <c r="G1008" s="1" t="s">
        <v>2245</v>
      </c>
      <c r="H1008" s="4">
        <v>140400</v>
      </c>
      <c r="I1008" s="4">
        <v>140400</v>
      </c>
      <c r="J1008" s="3">
        <v>775</v>
      </c>
      <c r="K1008" s="2">
        <v>1</v>
      </c>
      <c r="L1008" s="2">
        <f t="shared" si="60"/>
        <v>181.16129032258064</v>
      </c>
      <c r="M1008" s="2">
        <f t="shared" si="61"/>
        <v>181.16129032258064</v>
      </c>
      <c r="N1008" t="str">
        <v>Low Pay</v>
      </c>
      <c r="O1008" s="2" t="str">
        <f t="shared" si="62"/>
        <v>Single</v>
      </c>
      <c r="P1008" t="str">
        <f t="shared" si="63"/>
        <v>Full Pay</v>
      </c>
    </row>
    <row r="1009" spans="1:16" x14ac:dyDescent="0.3">
      <c r="A1009" s="1" t="s">
        <v>11</v>
      </c>
      <c r="B1009" s="3">
        <v>17</v>
      </c>
      <c r="C1009" s="1" t="s">
        <v>246</v>
      </c>
      <c r="D1009" s="3">
        <v>152903</v>
      </c>
      <c r="E1009" s="1" t="s">
        <v>2246</v>
      </c>
      <c r="F1009" s="1" t="s">
        <v>21</v>
      </c>
      <c r="G1009" s="1" t="s">
        <v>2247</v>
      </c>
      <c r="H1009" s="4">
        <v>186684</v>
      </c>
      <c r="I1009" s="4">
        <v>186684</v>
      </c>
      <c r="J1009" s="3">
        <v>1271</v>
      </c>
      <c r="K1009" s="2">
        <v>1</v>
      </c>
      <c r="L1009" s="2">
        <f t="shared" si="60"/>
        <v>146.87962234461054</v>
      </c>
      <c r="M1009" s="2">
        <f t="shared" si="61"/>
        <v>146.87962234461054</v>
      </c>
      <c r="N1009" t="str">
        <v>Medium Pay</v>
      </c>
      <c r="O1009" s="2" t="str">
        <f t="shared" si="62"/>
        <v>Single</v>
      </c>
      <c r="P1009" t="str">
        <f t="shared" si="63"/>
        <v>Full Pay</v>
      </c>
    </row>
    <row r="1010" spans="1:16" x14ac:dyDescent="0.3">
      <c r="A1010" s="1" t="s">
        <v>11</v>
      </c>
      <c r="B1010" s="3">
        <v>11</v>
      </c>
      <c r="C1010" s="1" t="s">
        <v>85</v>
      </c>
      <c r="D1010" s="3">
        <v>249908</v>
      </c>
      <c r="E1010" s="1" t="s">
        <v>2248</v>
      </c>
      <c r="F1010" s="1" t="s">
        <v>21</v>
      </c>
      <c r="G1010" s="1" t="s">
        <v>2249</v>
      </c>
      <c r="H1010" s="4">
        <v>135000</v>
      </c>
      <c r="I1010" s="4">
        <v>135000</v>
      </c>
      <c r="J1010" s="3">
        <v>497</v>
      </c>
      <c r="K1010" s="2">
        <v>1</v>
      </c>
      <c r="L1010" s="2">
        <f t="shared" si="60"/>
        <v>271.62977867203222</v>
      </c>
      <c r="M1010" s="2">
        <f t="shared" si="61"/>
        <v>271.62977867203222</v>
      </c>
      <c r="N1010" t="str">
        <v>Low Pay</v>
      </c>
      <c r="O1010" s="2" t="str">
        <f t="shared" si="62"/>
        <v>Single</v>
      </c>
      <c r="P1010" t="str">
        <f t="shared" si="63"/>
        <v>Full Pay</v>
      </c>
    </row>
    <row r="1011" spans="1:16" x14ac:dyDescent="0.3">
      <c r="A1011" s="1" t="s">
        <v>11</v>
      </c>
      <c r="B1011" s="3">
        <v>7</v>
      </c>
      <c r="C1011" s="1" t="s">
        <v>472</v>
      </c>
      <c r="D1011" s="3">
        <v>1909</v>
      </c>
      <c r="E1011" s="1" t="s">
        <v>2250</v>
      </c>
      <c r="F1011" s="1" t="s">
        <v>21</v>
      </c>
      <c r="G1011" s="1" t="s">
        <v>2251</v>
      </c>
      <c r="H1011" s="4">
        <v>136500</v>
      </c>
      <c r="I1011" s="4">
        <v>136500</v>
      </c>
      <c r="J1011" s="3">
        <v>323</v>
      </c>
      <c r="K1011" s="2">
        <v>1</v>
      </c>
      <c r="L1011" s="2">
        <f t="shared" si="60"/>
        <v>422.60061919504642</v>
      </c>
      <c r="M1011" s="2">
        <f t="shared" si="61"/>
        <v>422.60061919504642</v>
      </c>
      <c r="N1011" t="str">
        <v>Low Pay</v>
      </c>
      <c r="O1011" s="2" t="str">
        <f t="shared" si="62"/>
        <v>Single</v>
      </c>
      <c r="P1011" t="str">
        <f t="shared" si="63"/>
        <v>Full Pay</v>
      </c>
    </row>
    <row r="1012" spans="1:16" x14ac:dyDescent="0.3">
      <c r="A1012" s="1" t="s">
        <v>11</v>
      </c>
      <c r="B1012" s="3">
        <v>13</v>
      </c>
      <c r="C1012" s="1" t="s">
        <v>208</v>
      </c>
      <c r="D1012" s="3">
        <v>11904</v>
      </c>
      <c r="E1012" s="1" t="s">
        <v>2252</v>
      </c>
      <c r="F1012" s="1" t="s">
        <v>21</v>
      </c>
      <c r="G1012" s="1" t="s">
        <v>2253</v>
      </c>
      <c r="H1012" s="4">
        <v>155220</v>
      </c>
      <c r="I1012" s="4">
        <v>155220</v>
      </c>
      <c r="J1012" s="3">
        <v>1849</v>
      </c>
      <c r="K1012" s="2">
        <v>1</v>
      </c>
      <c r="L1012" s="2">
        <f t="shared" si="60"/>
        <v>83.948080043266629</v>
      </c>
      <c r="M1012" s="2">
        <f t="shared" si="61"/>
        <v>83.948080043266629</v>
      </c>
      <c r="N1012" t="str">
        <v>Medium Pay</v>
      </c>
      <c r="O1012" s="2" t="str">
        <f t="shared" si="62"/>
        <v>Single</v>
      </c>
      <c r="P1012" t="str">
        <f t="shared" si="63"/>
        <v>Full Pay</v>
      </c>
    </row>
    <row r="1013" spans="1:16" x14ac:dyDescent="0.3">
      <c r="A1013" s="1" t="s">
        <v>11</v>
      </c>
      <c r="B1013" s="3">
        <v>17</v>
      </c>
      <c r="C1013" s="1" t="s">
        <v>119</v>
      </c>
      <c r="D1013" s="3">
        <v>110906</v>
      </c>
      <c r="E1013" s="1" t="s">
        <v>2254</v>
      </c>
      <c r="F1013" s="1" t="s">
        <v>21</v>
      </c>
      <c r="G1013" s="1" t="s">
        <v>2255</v>
      </c>
      <c r="H1013" s="4">
        <v>144127</v>
      </c>
      <c r="I1013" s="4">
        <v>144127</v>
      </c>
      <c r="J1013" s="3">
        <v>431</v>
      </c>
      <c r="K1013" s="2">
        <v>1</v>
      </c>
      <c r="L1013" s="2">
        <f t="shared" si="60"/>
        <v>334.40139211136892</v>
      </c>
      <c r="M1013" s="2">
        <f t="shared" si="61"/>
        <v>334.40139211136892</v>
      </c>
      <c r="N1013" t="str">
        <v>Low Pay</v>
      </c>
      <c r="O1013" s="2" t="str">
        <f t="shared" si="62"/>
        <v>Single</v>
      </c>
      <c r="P1013" t="str">
        <f t="shared" si="63"/>
        <v>Full Pay</v>
      </c>
    </row>
    <row r="1014" spans="1:16" x14ac:dyDescent="0.3">
      <c r="A1014" s="1" t="s">
        <v>11</v>
      </c>
      <c r="B1014" s="3">
        <v>6</v>
      </c>
      <c r="C1014" s="1" t="s">
        <v>429</v>
      </c>
      <c r="D1014" s="3">
        <v>26903</v>
      </c>
      <c r="E1014" s="1" t="s">
        <v>2256</v>
      </c>
      <c r="F1014" s="1" t="s">
        <v>21</v>
      </c>
      <c r="G1014" s="1" t="s">
        <v>2257</v>
      </c>
      <c r="H1014" s="4">
        <v>138000</v>
      </c>
      <c r="I1014" s="4">
        <v>138000</v>
      </c>
      <c r="J1014" s="3">
        <v>609</v>
      </c>
      <c r="K1014" s="2">
        <v>1</v>
      </c>
      <c r="L1014" s="2">
        <f t="shared" si="60"/>
        <v>226.60098522167488</v>
      </c>
      <c r="M1014" s="2">
        <f t="shared" si="61"/>
        <v>226.60098522167488</v>
      </c>
      <c r="N1014" t="str">
        <v>Low Pay</v>
      </c>
      <c r="O1014" s="2" t="str">
        <f t="shared" si="62"/>
        <v>Single</v>
      </c>
      <c r="P1014" t="str">
        <f t="shared" si="63"/>
        <v>Full Pay</v>
      </c>
    </row>
    <row r="1015" spans="1:16" x14ac:dyDescent="0.3">
      <c r="A1015" s="1" t="s">
        <v>11</v>
      </c>
      <c r="B1015" s="3">
        <v>14</v>
      </c>
      <c r="C1015" s="1" t="s">
        <v>1192</v>
      </c>
      <c r="D1015" s="3">
        <v>208902</v>
      </c>
      <c r="E1015" s="1" t="s">
        <v>2258</v>
      </c>
      <c r="F1015" s="1" t="s">
        <v>21</v>
      </c>
      <c r="G1015" s="1" t="s">
        <v>2259</v>
      </c>
      <c r="H1015" s="4">
        <v>196267</v>
      </c>
      <c r="I1015" s="4">
        <v>196267</v>
      </c>
      <c r="J1015" s="3">
        <v>2317</v>
      </c>
      <c r="K1015" s="2">
        <v>1</v>
      </c>
      <c r="L1015" s="2">
        <f t="shared" si="60"/>
        <v>84.707380233059993</v>
      </c>
      <c r="M1015" s="2">
        <f t="shared" si="61"/>
        <v>84.707380233059993</v>
      </c>
      <c r="N1015" t="str">
        <v>Medium Pay</v>
      </c>
      <c r="O1015" s="2" t="str">
        <f t="shared" si="62"/>
        <v>Single</v>
      </c>
      <c r="P1015" t="str">
        <f t="shared" si="63"/>
        <v>Full Pay</v>
      </c>
    </row>
    <row r="1016" spans="1:16" x14ac:dyDescent="0.3">
      <c r="A1016" s="1" t="s">
        <v>11</v>
      </c>
      <c r="B1016" s="3">
        <v>19</v>
      </c>
      <c r="C1016" s="1" t="s">
        <v>116</v>
      </c>
      <c r="D1016" s="3">
        <v>71909</v>
      </c>
      <c r="E1016" s="1" t="s">
        <v>2260</v>
      </c>
      <c r="F1016" s="1" t="s">
        <v>21</v>
      </c>
      <c r="G1016" s="1" t="s">
        <v>2261</v>
      </c>
      <c r="H1016" s="4">
        <v>184999</v>
      </c>
      <c r="I1016" s="4">
        <v>184999</v>
      </c>
      <c r="J1016" s="3">
        <v>46668</v>
      </c>
      <c r="K1016" s="2">
        <v>1</v>
      </c>
      <c r="L1016" s="2">
        <f t="shared" si="60"/>
        <v>3.9641510242564499</v>
      </c>
      <c r="M1016" s="2">
        <f t="shared" si="61"/>
        <v>3.9641510242564499</v>
      </c>
      <c r="N1016" t="str">
        <v>Medium Pay</v>
      </c>
      <c r="O1016" s="2" t="str">
        <f t="shared" si="62"/>
        <v>Single</v>
      </c>
      <c r="P1016" t="str">
        <f t="shared" si="63"/>
        <v>Full Pay</v>
      </c>
    </row>
    <row r="1017" spans="1:16" x14ac:dyDescent="0.3">
      <c r="A1017" s="1" t="s">
        <v>11</v>
      </c>
      <c r="B1017" s="3">
        <v>20</v>
      </c>
      <c r="C1017" s="1" t="s">
        <v>49</v>
      </c>
      <c r="D1017" s="3">
        <v>15830</v>
      </c>
      <c r="E1017" s="1" t="s">
        <v>2262</v>
      </c>
      <c r="F1017" s="1" t="s">
        <v>14</v>
      </c>
      <c r="G1017" s="1" t="s">
        <v>2263</v>
      </c>
      <c r="H1017" s="4">
        <v>50000</v>
      </c>
      <c r="I1017" s="4">
        <v>50000</v>
      </c>
      <c r="J1017" s="3">
        <v>2604</v>
      </c>
      <c r="K1017" s="2">
        <v>1</v>
      </c>
      <c r="L1017" s="2">
        <f t="shared" si="60"/>
        <v>19.201228878648234</v>
      </c>
      <c r="M1017" s="2">
        <f t="shared" si="61"/>
        <v>19.201228878648234</v>
      </c>
      <c r="N1017" t="str">
        <v>Low Pay</v>
      </c>
      <c r="O1017" s="2" t="str">
        <f t="shared" si="62"/>
        <v>Single</v>
      </c>
      <c r="P1017" t="str">
        <f t="shared" si="63"/>
        <v>Full Pay</v>
      </c>
    </row>
    <row r="1018" spans="1:16" x14ac:dyDescent="0.3">
      <c r="A1018" s="1" t="s">
        <v>11</v>
      </c>
      <c r="B1018" s="3">
        <v>20</v>
      </c>
      <c r="C1018" s="1" t="s">
        <v>49</v>
      </c>
      <c r="D1018" s="3">
        <v>15909</v>
      </c>
      <c r="E1018" s="1" t="s">
        <v>2264</v>
      </c>
      <c r="F1018" s="1" t="s">
        <v>21</v>
      </c>
      <c r="G1018" s="1" t="s">
        <v>2265</v>
      </c>
      <c r="H1018" s="4">
        <v>225000</v>
      </c>
      <c r="I1018" s="4">
        <v>225000</v>
      </c>
      <c r="J1018" s="3">
        <v>4259</v>
      </c>
      <c r="K1018" s="2">
        <v>1</v>
      </c>
      <c r="L1018" s="2">
        <f t="shared" si="60"/>
        <v>52.829302653204977</v>
      </c>
      <c r="M1018" s="2">
        <f t="shared" si="61"/>
        <v>52.829302653204977</v>
      </c>
      <c r="N1018" t="str">
        <v>Medium Pay</v>
      </c>
      <c r="O1018" s="2" t="str">
        <f t="shared" si="62"/>
        <v>Single</v>
      </c>
      <c r="P1018" t="str">
        <f t="shared" si="63"/>
        <v>Full Pay</v>
      </c>
    </row>
    <row r="1019" spans="1:16" x14ac:dyDescent="0.3">
      <c r="A1019" s="1" t="s">
        <v>11</v>
      </c>
      <c r="B1019" s="3">
        <v>6</v>
      </c>
      <c r="C1019" s="1" t="s">
        <v>429</v>
      </c>
      <c r="D1019" s="3">
        <v>26902</v>
      </c>
      <c r="E1019" s="1" t="s">
        <v>2266</v>
      </c>
      <c r="F1019" s="1" t="s">
        <v>21</v>
      </c>
      <c r="G1019" s="1" t="s">
        <v>2267</v>
      </c>
      <c r="H1019" s="4">
        <v>126000</v>
      </c>
      <c r="I1019" s="4">
        <v>126000</v>
      </c>
      <c r="J1019" s="3">
        <v>567</v>
      </c>
      <c r="K1019" s="2">
        <v>1</v>
      </c>
      <c r="L1019" s="2">
        <f t="shared" si="60"/>
        <v>222.22222222222223</v>
      </c>
      <c r="M1019" s="2">
        <f t="shared" si="61"/>
        <v>222.22222222222223</v>
      </c>
      <c r="N1019" t="str">
        <v>Low Pay</v>
      </c>
      <c r="O1019" s="2" t="str">
        <f t="shared" si="62"/>
        <v>Single</v>
      </c>
      <c r="P1019" t="str">
        <f t="shared" si="63"/>
        <v>Full Pay</v>
      </c>
    </row>
    <row r="1020" spans="1:16" x14ac:dyDescent="0.3">
      <c r="A1020" s="1" t="s">
        <v>11</v>
      </c>
      <c r="B1020" s="3">
        <v>15</v>
      </c>
      <c r="C1020" s="1" t="s">
        <v>2268</v>
      </c>
      <c r="D1020" s="3">
        <v>218901</v>
      </c>
      <c r="E1020" s="1" t="s">
        <v>2269</v>
      </c>
      <c r="F1020" s="1" t="s">
        <v>21</v>
      </c>
      <c r="G1020" s="1" t="s">
        <v>2270</v>
      </c>
      <c r="H1020" s="4">
        <v>120600</v>
      </c>
      <c r="I1020" s="4">
        <v>120600</v>
      </c>
      <c r="J1020" s="3">
        <v>643</v>
      </c>
      <c r="K1020" s="2">
        <v>1</v>
      </c>
      <c r="L1020" s="2">
        <f t="shared" si="60"/>
        <v>187.55832037325038</v>
      </c>
      <c r="M1020" s="2">
        <f t="shared" si="61"/>
        <v>187.55832037325038</v>
      </c>
      <c r="N1020" t="str">
        <v>Low Pay</v>
      </c>
      <c r="O1020" s="2" t="str">
        <f t="shared" si="62"/>
        <v>Single</v>
      </c>
      <c r="P1020" t="str">
        <f t="shared" si="63"/>
        <v>Full Pay</v>
      </c>
    </row>
    <row r="1021" spans="1:16" x14ac:dyDescent="0.3">
      <c r="A1021" s="1" t="s">
        <v>11</v>
      </c>
      <c r="B1021" s="3">
        <v>20</v>
      </c>
      <c r="C1021" s="1" t="s">
        <v>49</v>
      </c>
      <c r="D1021" s="3">
        <v>15908</v>
      </c>
      <c r="E1021" s="1" t="s">
        <v>2271</v>
      </c>
      <c r="F1021" s="1" t="s">
        <v>21</v>
      </c>
      <c r="G1021" s="1" t="s">
        <v>2272</v>
      </c>
      <c r="H1021" s="4">
        <v>280800</v>
      </c>
      <c r="I1021" s="4">
        <v>280800</v>
      </c>
      <c r="J1021" s="3">
        <v>7468</v>
      </c>
      <c r="K1021" s="2">
        <v>1</v>
      </c>
      <c r="L1021" s="2">
        <f t="shared" si="60"/>
        <v>37.600428494911625</v>
      </c>
      <c r="M1021" s="2">
        <f t="shared" si="61"/>
        <v>37.600428494911625</v>
      </c>
      <c r="N1021" t="str">
        <v>High Pay</v>
      </c>
      <c r="O1021" s="2" t="str">
        <f t="shared" si="62"/>
        <v>Turnover (3 supers)</v>
      </c>
      <c r="P1021" t="str">
        <f t="shared" si="63"/>
        <v>Full Pay</v>
      </c>
    </row>
    <row r="1022" spans="1:16" x14ac:dyDescent="0.3">
      <c r="A1022" s="1" t="s">
        <v>11</v>
      </c>
      <c r="B1022" s="3">
        <v>20</v>
      </c>
      <c r="C1022" s="1" t="s">
        <v>49</v>
      </c>
      <c r="D1022" s="3">
        <v>15908</v>
      </c>
      <c r="E1022" s="1" t="s">
        <v>2271</v>
      </c>
      <c r="F1022" s="1" t="s">
        <v>21</v>
      </c>
      <c r="G1022" s="1" t="s">
        <v>2273</v>
      </c>
      <c r="H1022" s="4">
        <v>148061</v>
      </c>
      <c r="I1022" s="4">
        <v>148061</v>
      </c>
      <c r="J1022" s="3">
        <v>7468</v>
      </c>
      <c r="K1022" s="2">
        <v>1</v>
      </c>
      <c r="L1022" s="2">
        <f t="shared" si="60"/>
        <v>19.826057846813068</v>
      </c>
      <c r="M1022" s="2">
        <f t="shared" si="61"/>
        <v>19.826057846813068</v>
      </c>
      <c r="N1022" t="str">
        <v>Low Pay</v>
      </c>
      <c r="O1022" s="2" t="str">
        <f t="shared" si="62"/>
        <v>Turnover (3 supers)</v>
      </c>
      <c r="P1022" t="str">
        <f t="shared" si="63"/>
        <v>Full Pay</v>
      </c>
    </row>
    <row r="1023" spans="1:16" x14ac:dyDescent="0.3">
      <c r="A1023" s="1" t="s">
        <v>11</v>
      </c>
      <c r="B1023" s="3">
        <v>20</v>
      </c>
      <c r="C1023" s="1" t="s">
        <v>49</v>
      </c>
      <c r="D1023" s="3">
        <v>15908</v>
      </c>
      <c r="E1023" s="1" t="s">
        <v>2271</v>
      </c>
      <c r="F1023" s="1" t="s">
        <v>21</v>
      </c>
      <c r="G1023" s="1" t="s">
        <v>2274</v>
      </c>
      <c r="H1023" s="4">
        <v>158061</v>
      </c>
      <c r="I1023" s="4">
        <v>158061</v>
      </c>
      <c r="J1023" s="3">
        <v>7468</v>
      </c>
      <c r="K1023" s="2">
        <v>1</v>
      </c>
      <c r="L1023" s="2">
        <f t="shared" si="60"/>
        <v>21.165104445634707</v>
      </c>
      <c r="M1023" s="2">
        <f t="shared" si="61"/>
        <v>21.165104445634707</v>
      </c>
      <c r="N1023" t="str">
        <v>Medium Pay</v>
      </c>
      <c r="O1023" s="2" t="str">
        <f t="shared" si="62"/>
        <v>Turnover (3 supers)</v>
      </c>
      <c r="P1023" t="str">
        <f t="shared" si="63"/>
        <v>Full Pay</v>
      </c>
    </row>
    <row r="1024" spans="1:16" x14ac:dyDescent="0.3">
      <c r="A1024" s="1" t="s">
        <v>11</v>
      </c>
      <c r="B1024" s="3">
        <v>1</v>
      </c>
      <c r="C1024" s="1" t="s">
        <v>381</v>
      </c>
      <c r="D1024" s="3">
        <v>31916</v>
      </c>
      <c r="E1024" s="1" t="s">
        <v>2275</v>
      </c>
      <c r="F1024" s="1" t="s">
        <v>21</v>
      </c>
      <c r="G1024" s="1" t="s">
        <v>2276</v>
      </c>
      <c r="H1024" s="4">
        <v>278200</v>
      </c>
      <c r="I1024" s="4">
        <v>278200</v>
      </c>
      <c r="J1024" s="3">
        <v>4639</v>
      </c>
      <c r="K1024" s="2">
        <v>1</v>
      </c>
      <c r="L1024" s="2">
        <f t="shared" si="60"/>
        <v>59.969821082129769</v>
      </c>
      <c r="M1024" s="2">
        <f t="shared" si="61"/>
        <v>59.969821082129769</v>
      </c>
      <c r="N1024" t="str">
        <v>High Pay</v>
      </c>
      <c r="O1024" s="2" t="str">
        <f t="shared" si="62"/>
        <v>Single</v>
      </c>
      <c r="P1024" t="str">
        <f t="shared" si="63"/>
        <v>Full Pay</v>
      </c>
    </row>
    <row r="1025" spans="1:16" x14ac:dyDescent="0.3">
      <c r="A1025" s="1" t="s">
        <v>11</v>
      </c>
      <c r="B1025" s="3">
        <v>17</v>
      </c>
      <c r="C1025" s="1" t="s">
        <v>1951</v>
      </c>
      <c r="D1025" s="3">
        <v>85903</v>
      </c>
      <c r="E1025" s="1" t="s">
        <v>2277</v>
      </c>
      <c r="F1025" s="1" t="s">
        <v>21</v>
      </c>
      <c r="G1025" s="1" t="s">
        <v>2278</v>
      </c>
      <c r="H1025" s="4">
        <v>110174</v>
      </c>
      <c r="I1025" s="4">
        <v>110174</v>
      </c>
      <c r="J1025" s="3">
        <v>132</v>
      </c>
      <c r="K1025" s="2">
        <v>1</v>
      </c>
      <c r="L1025" s="2">
        <f t="shared" si="60"/>
        <v>834.65151515151513</v>
      </c>
      <c r="M1025" s="2">
        <f t="shared" si="61"/>
        <v>834.65151515151513</v>
      </c>
      <c r="N1025" t="str">
        <v>Low Pay</v>
      </c>
      <c r="O1025" s="2" t="str">
        <f t="shared" si="62"/>
        <v>Single</v>
      </c>
      <c r="P1025" t="str">
        <f t="shared" si="63"/>
        <v>Full Pay</v>
      </c>
    </row>
    <row r="1026" spans="1:16" x14ac:dyDescent="0.3">
      <c r="A1026" s="1" t="s">
        <v>11</v>
      </c>
      <c r="B1026" s="3">
        <v>20</v>
      </c>
      <c r="C1026" s="1" t="s">
        <v>49</v>
      </c>
      <c r="D1026" s="3">
        <v>15917</v>
      </c>
      <c r="E1026" s="1" t="s">
        <v>2279</v>
      </c>
      <c r="F1026" s="1" t="s">
        <v>21</v>
      </c>
      <c r="G1026" s="1" t="s">
        <v>2280</v>
      </c>
      <c r="H1026" s="4">
        <v>278204</v>
      </c>
      <c r="I1026" s="4">
        <v>278204</v>
      </c>
      <c r="J1026" s="3">
        <v>6091</v>
      </c>
      <c r="K1026" s="2">
        <v>1</v>
      </c>
      <c r="L1026" s="2">
        <f t="shared" si="60"/>
        <v>45.674601871613859</v>
      </c>
      <c r="M1026" s="2">
        <f t="shared" si="61"/>
        <v>45.674601871613859</v>
      </c>
      <c r="N1026" t="str">
        <v>High Pay</v>
      </c>
      <c r="O1026" s="2" t="str">
        <f t="shared" si="62"/>
        <v>Single</v>
      </c>
      <c r="P1026" t="str">
        <f t="shared" si="63"/>
        <v>Full Pay</v>
      </c>
    </row>
    <row r="1027" spans="1:16" x14ac:dyDescent="0.3">
      <c r="A1027" s="1" t="s">
        <v>11</v>
      </c>
      <c r="B1027" s="3">
        <v>20</v>
      </c>
      <c r="C1027" s="1" t="s">
        <v>49</v>
      </c>
      <c r="D1027" s="3">
        <v>15912</v>
      </c>
      <c r="E1027" s="1" t="s">
        <v>2281</v>
      </c>
      <c r="F1027" s="1" t="s">
        <v>21</v>
      </c>
      <c r="G1027" s="1" t="s">
        <v>2282</v>
      </c>
      <c r="H1027" s="4">
        <v>278730</v>
      </c>
      <c r="I1027" s="4">
        <v>278730</v>
      </c>
      <c r="J1027" s="3">
        <v>14833</v>
      </c>
      <c r="K1027" s="2">
        <v>1</v>
      </c>
      <c r="L1027" s="2">
        <f t="shared" ref="L1027:L1090" si="64">SUM(H1027 / J1027)</f>
        <v>18.791208791208792</v>
      </c>
      <c r="M1027" s="2">
        <f t="shared" ref="M1027:M1090" si="65">SUM(I1027 / J1027)</f>
        <v>18.791208791208792</v>
      </c>
      <c r="N1027" t="str">
        <v>High Pay</v>
      </c>
      <c r="O1027" s="2" t="str">
        <f t="shared" ref="O1027:O1090" si="66">IF(COUNTIFS(D$2:D$1200, D1027)&gt;1, "Turnover ("&amp;COUNTIFS(D$2:D$1200, D1027)&amp;" supers)", "Single")</f>
        <v>Single</v>
      </c>
      <c r="P1027" t="str">
        <f t="shared" ref="P1027:P1090" si="67">IF(K1027=1,"Full Pay","Partial")</f>
        <v>Full Pay</v>
      </c>
    </row>
    <row r="1028" spans="1:16" x14ac:dyDescent="0.3">
      <c r="A1028" s="1" t="s">
        <v>11</v>
      </c>
      <c r="B1028" s="3">
        <v>20</v>
      </c>
      <c r="C1028" s="1" t="s">
        <v>49</v>
      </c>
      <c r="D1028" s="3">
        <v>15807</v>
      </c>
      <c r="E1028" s="1" t="s">
        <v>2283</v>
      </c>
      <c r="F1028" s="1" t="s">
        <v>14</v>
      </c>
      <c r="G1028" s="1" t="s">
        <v>2284</v>
      </c>
      <c r="H1028" s="4">
        <v>138928</v>
      </c>
      <c r="I1028" s="4">
        <v>138928</v>
      </c>
      <c r="J1028" s="3">
        <v>839</v>
      </c>
      <c r="K1028" s="2">
        <v>1</v>
      </c>
      <c r="L1028" s="2">
        <f t="shared" si="64"/>
        <v>165.58760429082241</v>
      </c>
      <c r="M1028" s="2">
        <f t="shared" si="65"/>
        <v>165.58760429082241</v>
      </c>
      <c r="N1028" t="str">
        <v>Low Pay</v>
      </c>
      <c r="O1028" s="2" t="str">
        <f t="shared" si="66"/>
        <v>Single</v>
      </c>
      <c r="P1028" t="str">
        <f t="shared" si="67"/>
        <v>Full Pay</v>
      </c>
    </row>
    <row r="1029" spans="1:16" x14ac:dyDescent="0.3">
      <c r="A1029" s="1" t="s">
        <v>11</v>
      </c>
      <c r="B1029" s="3">
        <v>4</v>
      </c>
      <c r="C1029" s="1" t="s">
        <v>16</v>
      </c>
      <c r="D1029" s="3">
        <v>101838</v>
      </c>
      <c r="E1029" s="1" t="s">
        <v>2285</v>
      </c>
      <c r="F1029" s="1" t="s">
        <v>14</v>
      </c>
      <c r="G1029" s="1" t="s">
        <v>2286</v>
      </c>
      <c r="H1029" s="4">
        <v>243000</v>
      </c>
      <c r="I1029" s="4">
        <v>243000</v>
      </c>
      <c r="J1029" s="3">
        <v>1866</v>
      </c>
      <c r="K1029" s="2">
        <v>1</v>
      </c>
      <c r="L1029" s="2">
        <f t="shared" si="64"/>
        <v>130.2250803858521</v>
      </c>
      <c r="M1029" s="2">
        <f t="shared" si="65"/>
        <v>130.2250803858521</v>
      </c>
      <c r="N1029" t="str">
        <v>Medium Pay</v>
      </c>
      <c r="O1029" s="2" t="str">
        <f t="shared" si="66"/>
        <v>Single</v>
      </c>
      <c r="P1029" t="str">
        <f t="shared" si="67"/>
        <v>Full Pay</v>
      </c>
    </row>
    <row r="1030" spans="1:16" x14ac:dyDescent="0.3">
      <c r="A1030" s="1" t="s">
        <v>11</v>
      </c>
      <c r="B1030" s="3">
        <v>16</v>
      </c>
      <c r="C1030" s="1" t="s">
        <v>1094</v>
      </c>
      <c r="D1030" s="3">
        <v>98904</v>
      </c>
      <c r="E1030" s="1" t="s">
        <v>2287</v>
      </c>
      <c r="F1030" s="1" t="s">
        <v>21</v>
      </c>
      <c r="G1030" s="1" t="s">
        <v>2288</v>
      </c>
      <c r="H1030" s="4">
        <v>135000</v>
      </c>
      <c r="I1030" s="4">
        <v>135000</v>
      </c>
      <c r="J1030" s="3">
        <v>692</v>
      </c>
      <c r="K1030" s="2">
        <v>1</v>
      </c>
      <c r="L1030" s="2">
        <f t="shared" si="64"/>
        <v>195.08670520231215</v>
      </c>
      <c r="M1030" s="2">
        <f t="shared" si="65"/>
        <v>195.08670520231215</v>
      </c>
      <c r="N1030" t="str">
        <v>Low Pay</v>
      </c>
      <c r="O1030" s="2" t="str">
        <f t="shared" si="66"/>
        <v>Single</v>
      </c>
      <c r="P1030" t="str">
        <f t="shared" si="67"/>
        <v>Full Pay</v>
      </c>
    </row>
    <row r="1031" spans="1:16" x14ac:dyDescent="0.3">
      <c r="A1031" s="1" t="s">
        <v>11</v>
      </c>
      <c r="B1031" s="3">
        <v>6</v>
      </c>
      <c r="C1031" s="1" t="s">
        <v>619</v>
      </c>
      <c r="D1031" s="3">
        <v>170907</v>
      </c>
      <c r="E1031" s="1" t="s">
        <v>2289</v>
      </c>
      <c r="F1031" s="1" t="s">
        <v>21</v>
      </c>
      <c r="G1031" s="1" t="s">
        <v>2290</v>
      </c>
      <c r="H1031" s="4">
        <v>288798</v>
      </c>
      <c r="I1031" s="4">
        <v>288798</v>
      </c>
      <c r="J1031" s="3">
        <v>5687</v>
      </c>
      <c r="K1031" s="2">
        <v>1</v>
      </c>
      <c r="L1031" s="2">
        <f t="shared" si="64"/>
        <v>50.78213469315984</v>
      </c>
      <c r="M1031" s="2">
        <f t="shared" si="65"/>
        <v>50.78213469315984</v>
      </c>
      <c r="N1031" t="str">
        <v>High Pay</v>
      </c>
      <c r="O1031" s="2" t="str">
        <f t="shared" si="66"/>
        <v>Single</v>
      </c>
      <c r="P1031" t="str">
        <f t="shared" si="67"/>
        <v>Full Pay</v>
      </c>
    </row>
    <row r="1032" spans="1:16" x14ac:dyDescent="0.3">
      <c r="A1032" s="1" t="s">
        <v>11</v>
      </c>
      <c r="B1032" s="3">
        <v>4</v>
      </c>
      <c r="C1032" s="1" t="s">
        <v>16</v>
      </c>
      <c r="D1032" s="3">
        <v>101920</v>
      </c>
      <c r="E1032" s="1" t="s">
        <v>2291</v>
      </c>
      <c r="F1032" s="1" t="s">
        <v>21</v>
      </c>
      <c r="G1032" s="1" t="s">
        <v>2292</v>
      </c>
      <c r="H1032" s="4">
        <v>349066</v>
      </c>
      <c r="I1032" s="4">
        <v>349066</v>
      </c>
      <c r="J1032" s="3">
        <v>32668</v>
      </c>
      <c r="K1032" s="2">
        <v>1</v>
      </c>
      <c r="L1032" s="2">
        <f t="shared" si="64"/>
        <v>10.685257744581854</v>
      </c>
      <c r="M1032" s="2">
        <f t="shared" si="65"/>
        <v>10.685257744581854</v>
      </c>
      <c r="N1032" t="str">
        <v>High Pay</v>
      </c>
      <c r="O1032" s="2" t="str">
        <f t="shared" si="66"/>
        <v>Single</v>
      </c>
      <c r="P1032" t="str">
        <f t="shared" si="67"/>
        <v>Full Pay</v>
      </c>
    </row>
    <row r="1033" spans="1:16" x14ac:dyDescent="0.3">
      <c r="A1033" s="1" t="s">
        <v>11</v>
      </c>
      <c r="B1033" s="3">
        <v>7</v>
      </c>
      <c r="C1033" s="1" t="s">
        <v>816</v>
      </c>
      <c r="D1033" s="3">
        <v>92907</v>
      </c>
      <c r="E1033" s="1" t="s">
        <v>2293</v>
      </c>
      <c r="F1033" s="1" t="s">
        <v>21</v>
      </c>
      <c r="G1033" s="1" t="s">
        <v>2294</v>
      </c>
      <c r="H1033" s="4">
        <v>177160</v>
      </c>
      <c r="I1033" s="4">
        <v>177160</v>
      </c>
      <c r="J1033" s="3">
        <v>1901</v>
      </c>
      <c r="K1033" s="2">
        <v>1</v>
      </c>
      <c r="L1033" s="2">
        <f t="shared" si="64"/>
        <v>93.193056286165174</v>
      </c>
      <c r="M1033" s="2">
        <f t="shared" si="65"/>
        <v>93.193056286165174</v>
      </c>
      <c r="N1033" t="str">
        <v>Medium Pay</v>
      </c>
      <c r="O1033" s="2" t="str">
        <f t="shared" si="66"/>
        <v>Single</v>
      </c>
      <c r="P1033" t="str">
        <f t="shared" si="67"/>
        <v>Full Pay</v>
      </c>
    </row>
    <row r="1034" spans="1:16" x14ac:dyDescent="0.3">
      <c r="A1034" s="1" t="s">
        <v>11</v>
      </c>
      <c r="B1034" s="3">
        <v>4</v>
      </c>
      <c r="C1034" s="1" t="s">
        <v>16</v>
      </c>
      <c r="D1034" s="3">
        <v>101919</v>
      </c>
      <c r="E1034" s="1" t="s">
        <v>2295</v>
      </c>
      <c r="F1034" s="1" t="s">
        <v>21</v>
      </c>
      <c r="G1034" s="1" t="s">
        <v>2296</v>
      </c>
      <c r="H1034" s="4">
        <v>295800</v>
      </c>
      <c r="I1034" s="4">
        <v>295800</v>
      </c>
      <c r="J1034" s="3">
        <v>33590</v>
      </c>
      <c r="K1034" s="2">
        <v>1</v>
      </c>
      <c r="L1034" s="2">
        <f t="shared" si="64"/>
        <v>8.8061923191426015</v>
      </c>
      <c r="M1034" s="2">
        <f t="shared" si="65"/>
        <v>8.8061923191426015</v>
      </c>
      <c r="N1034" t="str">
        <v>High Pay</v>
      </c>
      <c r="O1034" s="2" t="str">
        <f t="shared" si="66"/>
        <v>Single</v>
      </c>
      <c r="P1034" t="str">
        <f t="shared" si="67"/>
        <v>Full Pay</v>
      </c>
    </row>
    <row r="1035" spans="1:16" x14ac:dyDescent="0.3">
      <c r="A1035" s="1" t="s">
        <v>11</v>
      </c>
      <c r="B1035" s="3">
        <v>17</v>
      </c>
      <c r="C1035" s="1" t="s">
        <v>94</v>
      </c>
      <c r="D1035" s="3">
        <v>140907</v>
      </c>
      <c r="E1035" s="1" t="s">
        <v>2297</v>
      </c>
      <c r="F1035" s="1" t="s">
        <v>21</v>
      </c>
      <c r="G1035" s="1" t="s">
        <v>2298</v>
      </c>
      <c r="H1035" s="4">
        <v>112850</v>
      </c>
      <c r="I1035" s="4">
        <v>112850</v>
      </c>
      <c r="J1035" s="3">
        <v>231</v>
      </c>
      <c r="K1035" s="2">
        <v>1</v>
      </c>
      <c r="L1035" s="2">
        <f t="shared" si="64"/>
        <v>488.52813852813853</v>
      </c>
      <c r="M1035" s="2">
        <f t="shared" si="65"/>
        <v>488.52813852813853</v>
      </c>
      <c r="N1035" t="str">
        <v>Low Pay</v>
      </c>
      <c r="O1035" s="2" t="str">
        <f t="shared" si="66"/>
        <v>Single</v>
      </c>
      <c r="P1035" t="str">
        <f t="shared" si="67"/>
        <v>Full Pay</v>
      </c>
    </row>
    <row r="1036" spans="1:16" x14ac:dyDescent="0.3">
      <c r="A1036" s="1" t="s">
        <v>11</v>
      </c>
      <c r="B1036" s="3">
        <v>11</v>
      </c>
      <c r="C1036" s="1" t="s">
        <v>60</v>
      </c>
      <c r="D1036" s="3">
        <v>184902</v>
      </c>
      <c r="E1036" s="1" t="s">
        <v>2299</v>
      </c>
      <c r="F1036" s="1" t="s">
        <v>21</v>
      </c>
      <c r="G1036" s="1" t="s">
        <v>2300</v>
      </c>
      <c r="H1036" s="4">
        <v>196000</v>
      </c>
      <c r="I1036" s="4">
        <v>196000</v>
      </c>
      <c r="J1036" s="3">
        <v>4188</v>
      </c>
      <c r="K1036" s="2">
        <v>1</v>
      </c>
      <c r="L1036" s="2">
        <f t="shared" si="64"/>
        <v>46.800382043935052</v>
      </c>
      <c r="M1036" s="2">
        <f t="shared" si="65"/>
        <v>46.800382043935052</v>
      </c>
      <c r="N1036" t="str">
        <v>Medium Pay</v>
      </c>
      <c r="O1036" s="2" t="str">
        <f t="shared" si="66"/>
        <v>Single</v>
      </c>
      <c r="P1036" t="str">
        <f t="shared" si="67"/>
        <v>Full Pay</v>
      </c>
    </row>
    <row r="1037" spans="1:16" x14ac:dyDescent="0.3">
      <c r="A1037" s="1" t="s">
        <v>11</v>
      </c>
      <c r="B1037" s="3">
        <v>17</v>
      </c>
      <c r="C1037" s="1" t="s">
        <v>1878</v>
      </c>
      <c r="D1037" s="3">
        <v>63903</v>
      </c>
      <c r="E1037" s="1" t="s">
        <v>2301</v>
      </c>
      <c r="F1037" s="1" t="s">
        <v>21</v>
      </c>
      <c r="G1037" s="1" t="s">
        <v>2302</v>
      </c>
      <c r="H1037" s="4">
        <v>49511</v>
      </c>
      <c r="I1037" s="4">
        <v>108315</v>
      </c>
      <c r="J1037" s="3">
        <v>192</v>
      </c>
      <c r="K1037" s="2">
        <v>0.46</v>
      </c>
      <c r="L1037" s="2">
        <f t="shared" si="64"/>
        <v>257.86979166666669</v>
      </c>
      <c r="M1037" s="2">
        <f t="shared" si="65"/>
        <v>564.140625</v>
      </c>
      <c r="N1037" t="str">
        <v>Low Pay</v>
      </c>
      <c r="O1037" s="2" t="str">
        <f t="shared" si="66"/>
        <v>Single</v>
      </c>
      <c r="P1037" t="str">
        <f t="shared" si="67"/>
        <v>Partial</v>
      </c>
    </row>
    <row r="1038" spans="1:16" x14ac:dyDescent="0.3">
      <c r="A1038" s="1" t="s">
        <v>11</v>
      </c>
      <c r="B1038" s="3">
        <v>5</v>
      </c>
      <c r="C1038" s="1" t="s">
        <v>517</v>
      </c>
      <c r="D1038" s="3">
        <v>229905</v>
      </c>
      <c r="E1038" s="1" t="s">
        <v>2303</v>
      </c>
      <c r="F1038" s="1" t="s">
        <v>21</v>
      </c>
      <c r="G1038" s="1" t="s">
        <v>2304</v>
      </c>
      <c r="H1038" s="4">
        <v>115000</v>
      </c>
      <c r="I1038" s="4">
        <v>115000</v>
      </c>
      <c r="J1038" s="3">
        <v>396</v>
      </c>
      <c r="K1038" s="2">
        <v>1</v>
      </c>
      <c r="L1038" s="2">
        <f t="shared" si="64"/>
        <v>290.40404040404042</v>
      </c>
      <c r="M1038" s="2">
        <f t="shared" si="65"/>
        <v>290.40404040404042</v>
      </c>
      <c r="N1038" t="str">
        <v>Low Pay</v>
      </c>
      <c r="O1038" s="2" t="str">
        <f t="shared" si="66"/>
        <v>Single</v>
      </c>
      <c r="P1038" t="str">
        <f t="shared" si="67"/>
        <v>Full Pay</v>
      </c>
    </row>
    <row r="1039" spans="1:16" x14ac:dyDescent="0.3">
      <c r="A1039" s="1" t="s">
        <v>11</v>
      </c>
      <c r="B1039" s="3">
        <v>10</v>
      </c>
      <c r="C1039" s="1" t="s">
        <v>12</v>
      </c>
      <c r="D1039" s="3">
        <v>57836</v>
      </c>
      <c r="E1039" s="1" t="s">
        <v>2305</v>
      </c>
      <c r="F1039" s="1" t="s">
        <v>14</v>
      </c>
      <c r="G1039" s="1" t="s">
        <v>2306</v>
      </c>
      <c r="H1039" s="4">
        <v>71750</v>
      </c>
      <c r="I1039" s="4">
        <v>143500</v>
      </c>
      <c r="J1039" s="3">
        <v>318</v>
      </c>
      <c r="K1039" s="2">
        <v>0.5</v>
      </c>
      <c r="L1039" s="2">
        <f t="shared" si="64"/>
        <v>225.62893081761007</v>
      </c>
      <c r="M1039" s="2">
        <f t="shared" si="65"/>
        <v>451.25786163522014</v>
      </c>
      <c r="N1039" t="str">
        <v>Low Pay</v>
      </c>
      <c r="O1039" s="2" t="str">
        <f t="shared" si="66"/>
        <v>Single</v>
      </c>
      <c r="P1039" t="str">
        <f t="shared" si="67"/>
        <v>Partial</v>
      </c>
    </row>
    <row r="1040" spans="1:16" x14ac:dyDescent="0.3">
      <c r="A1040" s="1" t="s">
        <v>11</v>
      </c>
      <c r="B1040" s="3">
        <v>2</v>
      </c>
      <c r="C1040" s="1" t="s">
        <v>222</v>
      </c>
      <c r="D1040" s="3">
        <v>13801</v>
      </c>
      <c r="E1040" s="1" t="s">
        <v>2307</v>
      </c>
      <c r="F1040" s="1" t="s">
        <v>14</v>
      </c>
      <c r="G1040" s="1" t="s">
        <v>2308</v>
      </c>
      <c r="H1040" s="4">
        <v>49632</v>
      </c>
      <c r="I1040" s="4">
        <v>99264</v>
      </c>
      <c r="J1040" s="3">
        <v>282</v>
      </c>
      <c r="K1040" s="2">
        <v>0.5</v>
      </c>
      <c r="L1040" s="2">
        <f t="shared" si="64"/>
        <v>176</v>
      </c>
      <c r="M1040" s="2">
        <f t="shared" si="65"/>
        <v>352</v>
      </c>
      <c r="N1040" t="str">
        <v>Low Pay</v>
      </c>
      <c r="O1040" s="2" t="str">
        <f t="shared" si="66"/>
        <v>Single</v>
      </c>
      <c r="P1040" t="str">
        <f t="shared" si="67"/>
        <v>Partial</v>
      </c>
    </row>
    <row r="1041" spans="1:16" x14ac:dyDescent="0.3">
      <c r="A1041" s="1" t="s">
        <v>11</v>
      </c>
      <c r="B1041" s="3">
        <v>4</v>
      </c>
      <c r="C1041" s="1" t="s">
        <v>935</v>
      </c>
      <c r="D1041" s="3">
        <v>79910</v>
      </c>
      <c r="E1041" s="1" t="s">
        <v>2309</v>
      </c>
      <c r="F1041" s="1" t="s">
        <v>21</v>
      </c>
      <c r="G1041" s="1" t="s">
        <v>2310</v>
      </c>
      <c r="H1041" s="4">
        <v>327113</v>
      </c>
      <c r="I1041" s="4">
        <v>327113</v>
      </c>
      <c r="J1041" s="3">
        <v>3492</v>
      </c>
      <c r="K1041" s="2">
        <v>1</v>
      </c>
      <c r="L1041" s="2">
        <f t="shared" si="64"/>
        <v>93.674971363115688</v>
      </c>
      <c r="M1041" s="2">
        <f t="shared" si="65"/>
        <v>93.674971363115688</v>
      </c>
      <c r="N1041" t="str">
        <v>High Pay</v>
      </c>
      <c r="O1041" s="2" t="str">
        <f t="shared" si="66"/>
        <v>Single</v>
      </c>
      <c r="P1041" t="str">
        <f t="shared" si="67"/>
        <v>Full Pay</v>
      </c>
    </row>
    <row r="1042" spans="1:16" x14ac:dyDescent="0.3">
      <c r="A1042" s="1" t="s">
        <v>11</v>
      </c>
      <c r="B1042" s="3">
        <v>14</v>
      </c>
      <c r="C1042" s="1" t="s">
        <v>113</v>
      </c>
      <c r="D1042" s="3">
        <v>127906</v>
      </c>
      <c r="E1042" s="1" t="s">
        <v>2311</v>
      </c>
      <c r="F1042" s="1" t="s">
        <v>21</v>
      </c>
      <c r="G1042" s="1" t="s">
        <v>2312</v>
      </c>
      <c r="H1042" s="4">
        <v>145990</v>
      </c>
      <c r="I1042" s="4">
        <v>145990</v>
      </c>
      <c r="J1042" s="3">
        <v>586</v>
      </c>
      <c r="K1042" s="2">
        <v>1</v>
      </c>
      <c r="L1042" s="2">
        <f t="shared" si="64"/>
        <v>249.1296928327645</v>
      </c>
      <c r="M1042" s="2">
        <f t="shared" si="65"/>
        <v>249.1296928327645</v>
      </c>
      <c r="N1042" t="str">
        <v>Low Pay</v>
      </c>
      <c r="O1042" s="2" t="str">
        <f t="shared" si="66"/>
        <v>Single</v>
      </c>
      <c r="P1042" t="str">
        <f t="shared" si="67"/>
        <v>Full Pay</v>
      </c>
    </row>
    <row r="1043" spans="1:16" x14ac:dyDescent="0.3">
      <c r="A1043" s="1" t="s">
        <v>11</v>
      </c>
      <c r="B1043" s="3">
        <v>18</v>
      </c>
      <c r="C1043" s="1" t="s">
        <v>1045</v>
      </c>
      <c r="D1043" s="3">
        <v>156902</v>
      </c>
      <c r="E1043" s="1" t="s">
        <v>2313</v>
      </c>
      <c r="F1043" s="1" t="s">
        <v>21</v>
      </c>
      <c r="G1043" s="1" t="s">
        <v>2314</v>
      </c>
      <c r="H1043" s="4">
        <v>179273</v>
      </c>
      <c r="I1043" s="4">
        <v>179273</v>
      </c>
      <c r="J1043" s="3">
        <v>1062</v>
      </c>
      <c r="K1043" s="2">
        <v>1</v>
      </c>
      <c r="L1043" s="2">
        <f t="shared" si="64"/>
        <v>168.80696798493409</v>
      </c>
      <c r="M1043" s="2">
        <f t="shared" si="65"/>
        <v>168.80696798493409</v>
      </c>
      <c r="N1043" t="str">
        <v>Medium Pay</v>
      </c>
      <c r="O1043" s="2" t="str">
        <f t="shared" si="66"/>
        <v>Single</v>
      </c>
      <c r="P1043" t="str">
        <f t="shared" si="67"/>
        <v>Full Pay</v>
      </c>
    </row>
    <row r="1044" spans="1:16" x14ac:dyDescent="0.3">
      <c r="A1044" s="1" t="s">
        <v>11</v>
      </c>
      <c r="B1044" s="3">
        <v>4</v>
      </c>
      <c r="C1044" s="1" t="s">
        <v>16</v>
      </c>
      <c r="D1044" s="3">
        <v>101859</v>
      </c>
      <c r="E1044" s="1" t="s">
        <v>2315</v>
      </c>
      <c r="F1044" s="1" t="s">
        <v>14</v>
      </c>
      <c r="G1044" s="1" t="s">
        <v>2316</v>
      </c>
      <c r="H1044" s="4">
        <v>58950</v>
      </c>
      <c r="I1044" s="4">
        <v>176868</v>
      </c>
      <c r="J1044" s="3">
        <v>693</v>
      </c>
      <c r="K1044" s="2">
        <v>0.33</v>
      </c>
      <c r="L1044" s="2">
        <f t="shared" si="64"/>
        <v>85.064935064935071</v>
      </c>
      <c r="M1044" s="2">
        <f t="shared" si="65"/>
        <v>255.22077922077921</v>
      </c>
      <c r="N1044" t="str">
        <v>Medium Pay</v>
      </c>
      <c r="O1044" s="2" t="str">
        <f t="shared" si="66"/>
        <v>Single</v>
      </c>
      <c r="P1044" t="str">
        <f t="shared" si="67"/>
        <v>Partial</v>
      </c>
    </row>
    <row r="1045" spans="1:16" x14ac:dyDescent="0.3">
      <c r="A1045" s="1" t="s">
        <v>11</v>
      </c>
      <c r="B1045" s="3">
        <v>7</v>
      </c>
      <c r="C1045" s="1" t="s">
        <v>494</v>
      </c>
      <c r="D1045" s="3">
        <v>174801</v>
      </c>
      <c r="E1045" s="1" t="s">
        <v>2317</v>
      </c>
      <c r="F1045" s="1" t="s">
        <v>14</v>
      </c>
      <c r="G1045" s="1" t="s">
        <v>2318</v>
      </c>
      <c r="H1045" s="4">
        <v>55623</v>
      </c>
      <c r="I1045" s="4">
        <v>111246</v>
      </c>
      <c r="J1045" s="3">
        <v>253</v>
      </c>
      <c r="K1045" s="2">
        <v>0.5</v>
      </c>
      <c r="L1045" s="2">
        <f t="shared" si="64"/>
        <v>219.85375494071147</v>
      </c>
      <c r="M1045" s="2">
        <f t="shared" si="65"/>
        <v>439.70750988142294</v>
      </c>
      <c r="N1045" t="str">
        <v>Low Pay</v>
      </c>
      <c r="O1045" s="2" t="str">
        <f t="shared" si="66"/>
        <v>Single</v>
      </c>
      <c r="P1045" t="str">
        <f t="shared" si="67"/>
        <v>Partial</v>
      </c>
    </row>
    <row r="1046" spans="1:16" x14ac:dyDescent="0.3">
      <c r="A1046" s="1" t="s">
        <v>11</v>
      </c>
      <c r="B1046" s="3">
        <v>11</v>
      </c>
      <c r="C1046" s="1" t="s">
        <v>287</v>
      </c>
      <c r="D1046" s="3">
        <v>72903</v>
      </c>
      <c r="E1046" s="1" t="s">
        <v>2319</v>
      </c>
      <c r="F1046" s="1" t="s">
        <v>21</v>
      </c>
      <c r="G1046" s="1" t="s">
        <v>2320</v>
      </c>
      <c r="H1046" s="4">
        <v>207480</v>
      </c>
      <c r="I1046" s="4">
        <v>207480</v>
      </c>
      <c r="J1046" s="3">
        <v>3578</v>
      </c>
      <c r="K1046" s="2">
        <v>1</v>
      </c>
      <c r="L1046" s="2">
        <f t="shared" si="64"/>
        <v>57.987702627166016</v>
      </c>
      <c r="M1046" s="2">
        <f t="shared" si="65"/>
        <v>57.987702627166016</v>
      </c>
      <c r="N1046" t="str">
        <v>Medium Pay</v>
      </c>
      <c r="O1046" s="2" t="str">
        <f t="shared" si="66"/>
        <v>Single</v>
      </c>
      <c r="P1046" t="str">
        <f t="shared" si="67"/>
        <v>Full Pay</v>
      </c>
    </row>
    <row r="1047" spans="1:16" x14ac:dyDescent="0.3">
      <c r="A1047" s="1" t="s">
        <v>11</v>
      </c>
      <c r="B1047" s="3">
        <v>15</v>
      </c>
      <c r="C1047" s="1" t="s">
        <v>2321</v>
      </c>
      <c r="D1047" s="3">
        <v>216901</v>
      </c>
      <c r="E1047" s="1" t="s">
        <v>2322</v>
      </c>
      <c r="F1047" s="1" t="s">
        <v>21</v>
      </c>
      <c r="G1047" s="1" t="s">
        <v>2323</v>
      </c>
      <c r="H1047" s="4">
        <v>165500</v>
      </c>
      <c r="I1047" s="4">
        <v>165500</v>
      </c>
      <c r="J1047" s="3">
        <v>355</v>
      </c>
      <c r="K1047" s="2">
        <v>1</v>
      </c>
      <c r="L1047" s="2">
        <f t="shared" si="64"/>
        <v>466.19718309859155</v>
      </c>
      <c r="M1047" s="2">
        <f t="shared" si="65"/>
        <v>466.19718309859155</v>
      </c>
      <c r="N1047" t="str">
        <v>Medium Pay</v>
      </c>
      <c r="O1047" s="2" t="str">
        <f t="shared" si="66"/>
        <v>Single</v>
      </c>
      <c r="P1047" t="str">
        <f t="shared" si="67"/>
        <v>Full Pay</v>
      </c>
    </row>
    <row r="1048" spans="1:16" x14ac:dyDescent="0.3">
      <c r="A1048" s="1" t="s">
        <v>11</v>
      </c>
      <c r="B1048" s="3">
        <v>20</v>
      </c>
      <c r="C1048" s="1" t="s">
        <v>919</v>
      </c>
      <c r="D1048" s="3">
        <v>247906</v>
      </c>
      <c r="E1048" s="1" t="s">
        <v>2324</v>
      </c>
      <c r="F1048" s="1" t="s">
        <v>21</v>
      </c>
      <c r="G1048" s="1" t="s">
        <v>2325</v>
      </c>
      <c r="H1048" s="4">
        <v>130000</v>
      </c>
      <c r="I1048" s="4">
        <v>130000</v>
      </c>
      <c r="J1048" s="3">
        <v>861</v>
      </c>
      <c r="K1048" s="2">
        <v>1</v>
      </c>
      <c r="L1048" s="2">
        <f t="shared" si="64"/>
        <v>150.98722415795586</v>
      </c>
      <c r="M1048" s="2">
        <f t="shared" si="65"/>
        <v>150.98722415795586</v>
      </c>
      <c r="N1048" t="str">
        <v>Low Pay</v>
      </c>
      <c r="O1048" s="2" t="str">
        <f t="shared" si="66"/>
        <v>Single</v>
      </c>
      <c r="P1048" t="str">
        <f t="shared" si="67"/>
        <v>Full Pay</v>
      </c>
    </row>
    <row r="1049" spans="1:16" x14ac:dyDescent="0.3">
      <c r="A1049" s="1" t="s">
        <v>11</v>
      </c>
      <c r="B1049" s="3">
        <v>16</v>
      </c>
      <c r="C1049" s="1" t="s">
        <v>2326</v>
      </c>
      <c r="D1049" s="3">
        <v>211902</v>
      </c>
      <c r="E1049" s="1" t="s">
        <v>2327</v>
      </c>
      <c r="F1049" s="1" t="s">
        <v>21</v>
      </c>
      <c r="G1049" s="1" t="s">
        <v>2328</v>
      </c>
      <c r="H1049" s="4">
        <v>161385</v>
      </c>
      <c r="I1049" s="4">
        <v>161385</v>
      </c>
      <c r="J1049" s="3">
        <v>527</v>
      </c>
      <c r="K1049" s="2">
        <v>1</v>
      </c>
      <c r="L1049" s="2">
        <f t="shared" si="64"/>
        <v>306.23339658444024</v>
      </c>
      <c r="M1049" s="2">
        <f t="shared" si="65"/>
        <v>306.23339658444024</v>
      </c>
      <c r="N1049" t="str">
        <v>Medium Pay</v>
      </c>
      <c r="O1049" s="2" t="str">
        <f t="shared" si="66"/>
        <v>Single</v>
      </c>
      <c r="P1049" t="str">
        <f t="shared" si="67"/>
        <v>Full Pay</v>
      </c>
    </row>
    <row r="1050" spans="1:16" x14ac:dyDescent="0.3">
      <c r="A1050" s="1" t="s">
        <v>11</v>
      </c>
      <c r="B1050" s="3">
        <v>11</v>
      </c>
      <c r="C1050" s="1" t="s">
        <v>1040</v>
      </c>
      <c r="D1050" s="3">
        <v>182905</v>
      </c>
      <c r="E1050" s="1" t="s">
        <v>2329</v>
      </c>
      <c r="F1050" s="1" t="s">
        <v>21</v>
      </c>
      <c r="G1050" s="1" t="s">
        <v>2330</v>
      </c>
      <c r="H1050" s="4">
        <v>70718</v>
      </c>
      <c r="I1050" s="4">
        <v>112501</v>
      </c>
      <c r="J1050" s="3">
        <v>172</v>
      </c>
      <c r="K1050" s="2">
        <v>0.63</v>
      </c>
      <c r="L1050" s="2">
        <f t="shared" si="64"/>
        <v>411.1511627906977</v>
      </c>
      <c r="M1050" s="2">
        <f t="shared" si="65"/>
        <v>654.07558139534888</v>
      </c>
      <c r="N1050" t="str">
        <v>Low Pay</v>
      </c>
      <c r="O1050" s="2" t="str">
        <f t="shared" si="66"/>
        <v>Single</v>
      </c>
      <c r="P1050" t="str">
        <f t="shared" si="67"/>
        <v>Partial</v>
      </c>
    </row>
    <row r="1051" spans="1:16" x14ac:dyDescent="0.3">
      <c r="A1051" s="1" t="s">
        <v>11</v>
      </c>
      <c r="B1051" s="3">
        <v>17</v>
      </c>
      <c r="C1051" s="1" t="s">
        <v>94</v>
      </c>
      <c r="D1051" s="3">
        <v>140908</v>
      </c>
      <c r="E1051" s="1" t="s">
        <v>2331</v>
      </c>
      <c r="F1051" s="1" t="s">
        <v>21</v>
      </c>
      <c r="G1051" s="1" t="s">
        <v>2332</v>
      </c>
      <c r="H1051" s="4">
        <v>177472</v>
      </c>
      <c r="I1051" s="4">
        <v>177472</v>
      </c>
      <c r="J1051" s="3">
        <v>452</v>
      </c>
      <c r="K1051" s="2">
        <v>1</v>
      </c>
      <c r="L1051" s="2">
        <f t="shared" si="64"/>
        <v>392.63716814159289</v>
      </c>
      <c r="M1051" s="2">
        <f t="shared" si="65"/>
        <v>392.63716814159289</v>
      </c>
      <c r="N1051" t="str">
        <v>Medium Pay</v>
      </c>
      <c r="O1051" s="2" t="str">
        <f t="shared" si="66"/>
        <v>Single</v>
      </c>
      <c r="P1051" t="str">
        <f t="shared" si="67"/>
        <v>Full Pay</v>
      </c>
    </row>
    <row r="1052" spans="1:16" x14ac:dyDescent="0.3">
      <c r="A1052" s="1" t="s">
        <v>11</v>
      </c>
      <c r="B1052" s="3">
        <v>8</v>
      </c>
      <c r="C1052" s="1" t="s">
        <v>604</v>
      </c>
      <c r="D1052" s="3">
        <v>112910</v>
      </c>
      <c r="E1052" s="1" t="s">
        <v>2333</v>
      </c>
      <c r="F1052" s="1" t="s">
        <v>21</v>
      </c>
      <c r="G1052" s="1" t="s">
        <v>2334</v>
      </c>
      <c r="H1052" s="4">
        <v>115500</v>
      </c>
      <c r="I1052" s="4">
        <v>115500</v>
      </c>
      <c r="J1052" s="3">
        <v>209</v>
      </c>
      <c r="K1052" s="2">
        <v>1</v>
      </c>
      <c r="L1052" s="2">
        <f t="shared" si="64"/>
        <v>552.63157894736844</v>
      </c>
      <c r="M1052" s="2">
        <f t="shared" si="65"/>
        <v>552.63157894736844</v>
      </c>
      <c r="N1052" t="str">
        <v>Low Pay</v>
      </c>
      <c r="O1052" s="2" t="str">
        <f t="shared" si="66"/>
        <v>Single</v>
      </c>
      <c r="P1052" t="str">
        <f t="shared" si="67"/>
        <v>Full Pay</v>
      </c>
    </row>
    <row r="1053" spans="1:16" x14ac:dyDescent="0.3">
      <c r="A1053" s="1" t="s">
        <v>11</v>
      </c>
      <c r="B1053" s="3">
        <v>8</v>
      </c>
      <c r="C1053" s="1" t="s">
        <v>604</v>
      </c>
      <c r="D1053" s="3">
        <v>112901</v>
      </c>
      <c r="E1053" s="1" t="s">
        <v>2335</v>
      </c>
      <c r="F1053" s="1" t="s">
        <v>21</v>
      </c>
      <c r="G1053" s="1" t="s">
        <v>2336</v>
      </c>
      <c r="H1053" s="4">
        <v>185000</v>
      </c>
      <c r="I1053" s="4">
        <v>185000</v>
      </c>
      <c r="J1053" s="3">
        <v>4216</v>
      </c>
      <c r="K1053" s="2">
        <v>1</v>
      </c>
      <c r="L1053" s="2">
        <f t="shared" si="64"/>
        <v>43.880455407969642</v>
      </c>
      <c r="M1053" s="2">
        <f t="shared" si="65"/>
        <v>43.880455407969642</v>
      </c>
      <c r="N1053" t="str">
        <v>Medium Pay</v>
      </c>
      <c r="O1053" s="2" t="str">
        <f t="shared" si="66"/>
        <v>Single</v>
      </c>
      <c r="P1053" t="str">
        <f t="shared" si="67"/>
        <v>Full Pay</v>
      </c>
    </row>
    <row r="1054" spans="1:16" x14ac:dyDescent="0.3">
      <c r="A1054" s="1" t="s">
        <v>11</v>
      </c>
      <c r="B1054" s="3">
        <v>17</v>
      </c>
      <c r="C1054" s="1" t="s">
        <v>119</v>
      </c>
      <c r="D1054" s="3">
        <v>110907</v>
      </c>
      <c r="E1054" s="1" t="s">
        <v>2337</v>
      </c>
      <c r="F1054" s="1" t="s">
        <v>21</v>
      </c>
      <c r="G1054" s="1" t="s">
        <v>2338</v>
      </c>
      <c r="H1054" s="4">
        <v>159200</v>
      </c>
      <c r="I1054" s="4">
        <v>159200</v>
      </c>
      <c r="J1054" s="3">
        <v>552</v>
      </c>
      <c r="K1054" s="2">
        <v>1</v>
      </c>
      <c r="L1054" s="2">
        <f t="shared" si="64"/>
        <v>288.40579710144925</v>
      </c>
      <c r="M1054" s="2">
        <f t="shared" si="65"/>
        <v>288.40579710144925</v>
      </c>
      <c r="N1054" t="str">
        <v>Medium Pay</v>
      </c>
      <c r="O1054" s="2" t="str">
        <f t="shared" si="66"/>
        <v>Single</v>
      </c>
      <c r="P1054" t="str">
        <f t="shared" si="67"/>
        <v>Full Pay</v>
      </c>
    </row>
    <row r="1055" spans="1:16" x14ac:dyDescent="0.3">
      <c r="A1055" s="1" t="s">
        <v>11</v>
      </c>
      <c r="B1055" s="3">
        <v>10</v>
      </c>
      <c r="C1055" s="1" t="s">
        <v>12</v>
      </c>
      <c r="D1055" s="3">
        <v>57919</v>
      </c>
      <c r="E1055" s="1" t="s">
        <v>2339</v>
      </c>
      <c r="F1055" s="1" t="s">
        <v>21</v>
      </c>
      <c r="G1055" s="1" t="s">
        <v>2340</v>
      </c>
      <c r="H1055" s="4">
        <v>205500</v>
      </c>
      <c r="I1055" s="4">
        <v>205500</v>
      </c>
      <c r="J1055" s="3">
        <v>2306</v>
      </c>
      <c r="K1055" s="2">
        <v>1</v>
      </c>
      <c r="L1055" s="2">
        <f t="shared" si="64"/>
        <v>89.115351257588898</v>
      </c>
      <c r="M1055" s="2">
        <f t="shared" si="65"/>
        <v>89.115351257588898</v>
      </c>
      <c r="N1055" t="str">
        <v>Medium Pay</v>
      </c>
      <c r="O1055" s="2" t="str">
        <f t="shared" si="66"/>
        <v>Single</v>
      </c>
      <c r="P1055" t="str">
        <f t="shared" si="67"/>
        <v>Full Pay</v>
      </c>
    </row>
    <row r="1056" spans="1:16" x14ac:dyDescent="0.3">
      <c r="A1056" s="1" t="s">
        <v>11</v>
      </c>
      <c r="B1056" s="3">
        <v>16</v>
      </c>
      <c r="C1056" s="1" t="s">
        <v>794</v>
      </c>
      <c r="D1056" s="3">
        <v>171902</v>
      </c>
      <c r="E1056" s="1" t="s">
        <v>2341</v>
      </c>
      <c r="F1056" s="1" t="s">
        <v>21</v>
      </c>
      <c r="G1056" s="1" t="s">
        <v>2342</v>
      </c>
      <c r="H1056" s="4">
        <v>111228</v>
      </c>
      <c r="I1056" s="4">
        <v>111228</v>
      </c>
      <c r="J1056" s="3">
        <v>593</v>
      </c>
      <c r="K1056" s="2">
        <v>1</v>
      </c>
      <c r="L1056" s="2">
        <f t="shared" si="64"/>
        <v>187.56829679595279</v>
      </c>
      <c r="M1056" s="2">
        <f t="shared" si="65"/>
        <v>187.56829679595279</v>
      </c>
      <c r="N1056" t="str">
        <v>Low Pay</v>
      </c>
      <c r="O1056" s="2" t="str">
        <f t="shared" si="66"/>
        <v>Single</v>
      </c>
      <c r="P1056" t="str">
        <f t="shared" si="67"/>
        <v>Full Pay</v>
      </c>
    </row>
    <row r="1057" spans="1:16" x14ac:dyDescent="0.3">
      <c r="A1057" s="1" t="s">
        <v>11</v>
      </c>
      <c r="B1057" s="3">
        <v>4</v>
      </c>
      <c r="C1057" s="1" t="s">
        <v>82</v>
      </c>
      <c r="D1057" s="3">
        <v>20906</v>
      </c>
      <c r="E1057" s="1" t="s">
        <v>2343</v>
      </c>
      <c r="F1057" s="1" t="s">
        <v>21</v>
      </c>
      <c r="G1057" s="1" t="s">
        <v>2344</v>
      </c>
      <c r="H1057" s="4">
        <v>173156</v>
      </c>
      <c r="I1057" s="4">
        <v>173156</v>
      </c>
      <c r="J1057" s="3">
        <v>1919</v>
      </c>
      <c r="K1057" s="2">
        <v>1</v>
      </c>
      <c r="L1057" s="2">
        <f t="shared" si="64"/>
        <v>90.2324127149557</v>
      </c>
      <c r="M1057" s="2">
        <f t="shared" si="65"/>
        <v>90.2324127149557</v>
      </c>
      <c r="N1057" t="str">
        <v>Medium Pay</v>
      </c>
      <c r="O1057" s="2" t="str">
        <f t="shared" si="66"/>
        <v>Single</v>
      </c>
      <c r="P1057" t="str">
        <f t="shared" si="67"/>
        <v>Full Pay</v>
      </c>
    </row>
    <row r="1058" spans="1:16" x14ac:dyDescent="0.3">
      <c r="A1058" s="1" t="s">
        <v>11</v>
      </c>
      <c r="B1058" s="3">
        <v>3</v>
      </c>
      <c r="C1058" s="1" t="s">
        <v>892</v>
      </c>
      <c r="D1058" s="3">
        <v>143905</v>
      </c>
      <c r="E1058" s="1" t="s">
        <v>2345</v>
      </c>
      <c r="F1058" s="1" t="s">
        <v>21</v>
      </c>
      <c r="G1058" s="1" t="s">
        <v>2346</v>
      </c>
      <c r="H1058" s="4">
        <v>12861</v>
      </c>
      <c r="I1058" s="4">
        <v>90000</v>
      </c>
      <c r="J1058" s="3">
        <v>155</v>
      </c>
      <c r="K1058" s="2">
        <v>0.14000000000000001</v>
      </c>
      <c r="L1058" s="2">
        <f t="shared" si="64"/>
        <v>82.974193548387092</v>
      </c>
      <c r="M1058" s="2">
        <f t="shared" si="65"/>
        <v>580.64516129032256</v>
      </c>
      <c r="N1058" t="str">
        <v>Low Pay</v>
      </c>
      <c r="O1058" s="2" t="str">
        <f t="shared" si="66"/>
        <v>Single</v>
      </c>
      <c r="P1058" t="str">
        <f t="shared" si="67"/>
        <v>Partial</v>
      </c>
    </row>
    <row r="1059" spans="1:16" x14ac:dyDescent="0.3">
      <c r="A1059" s="1" t="s">
        <v>11</v>
      </c>
      <c r="B1059" s="3">
        <v>14</v>
      </c>
      <c r="C1059" s="1" t="s">
        <v>264</v>
      </c>
      <c r="D1059" s="3">
        <v>177902</v>
      </c>
      <c r="E1059" s="1" t="s">
        <v>2347</v>
      </c>
      <c r="F1059" s="1" t="s">
        <v>21</v>
      </c>
      <c r="G1059" s="1" t="s">
        <v>2348</v>
      </c>
      <c r="H1059" s="4">
        <v>178471</v>
      </c>
      <c r="I1059" s="4">
        <v>178471</v>
      </c>
      <c r="J1059" s="3">
        <v>1806</v>
      </c>
      <c r="K1059" s="2">
        <v>1</v>
      </c>
      <c r="L1059" s="2">
        <f t="shared" si="64"/>
        <v>98.821151716500552</v>
      </c>
      <c r="M1059" s="2">
        <f t="shared" si="65"/>
        <v>98.821151716500552</v>
      </c>
      <c r="N1059" t="str">
        <v>Medium Pay</v>
      </c>
      <c r="O1059" s="2" t="str">
        <f t="shared" si="66"/>
        <v>Single</v>
      </c>
      <c r="P1059" t="str">
        <f t="shared" si="67"/>
        <v>Full Pay</v>
      </c>
    </row>
    <row r="1060" spans="1:16" x14ac:dyDescent="0.3">
      <c r="A1060" s="1" t="s">
        <v>11</v>
      </c>
      <c r="B1060" s="3">
        <v>2</v>
      </c>
      <c r="C1060" s="1" t="s">
        <v>127</v>
      </c>
      <c r="D1060" s="3">
        <v>205907</v>
      </c>
      <c r="E1060" s="1" t="s">
        <v>2349</v>
      </c>
      <c r="F1060" s="1" t="s">
        <v>21</v>
      </c>
      <c r="G1060" s="1" t="s">
        <v>2350</v>
      </c>
      <c r="H1060" s="4">
        <v>190419</v>
      </c>
      <c r="I1060" s="4">
        <v>190419</v>
      </c>
      <c r="J1060" s="3">
        <v>812</v>
      </c>
      <c r="K1060" s="2">
        <v>1</v>
      </c>
      <c r="L1060" s="2">
        <f t="shared" si="64"/>
        <v>234.50615763546799</v>
      </c>
      <c r="M1060" s="2">
        <f t="shared" si="65"/>
        <v>234.50615763546799</v>
      </c>
      <c r="N1060" t="str">
        <v>Medium Pay</v>
      </c>
      <c r="O1060" s="2" t="str">
        <f t="shared" si="66"/>
        <v>Single</v>
      </c>
      <c r="P1060" t="str">
        <f t="shared" si="67"/>
        <v>Full Pay</v>
      </c>
    </row>
    <row r="1061" spans="1:16" x14ac:dyDescent="0.3">
      <c r="A1061" s="1" t="s">
        <v>11</v>
      </c>
      <c r="B1061" s="3">
        <v>17</v>
      </c>
      <c r="C1061" s="1" t="s">
        <v>1775</v>
      </c>
      <c r="D1061" s="3">
        <v>153904</v>
      </c>
      <c r="E1061" s="1" t="s">
        <v>2351</v>
      </c>
      <c r="F1061" s="1" t="s">
        <v>21</v>
      </c>
      <c r="G1061" s="1" t="s">
        <v>2352</v>
      </c>
      <c r="H1061" s="4">
        <v>130215</v>
      </c>
      <c r="I1061" s="4">
        <v>130215</v>
      </c>
      <c r="J1061" s="3">
        <v>612</v>
      </c>
      <c r="K1061" s="2">
        <v>1</v>
      </c>
      <c r="L1061" s="2">
        <f t="shared" si="64"/>
        <v>212.76960784313727</v>
      </c>
      <c r="M1061" s="2">
        <f t="shared" si="65"/>
        <v>212.76960784313727</v>
      </c>
      <c r="N1061" t="str">
        <v>Low Pay</v>
      </c>
      <c r="O1061" s="2" t="str">
        <f t="shared" si="66"/>
        <v>Single</v>
      </c>
      <c r="P1061" t="str">
        <f t="shared" si="67"/>
        <v>Full Pay</v>
      </c>
    </row>
    <row r="1062" spans="1:16" x14ac:dyDescent="0.3">
      <c r="A1062" s="1" t="s">
        <v>11</v>
      </c>
      <c r="B1062" s="3">
        <v>4</v>
      </c>
      <c r="C1062" s="1" t="s">
        <v>560</v>
      </c>
      <c r="D1062" s="3">
        <v>146907</v>
      </c>
      <c r="E1062" s="1" t="s">
        <v>2353</v>
      </c>
      <c r="F1062" s="1" t="s">
        <v>21</v>
      </c>
      <c r="G1062" s="1" t="s">
        <v>2354</v>
      </c>
      <c r="H1062" s="4">
        <v>164383</v>
      </c>
      <c r="I1062" s="4">
        <v>164383</v>
      </c>
      <c r="J1062" s="3">
        <v>1907</v>
      </c>
      <c r="K1062" s="2">
        <v>1</v>
      </c>
      <c r="L1062" s="2">
        <f t="shared" si="64"/>
        <v>86.19979024646041</v>
      </c>
      <c r="M1062" s="2">
        <f t="shared" si="65"/>
        <v>86.19979024646041</v>
      </c>
      <c r="N1062" t="str">
        <v>Medium Pay</v>
      </c>
      <c r="O1062" s="2" t="str">
        <f t="shared" si="66"/>
        <v>Single</v>
      </c>
      <c r="P1062" t="str">
        <f t="shared" si="67"/>
        <v>Full Pay</v>
      </c>
    </row>
    <row r="1063" spans="1:16" x14ac:dyDescent="0.3">
      <c r="A1063" s="1" t="s">
        <v>11</v>
      </c>
      <c r="B1063" s="3">
        <v>7</v>
      </c>
      <c r="C1063" s="1" t="s">
        <v>457</v>
      </c>
      <c r="D1063" s="3">
        <v>201910</v>
      </c>
      <c r="E1063" s="1" t="s">
        <v>2355</v>
      </c>
      <c r="F1063" s="1" t="s">
        <v>21</v>
      </c>
      <c r="G1063" s="1" t="s">
        <v>2356</v>
      </c>
      <c r="H1063" s="4">
        <v>206268</v>
      </c>
      <c r="I1063" s="4">
        <v>206268</v>
      </c>
      <c r="J1063" s="3">
        <v>1392</v>
      </c>
      <c r="K1063" s="2">
        <v>1</v>
      </c>
      <c r="L1063" s="2">
        <f t="shared" si="64"/>
        <v>148.18103448275863</v>
      </c>
      <c r="M1063" s="2">
        <f t="shared" si="65"/>
        <v>148.18103448275863</v>
      </c>
      <c r="N1063" t="str">
        <v>Medium Pay</v>
      </c>
      <c r="O1063" s="2" t="str">
        <f t="shared" si="66"/>
        <v>Single</v>
      </c>
      <c r="P1063" t="str">
        <f t="shared" si="67"/>
        <v>Full Pay</v>
      </c>
    </row>
    <row r="1064" spans="1:16" x14ac:dyDescent="0.3">
      <c r="A1064" s="1" t="s">
        <v>11</v>
      </c>
      <c r="B1064" s="3">
        <v>13</v>
      </c>
      <c r="C1064" s="1" t="s">
        <v>646</v>
      </c>
      <c r="D1064" s="3">
        <v>246911</v>
      </c>
      <c r="E1064" s="1" t="s">
        <v>2357</v>
      </c>
      <c r="F1064" s="1" t="s">
        <v>21</v>
      </c>
      <c r="G1064" s="1" t="s">
        <v>2358</v>
      </c>
      <c r="H1064" s="4">
        <v>195000</v>
      </c>
      <c r="I1064" s="4">
        <v>195000</v>
      </c>
      <c r="J1064" s="3">
        <v>2930</v>
      </c>
      <c r="K1064" s="2">
        <v>1</v>
      </c>
      <c r="L1064" s="2">
        <f t="shared" si="64"/>
        <v>66.552901023890783</v>
      </c>
      <c r="M1064" s="2">
        <f t="shared" si="65"/>
        <v>66.552901023890783</v>
      </c>
      <c r="N1064" t="str">
        <v>Medium Pay</v>
      </c>
      <c r="O1064" s="2" t="str">
        <f t="shared" si="66"/>
        <v>Single</v>
      </c>
      <c r="P1064" t="str">
        <f t="shared" si="67"/>
        <v>Full Pay</v>
      </c>
    </row>
    <row r="1065" spans="1:16" x14ac:dyDescent="0.3">
      <c r="A1065" s="1" t="s">
        <v>11</v>
      </c>
      <c r="B1065" s="3">
        <v>12</v>
      </c>
      <c r="C1065" s="1" t="s">
        <v>752</v>
      </c>
      <c r="D1065" s="3">
        <v>81904</v>
      </c>
      <c r="E1065" s="1" t="s">
        <v>2359</v>
      </c>
      <c r="F1065" s="1" t="s">
        <v>21</v>
      </c>
      <c r="G1065" s="1" t="s">
        <v>2360</v>
      </c>
      <c r="H1065" s="4">
        <v>194044</v>
      </c>
      <c r="I1065" s="4">
        <v>194044</v>
      </c>
      <c r="J1065" s="3">
        <v>1212</v>
      </c>
      <c r="K1065" s="2">
        <v>1</v>
      </c>
      <c r="L1065" s="2">
        <f t="shared" si="64"/>
        <v>160.1023102310231</v>
      </c>
      <c r="M1065" s="2">
        <f t="shared" si="65"/>
        <v>160.1023102310231</v>
      </c>
      <c r="N1065" t="str">
        <v>Medium Pay</v>
      </c>
      <c r="O1065" s="2" t="str">
        <f t="shared" si="66"/>
        <v>Single</v>
      </c>
      <c r="P1065" t="str">
        <f t="shared" si="67"/>
        <v>Full Pay</v>
      </c>
    </row>
    <row r="1066" spans="1:16" x14ac:dyDescent="0.3">
      <c r="A1066" s="1" t="s">
        <v>11</v>
      </c>
      <c r="B1066" s="3">
        <v>5</v>
      </c>
      <c r="C1066" s="1" t="s">
        <v>216</v>
      </c>
      <c r="D1066" s="3">
        <v>123803</v>
      </c>
      <c r="E1066" s="1" t="s">
        <v>2361</v>
      </c>
      <c r="F1066" s="1" t="s">
        <v>14</v>
      </c>
      <c r="G1066" s="1" t="s">
        <v>2362</v>
      </c>
      <c r="H1066" s="4">
        <v>155000</v>
      </c>
      <c r="I1066" s="4">
        <v>155000</v>
      </c>
      <c r="J1066" s="3">
        <v>419</v>
      </c>
      <c r="K1066" s="2">
        <v>1</v>
      </c>
      <c r="L1066" s="2">
        <f t="shared" si="64"/>
        <v>369.92840095465391</v>
      </c>
      <c r="M1066" s="2">
        <f t="shared" si="65"/>
        <v>369.92840095465391</v>
      </c>
      <c r="N1066" t="str">
        <v>Medium Pay</v>
      </c>
      <c r="O1066" s="2" t="str">
        <f t="shared" si="66"/>
        <v>Single</v>
      </c>
      <c r="P1066" t="str">
        <f t="shared" si="67"/>
        <v>Full Pay</v>
      </c>
    </row>
    <row r="1067" spans="1:16" x14ac:dyDescent="0.3">
      <c r="A1067" s="1" t="s">
        <v>11</v>
      </c>
      <c r="B1067" s="3">
        <v>12</v>
      </c>
      <c r="C1067" s="1" t="s">
        <v>31</v>
      </c>
      <c r="D1067" s="3">
        <v>14909</v>
      </c>
      <c r="E1067" s="1" t="s">
        <v>2363</v>
      </c>
      <c r="F1067" s="1" t="s">
        <v>21</v>
      </c>
      <c r="G1067" s="1" t="s">
        <v>2364</v>
      </c>
      <c r="H1067" s="4">
        <v>282800</v>
      </c>
      <c r="I1067" s="4">
        <v>282800</v>
      </c>
      <c r="J1067" s="3">
        <v>8764</v>
      </c>
      <c r="K1067" s="2">
        <v>1</v>
      </c>
      <c r="L1067" s="2">
        <f t="shared" si="64"/>
        <v>32.268370607028757</v>
      </c>
      <c r="M1067" s="2">
        <f t="shared" si="65"/>
        <v>32.268370607028757</v>
      </c>
      <c r="N1067" t="str">
        <v>High Pay</v>
      </c>
      <c r="O1067" s="2" t="str">
        <f t="shared" si="66"/>
        <v>Single</v>
      </c>
      <c r="P1067" t="str">
        <f t="shared" si="67"/>
        <v>Full Pay</v>
      </c>
    </row>
    <row r="1068" spans="1:16" x14ac:dyDescent="0.3">
      <c r="A1068" s="1" t="s">
        <v>11</v>
      </c>
      <c r="B1068" s="3">
        <v>7</v>
      </c>
      <c r="C1068" s="1" t="s">
        <v>485</v>
      </c>
      <c r="D1068" s="3">
        <v>210904</v>
      </c>
      <c r="E1068" s="1" t="s">
        <v>2365</v>
      </c>
      <c r="F1068" s="1" t="s">
        <v>21</v>
      </c>
      <c r="G1068" s="1" t="s">
        <v>2366</v>
      </c>
      <c r="H1068" s="4">
        <v>120000</v>
      </c>
      <c r="I1068" s="4">
        <v>120000</v>
      </c>
      <c r="J1068" s="3">
        <v>414</v>
      </c>
      <c r="K1068" s="2">
        <v>1</v>
      </c>
      <c r="L1068" s="2">
        <f t="shared" si="64"/>
        <v>289.85507246376812</v>
      </c>
      <c r="M1068" s="2">
        <f t="shared" si="65"/>
        <v>289.85507246376812</v>
      </c>
      <c r="N1068" t="str">
        <v>Low Pay</v>
      </c>
      <c r="O1068" s="2" t="str">
        <f t="shared" si="66"/>
        <v>Single</v>
      </c>
      <c r="P1068" t="str">
        <f t="shared" si="67"/>
        <v>Full Pay</v>
      </c>
    </row>
    <row r="1069" spans="1:16" x14ac:dyDescent="0.3">
      <c r="A1069" s="1" t="s">
        <v>11</v>
      </c>
      <c r="B1069" s="3">
        <v>18</v>
      </c>
      <c r="C1069" s="1" t="s">
        <v>73</v>
      </c>
      <c r="D1069" s="3">
        <v>22004</v>
      </c>
      <c r="E1069" s="1" t="s">
        <v>2367</v>
      </c>
      <c r="F1069" s="1" t="s">
        <v>21</v>
      </c>
      <c r="G1069" s="1" t="s">
        <v>2368</v>
      </c>
      <c r="H1069" s="4">
        <v>57500</v>
      </c>
      <c r="I1069" s="4">
        <v>115000</v>
      </c>
      <c r="J1069" s="3">
        <v>121</v>
      </c>
      <c r="K1069" s="2">
        <v>0.5</v>
      </c>
      <c r="L1069" s="2">
        <f t="shared" si="64"/>
        <v>475.20661157024796</v>
      </c>
      <c r="M1069" s="2">
        <f t="shared" si="65"/>
        <v>950.41322314049592</v>
      </c>
      <c r="N1069" t="str">
        <v>Low Pay</v>
      </c>
      <c r="O1069" s="2" t="str">
        <f t="shared" si="66"/>
        <v>Single</v>
      </c>
      <c r="P1069" t="str">
        <f t="shared" si="67"/>
        <v>Partial</v>
      </c>
    </row>
    <row r="1070" spans="1:16" x14ac:dyDescent="0.3">
      <c r="A1070" s="1" t="s">
        <v>11</v>
      </c>
      <c r="B1070" s="3">
        <v>18</v>
      </c>
      <c r="C1070" s="1" t="s">
        <v>2369</v>
      </c>
      <c r="D1070" s="3">
        <v>222901</v>
      </c>
      <c r="E1070" s="1" t="s">
        <v>2370</v>
      </c>
      <c r="F1070" s="1" t="s">
        <v>21</v>
      </c>
      <c r="G1070" s="1" t="s">
        <v>2371</v>
      </c>
      <c r="H1070" s="4">
        <v>59896</v>
      </c>
      <c r="I1070" s="4">
        <v>119792</v>
      </c>
      <c r="J1070" s="3">
        <v>114</v>
      </c>
      <c r="K1070" s="2">
        <v>0.5</v>
      </c>
      <c r="L1070" s="2">
        <f t="shared" si="64"/>
        <v>525.40350877192986</v>
      </c>
      <c r="M1070" s="2">
        <f t="shared" si="65"/>
        <v>1050.8070175438597</v>
      </c>
      <c r="N1070" t="str">
        <v>Low Pay</v>
      </c>
      <c r="O1070" s="2" t="str">
        <f t="shared" si="66"/>
        <v>Single</v>
      </c>
      <c r="P1070" t="str">
        <f t="shared" si="67"/>
        <v>Partial</v>
      </c>
    </row>
    <row r="1071" spans="1:16" x14ac:dyDescent="0.3">
      <c r="A1071" s="1" t="s">
        <v>11</v>
      </c>
      <c r="B1071" s="3">
        <v>10</v>
      </c>
      <c r="C1071" s="1" t="s">
        <v>651</v>
      </c>
      <c r="D1071" s="3">
        <v>129906</v>
      </c>
      <c r="E1071" s="1" t="s">
        <v>2372</v>
      </c>
      <c r="F1071" s="1" t="s">
        <v>21</v>
      </c>
      <c r="G1071" s="1" t="s">
        <v>2373</v>
      </c>
      <c r="H1071" s="4">
        <v>293480</v>
      </c>
      <c r="I1071" s="4">
        <v>293480</v>
      </c>
      <c r="J1071" s="3">
        <v>5283</v>
      </c>
      <c r="K1071" s="2">
        <v>1</v>
      </c>
      <c r="L1071" s="2">
        <f t="shared" si="64"/>
        <v>55.551769827749382</v>
      </c>
      <c r="M1071" s="2">
        <f t="shared" si="65"/>
        <v>55.551769827749382</v>
      </c>
      <c r="N1071" t="str">
        <v>High Pay</v>
      </c>
      <c r="O1071" s="2" t="str">
        <f t="shared" si="66"/>
        <v>Single</v>
      </c>
      <c r="P1071" t="str">
        <f t="shared" si="67"/>
        <v>Full Pay</v>
      </c>
    </row>
    <row r="1072" spans="1:16" x14ac:dyDescent="0.3">
      <c r="A1072" s="1" t="s">
        <v>11</v>
      </c>
      <c r="B1072" s="3">
        <v>10</v>
      </c>
      <c r="C1072" s="1" t="s">
        <v>12</v>
      </c>
      <c r="D1072" s="3">
        <v>57804</v>
      </c>
      <c r="E1072" s="1" t="s">
        <v>2374</v>
      </c>
      <c r="F1072" s="1" t="s">
        <v>14</v>
      </c>
      <c r="G1072" s="1" t="s">
        <v>2375</v>
      </c>
      <c r="H1072" s="4">
        <v>309750</v>
      </c>
      <c r="I1072" s="4">
        <v>309750</v>
      </c>
      <c r="J1072" s="3">
        <v>3479</v>
      </c>
      <c r="K1072" s="2">
        <v>1</v>
      </c>
      <c r="L1072" s="2">
        <f t="shared" si="64"/>
        <v>89.034205231388327</v>
      </c>
      <c r="M1072" s="2">
        <f t="shared" si="65"/>
        <v>89.034205231388327</v>
      </c>
      <c r="N1072" t="str">
        <v>High Pay</v>
      </c>
      <c r="O1072" s="2" t="str">
        <f t="shared" si="66"/>
        <v>Single</v>
      </c>
      <c r="P1072" t="str">
        <f t="shared" si="67"/>
        <v>Full Pay</v>
      </c>
    </row>
    <row r="1073" spans="1:16" x14ac:dyDescent="0.3">
      <c r="A1073" s="1" t="s">
        <v>11</v>
      </c>
      <c r="B1073" s="3">
        <v>8</v>
      </c>
      <c r="C1073" s="1" t="s">
        <v>728</v>
      </c>
      <c r="D1073" s="3">
        <v>19907</v>
      </c>
      <c r="E1073" s="1" t="s">
        <v>2376</v>
      </c>
      <c r="F1073" s="1" t="s">
        <v>21</v>
      </c>
      <c r="G1073" s="1" t="s">
        <v>2377</v>
      </c>
      <c r="H1073" s="4">
        <v>268510</v>
      </c>
      <c r="I1073" s="4">
        <v>268510</v>
      </c>
      <c r="J1073" s="3">
        <v>7269</v>
      </c>
      <c r="K1073" s="2">
        <v>1</v>
      </c>
      <c r="L1073" s="2">
        <f t="shared" si="64"/>
        <v>36.9390562663365</v>
      </c>
      <c r="M1073" s="2">
        <f t="shared" si="65"/>
        <v>36.9390562663365</v>
      </c>
      <c r="N1073" t="str">
        <v>High Pay</v>
      </c>
      <c r="O1073" s="2" t="str">
        <f t="shared" si="66"/>
        <v>Single</v>
      </c>
      <c r="P1073" t="str">
        <f t="shared" si="67"/>
        <v>Full Pay</v>
      </c>
    </row>
    <row r="1074" spans="1:16" x14ac:dyDescent="0.3">
      <c r="A1074" s="1" t="s">
        <v>11</v>
      </c>
      <c r="B1074" s="3">
        <v>4</v>
      </c>
      <c r="C1074" s="1" t="s">
        <v>91</v>
      </c>
      <c r="D1074" s="3">
        <v>84906</v>
      </c>
      <c r="E1074" s="1" t="s">
        <v>2378</v>
      </c>
      <c r="F1074" s="1" t="s">
        <v>21</v>
      </c>
      <c r="G1074" s="1" t="s">
        <v>2379</v>
      </c>
      <c r="H1074" s="4">
        <v>243110</v>
      </c>
      <c r="I1074" s="4">
        <v>243110</v>
      </c>
      <c r="J1074" s="3">
        <v>7711</v>
      </c>
      <c r="K1074" s="2">
        <v>1</v>
      </c>
      <c r="L1074" s="2">
        <f t="shared" si="64"/>
        <v>31.527687718843211</v>
      </c>
      <c r="M1074" s="2">
        <f t="shared" si="65"/>
        <v>31.527687718843211</v>
      </c>
      <c r="N1074" t="str">
        <v>Medium Pay</v>
      </c>
      <c r="O1074" s="2" t="str">
        <f t="shared" si="66"/>
        <v>Single</v>
      </c>
      <c r="P1074" t="str">
        <f t="shared" si="67"/>
        <v>Full Pay</v>
      </c>
    </row>
    <row r="1075" spans="1:16" x14ac:dyDescent="0.3">
      <c r="A1075" s="1" t="s">
        <v>11</v>
      </c>
      <c r="B1075" s="3">
        <v>14</v>
      </c>
      <c r="C1075" s="1" t="s">
        <v>26</v>
      </c>
      <c r="D1075" s="3">
        <v>221801</v>
      </c>
      <c r="E1075" s="1" t="s">
        <v>2380</v>
      </c>
      <c r="F1075" s="1" t="s">
        <v>14</v>
      </c>
      <c r="G1075" s="1" t="s">
        <v>1969</v>
      </c>
      <c r="H1075" s="4">
        <v>64350</v>
      </c>
      <c r="I1075" s="4">
        <v>64350</v>
      </c>
      <c r="J1075" s="3">
        <v>16602</v>
      </c>
      <c r="K1075" s="2">
        <v>1</v>
      </c>
      <c r="L1075" s="2">
        <f t="shared" si="64"/>
        <v>3.8760390314419948</v>
      </c>
      <c r="M1075" s="2">
        <f t="shared" si="65"/>
        <v>3.8760390314419948</v>
      </c>
      <c r="N1075" t="str">
        <v>Low Pay</v>
      </c>
      <c r="O1075" s="2" t="str">
        <f t="shared" si="66"/>
        <v>Turnover (2 supers)</v>
      </c>
      <c r="P1075" t="str">
        <f t="shared" si="67"/>
        <v>Full Pay</v>
      </c>
    </row>
    <row r="1076" spans="1:16" x14ac:dyDescent="0.3">
      <c r="A1076" s="1" t="s">
        <v>11</v>
      </c>
      <c r="B1076" s="3">
        <v>14</v>
      </c>
      <c r="C1076" s="1" t="s">
        <v>26</v>
      </c>
      <c r="D1076" s="3">
        <v>221801</v>
      </c>
      <c r="E1076" s="1" t="s">
        <v>2380</v>
      </c>
      <c r="F1076" s="1" t="s">
        <v>14</v>
      </c>
      <c r="G1076" s="1" t="s">
        <v>1970</v>
      </c>
      <c r="H1076" s="4">
        <v>138750</v>
      </c>
      <c r="I1076" s="4">
        <v>138750</v>
      </c>
      <c r="J1076" s="3">
        <v>16602</v>
      </c>
      <c r="K1076" s="2">
        <v>1</v>
      </c>
      <c r="L1076" s="2">
        <f t="shared" si="64"/>
        <v>8.3574268160462601</v>
      </c>
      <c r="M1076" s="2">
        <f t="shared" si="65"/>
        <v>8.3574268160462601</v>
      </c>
      <c r="N1076" t="str">
        <v>Low Pay</v>
      </c>
      <c r="O1076" s="2" t="str">
        <f t="shared" si="66"/>
        <v>Turnover (2 supers)</v>
      </c>
      <c r="P1076" t="str">
        <f t="shared" si="67"/>
        <v>Full Pay</v>
      </c>
    </row>
    <row r="1077" spans="1:16" x14ac:dyDescent="0.3">
      <c r="A1077" s="1" t="s">
        <v>11</v>
      </c>
      <c r="B1077" s="3">
        <v>13</v>
      </c>
      <c r="C1077" s="1" t="s">
        <v>159</v>
      </c>
      <c r="D1077" s="3">
        <v>227805</v>
      </c>
      <c r="E1077" s="1" t="s">
        <v>2381</v>
      </c>
      <c r="F1077" s="1" t="s">
        <v>14</v>
      </c>
      <c r="G1077" s="1" t="s">
        <v>2382</v>
      </c>
      <c r="H1077" s="4">
        <v>56667</v>
      </c>
      <c r="I1077" s="4">
        <v>56667</v>
      </c>
      <c r="J1077" s="3">
        <v>716</v>
      </c>
      <c r="K1077" s="2">
        <v>1</v>
      </c>
      <c r="L1077" s="2">
        <f t="shared" si="64"/>
        <v>79.143854748603346</v>
      </c>
      <c r="M1077" s="2">
        <f t="shared" si="65"/>
        <v>79.143854748603346</v>
      </c>
      <c r="N1077" t="str">
        <v>Low Pay</v>
      </c>
      <c r="O1077" s="2" t="str">
        <f t="shared" si="66"/>
        <v>Turnover (2 supers)</v>
      </c>
      <c r="P1077" t="str">
        <f t="shared" si="67"/>
        <v>Full Pay</v>
      </c>
    </row>
    <row r="1078" spans="1:16" x14ac:dyDescent="0.3">
      <c r="A1078" s="1" t="s">
        <v>11</v>
      </c>
      <c r="B1078" s="3">
        <v>13</v>
      </c>
      <c r="C1078" s="1" t="s">
        <v>159</v>
      </c>
      <c r="D1078" s="3">
        <v>227805</v>
      </c>
      <c r="E1078" s="1" t="s">
        <v>2381</v>
      </c>
      <c r="F1078" s="1" t="s">
        <v>14</v>
      </c>
      <c r="G1078" s="1" t="s">
        <v>2383</v>
      </c>
      <c r="H1078" s="4">
        <v>61828</v>
      </c>
      <c r="I1078" s="4">
        <v>123656</v>
      </c>
      <c r="J1078" s="3">
        <v>716</v>
      </c>
      <c r="K1078" s="2">
        <v>0.5</v>
      </c>
      <c r="L1078" s="2">
        <f t="shared" si="64"/>
        <v>86.351955307262571</v>
      </c>
      <c r="M1078" s="2">
        <f t="shared" si="65"/>
        <v>172.70391061452514</v>
      </c>
      <c r="N1078" t="str">
        <v>Low Pay</v>
      </c>
      <c r="O1078" s="2" t="str">
        <f t="shared" si="66"/>
        <v>Turnover (2 supers)</v>
      </c>
      <c r="P1078" t="str">
        <f t="shared" si="67"/>
        <v>Partial</v>
      </c>
    </row>
    <row r="1079" spans="1:16" x14ac:dyDescent="0.3">
      <c r="A1079" s="1" t="s">
        <v>11</v>
      </c>
      <c r="B1079" s="3">
        <v>15</v>
      </c>
      <c r="C1079" s="1" t="s">
        <v>538</v>
      </c>
      <c r="D1079" s="3">
        <v>226801</v>
      </c>
      <c r="E1079" s="1" t="s">
        <v>2384</v>
      </c>
      <c r="F1079" s="1" t="s">
        <v>14</v>
      </c>
      <c r="G1079" s="1" t="s">
        <v>2385</v>
      </c>
      <c r="H1079" s="4">
        <v>194629</v>
      </c>
      <c r="I1079" s="4">
        <v>194629</v>
      </c>
      <c r="J1079" s="3">
        <v>4202</v>
      </c>
      <c r="K1079" s="2">
        <v>1</v>
      </c>
      <c r="L1079" s="2">
        <f t="shared" si="64"/>
        <v>46.31818181818182</v>
      </c>
      <c r="M1079" s="2">
        <f t="shared" si="65"/>
        <v>46.31818181818182</v>
      </c>
      <c r="N1079" t="str">
        <v>Medium Pay</v>
      </c>
      <c r="O1079" s="2" t="str">
        <f t="shared" si="66"/>
        <v>Single</v>
      </c>
      <c r="P1079" t="str">
        <f t="shared" si="67"/>
        <v>Full Pay</v>
      </c>
    </row>
    <row r="1080" spans="1:16" x14ac:dyDescent="0.3">
      <c r="A1080" s="1" t="s">
        <v>11</v>
      </c>
      <c r="B1080" s="3">
        <v>13</v>
      </c>
      <c r="C1080" s="1" t="s">
        <v>776</v>
      </c>
      <c r="D1080" s="3">
        <v>105802</v>
      </c>
      <c r="E1080" s="1" t="s">
        <v>2386</v>
      </c>
      <c r="F1080" s="1" t="s">
        <v>14</v>
      </c>
      <c r="G1080" s="1" t="s">
        <v>2387</v>
      </c>
      <c r="H1080" s="4">
        <v>114477</v>
      </c>
      <c r="I1080" s="4">
        <v>114477</v>
      </c>
      <c r="J1080" s="3">
        <v>59</v>
      </c>
      <c r="K1080" s="2">
        <v>1</v>
      </c>
      <c r="L1080" s="2">
        <f t="shared" si="64"/>
        <v>1940.2881355932204</v>
      </c>
      <c r="M1080" s="2">
        <f t="shared" si="65"/>
        <v>1940.2881355932204</v>
      </c>
      <c r="N1080" t="str">
        <v>Low Pay</v>
      </c>
      <c r="O1080" s="2" t="str">
        <f t="shared" si="66"/>
        <v>Single</v>
      </c>
      <c r="P1080" t="str">
        <f t="shared" si="67"/>
        <v>Full Pay</v>
      </c>
    </row>
    <row r="1081" spans="1:16" x14ac:dyDescent="0.3">
      <c r="A1081" s="1" t="s">
        <v>11</v>
      </c>
      <c r="B1081" s="3">
        <v>11</v>
      </c>
      <c r="C1081" s="1" t="s">
        <v>36</v>
      </c>
      <c r="D1081" s="3">
        <v>220814</v>
      </c>
      <c r="E1081" s="1" t="s">
        <v>2388</v>
      </c>
      <c r="F1081" s="1" t="s">
        <v>14</v>
      </c>
      <c r="G1081" s="1" t="s">
        <v>944</v>
      </c>
      <c r="H1081" s="4">
        <v>56160</v>
      </c>
      <c r="I1081" s="4">
        <v>175500</v>
      </c>
      <c r="J1081" s="3">
        <v>337</v>
      </c>
      <c r="K1081" s="2">
        <v>0.32</v>
      </c>
      <c r="L1081" s="2">
        <f t="shared" si="64"/>
        <v>166.64688427299703</v>
      </c>
      <c r="M1081" s="2">
        <f t="shared" si="65"/>
        <v>520.77151335311578</v>
      </c>
      <c r="N1081" t="str">
        <v>Medium Pay</v>
      </c>
      <c r="O1081" s="2" t="str">
        <f t="shared" si="66"/>
        <v>Single</v>
      </c>
      <c r="P1081" t="str">
        <f t="shared" si="67"/>
        <v>Partial</v>
      </c>
    </row>
    <row r="1082" spans="1:16" x14ac:dyDescent="0.3">
      <c r="A1082" s="1" t="s">
        <v>11</v>
      </c>
      <c r="B1082" s="3">
        <v>17</v>
      </c>
      <c r="C1082" s="1" t="s">
        <v>246</v>
      </c>
      <c r="D1082" s="3">
        <v>152504</v>
      </c>
      <c r="E1082" s="1" t="s">
        <v>2389</v>
      </c>
      <c r="F1082" s="1" t="s">
        <v>21</v>
      </c>
      <c r="G1082" s="1" t="s">
        <v>2390</v>
      </c>
      <c r="H1082" s="4">
        <v>0</v>
      </c>
      <c r="I1082" s="4">
        <v>0</v>
      </c>
      <c r="J1082" s="3">
        <v>729</v>
      </c>
      <c r="K1082" s="2">
        <v>1</v>
      </c>
      <c r="L1082" s="2">
        <f t="shared" si="64"/>
        <v>0</v>
      </c>
      <c r="M1082" s="2">
        <f t="shared" si="65"/>
        <v>0</v>
      </c>
      <c r="N1082" t="str">
        <v>Low Pay</v>
      </c>
      <c r="O1082" s="2" t="str">
        <f t="shared" si="66"/>
        <v>Single</v>
      </c>
      <c r="P1082" t="str">
        <f t="shared" si="67"/>
        <v>Full Pay</v>
      </c>
    </row>
    <row r="1083" spans="1:16" x14ac:dyDescent="0.3">
      <c r="A1083" s="1" t="s">
        <v>11</v>
      </c>
      <c r="B1083" s="3">
        <v>11</v>
      </c>
      <c r="C1083" s="1" t="s">
        <v>133</v>
      </c>
      <c r="D1083" s="3">
        <v>61806</v>
      </c>
      <c r="E1083" s="1" t="s">
        <v>2391</v>
      </c>
      <c r="F1083" s="1" t="s">
        <v>14</v>
      </c>
      <c r="G1083" s="1" t="s">
        <v>2392</v>
      </c>
      <c r="H1083" s="4">
        <v>120000</v>
      </c>
      <c r="I1083" s="4">
        <v>120000</v>
      </c>
      <c r="J1083" s="3">
        <v>446</v>
      </c>
      <c r="K1083" s="2">
        <v>1</v>
      </c>
      <c r="L1083" s="2">
        <f t="shared" si="64"/>
        <v>269.05829596412553</v>
      </c>
      <c r="M1083" s="2">
        <f t="shared" si="65"/>
        <v>269.05829596412553</v>
      </c>
      <c r="N1083" t="str">
        <v>Low Pay</v>
      </c>
      <c r="O1083" s="2" t="str">
        <f t="shared" si="66"/>
        <v>Turnover (2 supers)</v>
      </c>
      <c r="P1083" t="str">
        <f t="shared" si="67"/>
        <v>Full Pay</v>
      </c>
    </row>
    <row r="1084" spans="1:16" x14ac:dyDescent="0.3">
      <c r="A1084" s="1" t="s">
        <v>11</v>
      </c>
      <c r="B1084" s="3">
        <v>11</v>
      </c>
      <c r="C1084" s="1" t="s">
        <v>133</v>
      </c>
      <c r="D1084" s="3">
        <v>61806</v>
      </c>
      <c r="E1084" s="1" t="s">
        <v>2391</v>
      </c>
      <c r="F1084" s="1" t="s">
        <v>14</v>
      </c>
      <c r="G1084" s="1" t="s">
        <v>1969</v>
      </c>
      <c r="H1084" s="4">
        <v>1300</v>
      </c>
      <c r="I1084" s="4">
        <v>1300</v>
      </c>
      <c r="J1084" s="3">
        <v>446</v>
      </c>
      <c r="K1084" s="2">
        <v>1</v>
      </c>
      <c r="L1084" s="2">
        <f t="shared" si="64"/>
        <v>2.9147982062780269</v>
      </c>
      <c r="M1084" s="2">
        <f t="shared" si="65"/>
        <v>2.9147982062780269</v>
      </c>
      <c r="N1084" t="str">
        <v>Low Pay</v>
      </c>
      <c r="O1084" s="2" t="str">
        <f t="shared" si="66"/>
        <v>Turnover (2 supers)</v>
      </c>
      <c r="P1084" t="str">
        <f t="shared" si="67"/>
        <v>Full Pay</v>
      </c>
    </row>
    <row r="1085" spans="1:16" x14ac:dyDescent="0.3">
      <c r="A1085" s="1" t="s">
        <v>11</v>
      </c>
      <c r="B1085" s="3">
        <v>16</v>
      </c>
      <c r="C1085" s="1" t="s">
        <v>2326</v>
      </c>
      <c r="D1085" s="3">
        <v>211901</v>
      </c>
      <c r="E1085" s="1" t="s">
        <v>2393</v>
      </c>
      <c r="F1085" s="1" t="s">
        <v>21</v>
      </c>
      <c r="G1085" s="1" t="s">
        <v>2394</v>
      </c>
      <c r="H1085" s="4">
        <v>96700</v>
      </c>
      <c r="I1085" s="4">
        <v>96700</v>
      </c>
      <c r="J1085" s="3">
        <v>142</v>
      </c>
      <c r="K1085" s="2">
        <v>1</v>
      </c>
      <c r="L1085" s="2">
        <f t="shared" si="64"/>
        <v>680.9859154929577</v>
      </c>
      <c r="M1085" s="2">
        <f t="shared" si="65"/>
        <v>680.9859154929577</v>
      </c>
      <c r="N1085" t="str">
        <v>Low Pay</v>
      </c>
      <c r="O1085" s="2" t="str">
        <f t="shared" si="66"/>
        <v>Single</v>
      </c>
      <c r="P1085" t="str">
        <f t="shared" si="67"/>
        <v>Full Pay</v>
      </c>
    </row>
    <row r="1086" spans="1:16" x14ac:dyDescent="0.3">
      <c r="A1086" s="1" t="s">
        <v>11</v>
      </c>
      <c r="B1086" s="3">
        <v>16</v>
      </c>
      <c r="C1086" s="1" t="s">
        <v>705</v>
      </c>
      <c r="D1086" s="3">
        <v>56902</v>
      </c>
      <c r="E1086" s="1" t="s">
        <v>2395</v>
      </c>
      <c r="F1086" s="1" t="s">
        <v>21</v>
      </c>
      <c r="G1086" s="1" t="s">
        <v>2396</v>
      </c>
      <c r="H1086" s="4">
        <v>92999</v>
      </c>
      <c r="I1086" s="4">
        <v>103000</v>
      </c>
      <c r="J1086" s="3">
        <v>225</v>
      </c>
      <c r="K1086" s="2">
        <v>0.9</v>
      </c>
      <c r="L1086" s="2">
        <f t="shared" si="64"/>
        <v>413.32888888888891</v>
      </c>
      <c r="M1086" s="2">
        <f t="shared" si="65"/>
        <v>457.77777777777777</v>
      </c>
      <c r="N1086" t="str">
        <v>Low Pay</v>
      </c>
      <c r="O1086" s="2" t="str">
        <f t="shared" si="66"/>
        <v>Single</v>
      </c>
      <c r="P1086" t="str">
        <f t="shared" si="67"/>
        <v>Partial</v>
      </c>
    </row>
    <row r="1087" spans="1:16" x14ac:dyDescent="0.3">
      <c r="A1087" s="1" t="s">
        <v>11</v>
      </c>
      <c r="B1087" s="3">
        <v>13</v>
      </c>
      <c r="C1087" s="1" t="s">
        <v>159</v>
      </c>
      <c r="D1087" s="3">
        <v>227827</v>
      </c>
      <c r="E1087" s="1" t="s">
        <v>2397</v>
      </c>
      <c r="F1087" s="1" t="s">
        <v>14</v>
      </c>
      <c r="G1087" s="1" t="s">
        <v>2398</v>
      </c>
      <c r="H1087" s="4">
        <v>175788</v>
      </c>
      <c r="I1087" s="4">
        <v>175788</v>
      </c>
      <c r="J1087" s="3">
        <v>1196</v>
      </c>
      <c r="K1087" s="2">
        <v>1</v>
      </c>
      <c r="L1087" s="2">
        <f t="shared" si="64"/>
        <v>146.97993311036788</v>
      </c>
      <c r="M1087" s="2">
        <f t="shared" si="65"/>
        <v>146.97993311036788</v>
      </c>
      <c r="N1087" t="str">
        <v>Medium Pay</v>
      </c>
      <c r="O1087" s="2" t="str">
        <f t="shared" si="66"/>
        <v>Single</v>
      </c>
      <c r="P1087" t="str">
        <f t="shared" si="67"/>
        <v>Full Pay</v>
      </c>
    </row>
    <row r="1088" spans="1:16" x14ac:dyDescent="0.3">
      <c r="A1088" s="1" t="s">
        <v>11</v>
      </c>
      <c r="B1088" s="3">
        <v>20</v>
      </c>
      <c r="C1088" s="1" t="s">
        <v>49</v>
      </c>
      <c r="D1088" s="3">
        <v>15841</v>
      </c>
      <c r="E1088" s="1" t="s">
        <v>2399</v>
      </c>
      <c r="F1088" s="1" t="s">
        <v>14</v>
      </c>
      <c r="G1088" s="1" t="s">
        <v>2400</v>
      </c>
      <c r="H1088" s="4">
        <v>150000</v>
      </c>
      <c r="I1088" s="4">
        <v>150000</v>
      </c>
      <c r="J1088" s="3">
        <v>555</v>
      </c>
      <c r="K1088" s="2">
        <v>1</v>
      </c>
      <c r="L1088" s="2">
        <f t="shared" si="64"/>
        <v>270.27027027027026</v>
      </c>
      <c r="M1088" s="2">
        <f t="shared" si="65"/>
        <v>270.27027027027026</v>
      </c>
      <c r="N1088" t="str">
        <v>Low Pay</v>
      </c>
      <c r="O1088" s="2" t="str">
        <f t="shared" si="66"/>
        <v>Single</v>
      </c>
      <c r="P1088" t="str">
        <f t="shared" si="67"/>
        <v>Full Pay</v>
      </c>
    </row>
    <row r="1089" spans="1:16" x14ac:dyDescent="0.3">
      <c r="A1089" s="1" t="s">
        <v>11</v>
      </c>
      <c r="B1089" s="3">
        <v>4</v>
      </c>
      <c r="C1089" s="1" t="s">
        <v>16</v>
      </c>
      <c r="D1089" s="3">
        <v>101864</v>
      </c>
      <c r="E1089" s="1" t="s">
        <v>2401</v>
      </c>
      <c r="F1089" s="1" t="s">
        <v>14</v>
      </c>
      <c r="G1089" s="1" t="s">
        <v>2402</v>
      </c>
      <c r="H1089" s="4">
        <v>91854</v>
      </c>
      <c r="I1089" s="4">
        <v>91854</v>
      </c>
      <c r="J1089" s="3">
        <v>235</v>
      </c>
      <c r="K1089" s="2">
        <v>1</v>
      </c>
      <c r="L1089" s="2">
        <f t="shared" si="64"/>
        <v>390.86808510638298</v>
      </c>
      <c r="M1089" s="2">
        <f t="shared" si="65"/>
        <v>390.86808510638298</v>
      </c>
      <c r="N1089" t="str">
        <v>Low Pay</v>
      </c>
      <c r="O1089" s="2" t="str">
        <f t="shared" si="66"/>
        <v>Single</v>
      </c>
      <c r="P1089" t="str">
        <f t="shared" si="67"/>
        <v>Full Pay</v>
      </c>
    </row>
    <row r="1090" spans="1:16" x14ac:dyDescent="0.3">
      <c r="A1090" s="1" t="s">
        <v>11</v>
      </c>
      <c r="B1090" s="3">
        <v>4</v>
      </c>
      <c r="C1090" s="1" t="s">
        <v>16</v>
      </c>
      <c r="D1090" s="3">
        <v>101868</v>
      </c>
      <c r="E1090" s="1" t="s">
        <v>2403</v>
      </c>
      <c r="F1090" s="1" t="s">
        <v>14</v>
      </c>
      <c r="G1090" s="1" t="s">
        <v>2404</v>
      </c>
      <c r="H1090" s="4">
        <v>193500</v>
      </c>
      <c r="I1090" s="4">
        <v>193500</v>
      </c>
      <c r="J1090" s="3">
        <v>352</v>
      </c>
      <c r="K1090" s="2">
        <v>1</v>
      </c>
      <c r="L1090" s="2">
        <f t="shared" si="64"/>
        <v>549.71590909090912</v>
      </c>
      <c r="M1090" s="2">
        <f t="shared" si="65"/>
        <v>549.71590909090912</v>
      </c>
      <c r="N1090" t="str">
        <v>Medium Pay</v>
      </c>
      <c r="O1090" s="2" t="str">
        <f t="shared" si="66"/>
        <v>Single</v>
      </c>
      <c r="P1090" t="str">
        <f t="shared" si="67"/>
        <v>Full Pay</v>
      </c>
    </row>
    <row r="1091" spans="1:16" x14ac:dyDescent="0.3">
      <c r="A1091" s="1" t="s">
        <v>11</v>
      </c>
      <c r="B1091" s="3">
        <v>4</v>
      </c>
      <c r="C1091" s="1" t="s">
        <v>16</v>
      </c>
      <c r="D1091" s="3">
        <v>101861</v>
      </c>
      <c r="E1091" s="1" t="s">
        <v>2405</v>
      </c>
      <c r="F1091" s="1" t="s">
        <v>14</v>
      </c>
      <c r="G1091" s="1" t="s">
        <v>2406</v>
      </c>
      <c r="H1091" s="4">
        <v>152914</v>
      </c>
      <c r="I1091" s="4">
        <v>152914</v>
      </c>
      <c r="J1091" s="3">
        <v>436</v>
      </c>
      <c r="K1091" s="2">
        <v>1</v>
      </c>
      <c r="L1091" s="2">
        <f t="shared" ref="L1091:L1154" si="68">SUM(H1091 / J1091)</f>
        <v>350.72018348623851</v>
      </c>
      <c r="M1091" s="2">
        <f t="shared" ref="M1091:M1154" si="69">SUM(I1091 / J1091)</f>
        <v>350.72018348623851</v>
      </c>
      <c r="N1091" t="str">
        <v>Medium Pay</v>
      </c>
      <c r="O1091" s="2" t="str">
        <f t="shared" ref="O1091:O1154" si="70">IF(COUNTIFS(D$2:D$1200, D1091)&gt;1, "Turnover ("&amp;COUNTIFS(D$2:D$1200, D1091)&amp;" supers)", "Single")</f>
        <v>Single</v>
      </c>
      <c r="P1091" t="str">
        <f t="shared" ref="P1091:P1154" si="71">IF(K1091=1,"Full Pay","Partial")</f>
        <v>Full Pay</v>
      </c>
    </row>
    <row r="1092" spans="1:16" x14ac:dyDescent="0.3">
      <c r="A1092" s="1" t="s">
        <v>11</v>
      </c>
      <c r="B1092" s="3">
        <v>4</v>
      </c>
      <c r="C1092" s="1" t="s">
        <v>16</v>
      </c>
      <c r="D1092" s="3">
        <v>101814</v>
      </c>
      <c r="E1092" s="1" t="s">
        <v>2407</v>
      </c>
      <c r="F1092" s="1" t="s">
        <v>14</v>
      </c>
      <c r="G1092" s="1" t="s">
        <v>2408</v>
      </c>
      <c r="H1092" s="4">
        <v>165000</v>
      </c>
      <c r="I1092" s="4">
        <v>165000</v>
      </c>
      <c r="J1092" s="3">
        <v>1159</v>
      </c>
      <c r="K1092" s="2">
        <v>1</v>
      </c>
      <c r="L1092" s="2">
        <f t="shared" si="68"/>
        <v>142.36410698878345</v>
      </c>
      <c r="M1092" s="2">
        <f t="shared" si="69"/>
        <v>142.36410698878345</v>
      </c>
      <c r="N1092" t="str">
        <v>Medium Pay</v>
      </c>
      <c r="O1092" s="2" t="str">
        <f t="shared" si="70"/>
        <v>Single</v>
      </c>
      <c r="P1092" t="str">
        <f t="shared" si="71"/>
        <v>Full Pay</v>
      </c>
    </row>
    <row r="1093" spans="1:16" x14ac:dyDescent="0.3">
      <c r="A1093" s="1" t="s">
        <v>11</v>
      </c>
      <c r="B1093" s="3">
        <v>13</v>
      </c>
      <c r="C1093" s="1" t="s">
        <v>393</v>
      </c>
      <c r="D1093" s="3">
        <v>166905</v>
      </c>
      <c r="E1093" s="1" t="s">
        <v>2409</v>
      </c>
      <c r="F1093" s="1" t="s">
        <v>21</v>
      </c>
      <c r="G1093" s="1" t="s">
        <v>2410</v>
      </c>
      <c r="H1093" s="4">
        <v>131580</v>
      </c>
      <c r="I1093" s="4">
        <v>131580</v>
      </c>
      <c r="J1093" s="3">
        <v>637</v>
      </c>
      <c r="K1093" s="2">
        <v>1</v>
      </c>
      <c r="L1093" s="2">
        <f t="shared" si="68"/>
        <v>206.56200941915228</v>
      </c>
      <c r="M1093" s="2">
        <f t="shared" si="69"/>
        <v>206.56200941915228</v>
      </c>
      <c r="N1093" t="str">
        <v>Low Pay</v>
      </c>
      <c r="O1093" s="2" t="str">
        <f t="shared" si="70"/>
        <v>Single</v>
      </c>
      <c r="P1093" t="str">
        <f t="shared" si="71"/>
        <v>Full Pay</v>
      </c>
    </row>
    <row r="1094" spans="1:16" x14ac:dyDescent="0.3">
      <c r="A1094" s="1" t="s">
        <v>11</v>
      </c>
      <c r="B1094" s="3">
        <v>13</v>
      </c>
      <c r="C1094" s="1" t="s">
        <v>646</v>
      </c>
      <c r="D1094" s="3">
        <v>246912</v>
      </c>
      <c r="E1094" s="1" t="s">
        <v>2411</v>
      </c>
      <c r="F1094" s="1" t="s">
        <v>21</v>
      </c>
      <c r="G1094" s="1" t="s">
        <v>2412</v>
      </c>
      <c r="H1094" s="4">
        <v>164324</v>
      </c>
      <c r="I1094" s="4">
        <v>164324</v>
      </c>
      <c r="J1094" s="3">
        <v>873</v>
      </c>
      <c r="K1094" s="2">
        <v>1</v>
      </c>
      <c r="L1094" s="2">
        <f t="shared" si="68"/>
        <v>188.2290950744559</v>
      </c>
      <c r="M1094" s="2">
        <f t="shared" si="69"/>
        <v>188.2290950744559</v>
      </c>
      <c r="N1094" t="str">
        <v>Medium Pay</v>
      </c>
      <c r="O1094" s="2" t="str">
        <f t="shared" si="70"/>
        <v>Single</v>
      </c>
      <c r="P1094" t="str">
        <f t="shared" si="71"/>
        <v>Full Pay</v>
      </c>
    </row>
    <row r="1095" spans="1:16" x14ac:dyDescent="0.3">
      <c r="A1095" s="1" t="s">
        <v>11</v>
      </c>
      <c r="B1095" s="3">
        <v>2</v>
      </c>
      <c r="C1095" s="1" t="s">
        <v>1001</v>
      </c>
      <c r="D1095" s="3">
        <v>149902</v>
      </c>
      <c r="E1095" s="1" t="s">
        <v>2413</v>
      </c>
      <c r="F1095" s="1" t="s">
        <v>21</v>
      </c>
      <c r="G1095" s="1" t="s">
        <v>2414</v>
      </c>
      <c r="H1095" s="4">
        <v>130000</v>
      </c>
      <c r="I1095" s="4">
        <v>130000</v>
      </c>
      <c r="J1095" s="3">
        <v>566</v>
      </c>
      <c r="K1095" s="2">
        <v>1</v>
      </c>
      <c r="L1095" s="2">
        <f t="shared" si="68"/>
        <v>229.68197879858658</v>
      </c>
      <c r="M1095" s="2">
        <f t="shared" si="69"/>
        <v>229.68197879858658</v>
      </c>
      <c r="N1095" t="str">
        <v>Low Pay</v>
      </c>
      <c r="O1095" s="2" t="str">
        <f t="shared" si="70"/>
        <v>Single</v>
      </c>
      <c r="P1095" t="str">
        <f t="shared" si="71"/>
        <v>Full Pay</v>
      </c>
    </row>
    <row r="1096" spans="1:16" x14ac:dyDescent="0.3">
      <c r="A1096" s="1" t="s">
        <v>11</v>
      </c>
      <c r="B1096" s="3">
        <v>11</v>
      </c>
      <c r="C1096" s="1" t="s">
        <v>287</v>
      </c>
      <c r="D1096" s="3">
        <v>72901</v>
      </c>
      <c r="E1096" s="1" t="s">
        <v>2415</v>
      </c>
      <c r="F1096" s="1" t="s">
        <v>21</v>
      </c>
      <c r="G1096" s="1" t="s">
        <v>2416</v>
      </c>
      <c r="H1096" s="4">
        <v>115000</v>
      </c>
      <c r="I1096" s="4">
        <v>118155</v>
      </c>
      <c r="J1096" s="3">
        <v>212</v>
      </c>
      <c r="K1096" s="2">
        <v>0.97</v>
      </c>
      <c r="L1096" s="2">
        <f t="shared" si="68"/>
        <v>542.45283018867929</v>
      </c>
      <c r="M1096" s="2">
        <f t="shared" si="69"/>
        <v>557.33490566037733</v>
      </c>
      <c r="N1096" t="str">
        <v>Low Pay</v>
      </c>
      <c r="O1096" s="2" t="str">
        <f t="shared" si="70"/>
        <v>Single</v>
      </c>
      <c r="P1096" t="str">
        <f t="shared" si="71"/>
        <v>Partial</v>
      </c>
    </row>
    <row r="1097" spans="1:16" x14ac:dyDescent="0.3">
      <c r="A1097" s="1" t="s">
        <v>11</v>
      </c>
      <c r="B1097" s="3">
        <v>6</v>
      </c>
      <c r="C1097" s="1" t="s">
        <v>619</v>
      </c>
      <c r="D1097" s="3">
        <v>170802</v>
      </c>
      <c r="E1097" s="1" t="s">
        <v>2417</v>
      </c>
      <c r="F1097" s="1" t="s">
        <v>14</v>
      </c>
      <c r="G1097" s="1" t="s">
        <v>2418</v>
      </c>
      <c r="H1097" s="4">
        <v>135000</v>
      </c>
      <c r="I1097" s="4">
        <v>135000</v>
      </c>
      <c r="J1097" s="3">
        <v>150</v>
      </c>
      <c r="K1097" s="2">
        <v>1</v>
      </c>
      <c r="L1097" s="2">
        <f t="shared" si="68"/>
        <v>900</v>
      </c>
      <c r="M1097" s="2">
        <f t="shared" si="69"/>
        <v>900</v>
      </c>
      <c r="N1097" t="str">
        <v>Low Pay</v>
      </c>
      <c r="O1097" s="2" t="str">
        <f t="shared" si="70"/>
        <v>Single</v>
      </c>
      <c r="P1097" t="str">
        <f t="shared" si="71"/>
        <v>Full Pay</v>
      </c>
    </row>
    <row r="1098" spans="1:16" x14ac:dyDescent="0.3">
      <c r="A1098" s="1" t="s">
        <v>11</v>
      </c>
      <c r="B1098" s="3">
        <v>9</v>
      </c>
      <c r="C1098" s="1" t="s">
        <v>2419</v>
      </c>
      <c r="D1098" s="3">
        <v>224901</v>
      </c>
      <c r="E1098" s="1" t="s">
        <v>2420</v>
      </c>
      <c r="F1098" s="1" t="s">
        <v>21</v>
      </c>
      <c r="G1098" s="1" t="s">
        <v>2421</v>
      </c>
      <c r="H1098" s="4">
        <v>110000</v>
      </c>
      <c r="I1098" s="4">
        <v>110000</v>
      </c>
      <c r="J1098" s="3">
        <v>144</v>
      </c>
      <c r="K1098" s="2">
        <v>1</v>
      </c>
      <c r="L1098" s="2">
        <f t="shared" si="68"/>
        <v>763.88888888888891</v>
      </c>
      <c r="M1098" s="2">
        <f t="shared" si="69"/>
        <v>763.88888888888891</v>
      </c>
      <c r="N1098" t="str">
        <v>Low Pay</v>
      </c>
      <c r="O1098" s="2" t="str">
        <f t="shared" si="70"/>
        <v>Single</v>
      </c>
      <c r="P1098" t="str">
        <f t="shared" si="71"/>
        <v>Full Pay</v>
      </c>
    </row>
    <row r="1099" spans="1:16" x14ac:dyDescent="0.3">
      <c r="A1099" s="1" t="s">
        <v>11</v>
      </c>
      <c r="B1099" s="3">
        <v>3</v>
      </c>
      <c r="C1099" s="1" t="s">
        <v>211</v>
      </c>
      <c r="D1099" s="3">
        <v>158902</v>
      </c>
      <c r="E1099" s="1" t="s">
        <v>2422</v>
      </c>
      <c r="F1099" s="1" t="s">
        <v>21</v>
      </c>
      <c r="G1099" s="1" t="s">
        <v>2423</v>
      </c>
      <c r="H1099" s="4">
        <v>165411</v>
      </c>
      <c r="I1099" s="4">
        <v>185231</v>
      </c>
      <c r="J1099" s="3">
        <v>1065</v>
      </c>
      <c r="K1099" s="2">
        <v>0.89</v>
      </c>
      <c r="L1099" s="2">
        <f t="shared" si="68"/>
        <v>155.31549295774647</v>
      </c>
      <c r="M1099" s="2">
        <f t="shared" si="69"/>
        <v>173.92582159624413</v>
      </c>
      <c r="N1099" t="str">
        <v>Medium Pay</v>
      </c>
      <c r="O1099" s="2" t="str">
        <f t="shared" si="70"/>
        <v>Single</v>
      </c>
      <c r="P1099" t="str">
        <f t="shared" si="71"/>
        <v>Partial</v>
      </c>
    </row>
    <row r="1100" spans="1:16" x14ac:dyDescent="0.3">
      <c r="A1100" s="1" t="s">
        <v>11</v>
      </c>
      <c r="B1100" s="3">
        <v>7</v>
      </c>
      <c r="C1100" s="1" t="s">
        <v>485</v>
      </c>
      <c r="D1100" s="3">
        <v>210905</v>
      </c>
      <c r="E1100" s="1" t="s">
        <v>2424</v>
      </c>
      <c r="F1100" s="1" t="s">
        <v>21</v>
      </c>
      <c r="G1100" s="1" t="s">
        <v>2425</v>
      </c>
      <c r="H1100" s="4">
        <v>156327</v>
      </c>
      <c r="I1100" s="4">
        <v>156327</v>
      </c>
      <c r="J1100" s="3">
        <v>756</v>
      </c>
      <c r="K1100" s="2">
        <v>1</v>
      </c>
      <c r="L1100" s="2">
        <f t="shared" si="68"/>
        <v>206.78174603174602</v>
      </c>
      <c r="M1100" s="2">
        <f t="shared" si="69"/>
        <v>206.78174603174602</v>
      </c>
      <c r="N1100" t="str">
        <v>Medium Pay</v>
      </c>
      <c r="O1100" s="2" t="str">
        <f t="shared" si="70"/>
        <v>Single</v>
      </c>
      <c r="P1100" t="str">
        <f t="shared" si="71"/>
        <v>Full Pay</v>
      </c>
    </row>
    <row r="1101" spans="1:16" x14ac:dyDescent="0.3">
      <c r="A1101" s="1" t="s">
        <v>11</v>
      </c>
      <c r="B1101" s="3">
        <v>10</v>
      </c>
      <c r="C1101" s="1" t="s">
        <v>228</v>
      </c>
      <c r="D1101" s="3">
        <v>91907</v>
      </c>
      <c r="E1101" s="1" t="s">
        <v>2426</v>
      </c>
      <c r="F1101" s="1" t="s">
        <v>21</v>
      </c>
      <c r="G1101" s="1" t="s">
        <v>2427</v>
      </c>
      <c r="H1101" s="4">
        <v>136800</v>
      </c>
      <c r="I1101" s="4">
        <v>136800</v>
      </c>
      <c r="J1101" s="3">
        <v>664</v>
      </c>
      <c r="K1101" s="2">
        <v>1</v>
      </c>
      <c r="L1101" s="2">
        <f t="shared" si="68"/>
        <v>206.02409638554218</v>
      </c>
      <c r="M1101" s="2">
        <f t="shared" si="69"/>
        <v>206.02409638554218</v>
      </c>
      <c r="N1101" t="str">
        <v>Low Pay</v>
      </c>
      <c r="O1101" s="2" t="str">
        <f t="shared" si="70"/>
        <v>Single</v>
      </c>
      <c r="P1101" t="str">
        <f t="shared" si="71"/>
        <v>Full Pay</v>
      </c>
    </row>
    <row r="1102" spans="1:16" x14ac:dyDescent="0.3">
      <c r="A1102" s="1" t="s">
        <v>11</v>
      </c>
      <c r="B1102" s="3">
        <v>11</v>
      </c>
      <c r="C1102" s="1" t="s">
        <v>1053</v>
      </c>
      <c r="D1102" s="3">
        <v>111903</v>
      </c>
      <c r="E1102" s="1" t="s">
        <v>2428</v>
      </c>
      <c r="F1102" s="1" t="s">
        <v>21</v>
      </c>
      <c r="G1102" s="1" t="s">
        <v>2429</v>
      </c>
      <c r="H1102" s="4">
        <v>135325</v>
      </c>
      <c r="I1102" s="4">
        <v>135325</v>
      </c>
      <c r="J1102" s="3">
        <v>884</v>
      </c>
      <c r="K1102" s="2">
        <v>1</v>
      </c>
      <c r="L1102" s="2">
        <f t="shared" si="68"/>
        <v>153.08257918552036</v>
      </c>
      <c r="M1102" s="2">
        <f t="shared" si="69"/>
        <v>153.08257918552036</v>
      </c>
      <c r="N1102" t="str">
        <v>Low Pay</v>
      </c>
      <c r="O1102" s="2" t="str">
        <f t="shared" si="70"/>
        <v>Single</v>
      </c>
      <c r="P1102" t="str">
        <f t="shared" si="71"/>
        <v>Full Pay</v>
      </c>
    </row>
    <row r="1103" spans="1:16" x14ac:dyDescent="0.3">
      <c r="A1103" s="1" t="s">
        <v>11</v>
      </c>
      <c r="B1103" s="3">
        <v>10</v>
      </c>
      <c r="C1103" s="1" t="s">
        <v>228</v>
      </c>
      <c r="D1103" s="3">
        <v>91918</v>
      </c>
      <c r="E1103" s="1" t="s">
        <v>2430</v>
      </c>
      <c r="F1103" s="1" t="s">
        <v>21</v>
      </c>
      <c r="G1103" s="1" t="s">
        <v>2431</v>
      </c>
      <c r="H1103" s="4">
        <v>140000</v>
      </c>
      <c r="I1103" s="4">
        <v>140000</v>
      </c>
      <c r="J1103" s="3">
        <v>741</v>
      </c>
      <c r="K1103" s="2">
        <v>1</v>
      </c>
      <c r="L1103" s="2">
        <f t="shared" si="68"/>
        <v>188.93387314439946</v>
      </c>
      <c r="M1103" s="2">
        <f t="shared" si="69"/>
        <v>188.93387314439946</v>
      </c>
      <c r="N1103" t="str">
        <v>Low Pay</v>
      </c>
      <c r="O1103" s="2" t="str">
        <f t="shared" si="70"/>
        <v>Single</v>
      </c>
      <c r="P1103" t="str">
        <f t="shared" si="71"/>
        <v>Full Pay</v>
      </c>
    </row>
    <row r="1104" spans="1:16" x14ac:dyDescent="0.3">
      <c r="A1104" s="1" t="s">
        <v>11</v>
      </c>
      <c r="B1104" s="3">
        <v>4</v>
      </c>
      <c r="C1104" s="1" t="s">
        <v>16</v>
      </c>
      <c r="D1104" s="3">
        <v>101921</v>
      </c>
      <c r="E1104" s="1" t="s">
        <v>2432</v>
      </c>
      <c r="F1104" s="1" t="s">
        <v>21</v>
      </c>
      <c r="G1104" s="1" t="s">
        <v>2433</v>
      </c>
      <c r="H1104" s="4">
        <v>469638</v>
      </c>
      <c r="I1104" s="4">
        <v>469638</v>
      </c>
      <c r="J1104" s="3">
        <v>22913</v>
      </c>
      <c r="K1104" s="2">
        <v>1</v>
      </c>
      <c r="L1104" s="2">
        <f t="shared" si="68"/>
        <v>20.496573997294114</v>
      </c>
      <c r="M1104" s="2">
        <f t="shared" si="69"/>
        <v>20.496573997294114</v>
      </c>
      <c r="N1104" t="str">
        <v>High Pay</v>
      </c>
      <c r="O1104" s="2" t="str">
        <f t="shared" si="70"/>
        <v>Single</v>
      </c>
      <c r="P1104" t="str">
        <f t="shared" si="71"/>
        <v>Full Pay</v>
      </c>
    </row>
    <row r="1105" spans="1:16" x14ac:dyDescent="0.3">
      <c r="A1105" s="1" t="s">
        <v>11</v>
      </c>
      <c r="B1105" s="3">
        <v>19</v>
      </c>
      <c r="C1105" s="1" t="s">
        <v>116</v>
      </c>
      <c r="D1105" s="3">
        <v>71908</v>
      </c>
      <c r="E1105" s="1" t="s">
        <v>2434</v>
      </c>
      <c r="F1105" s="1" t="s">
        <v>21</v>
      </c>
      <c r="G1105" s="1" t="s">
        <v>2435</v>
      </c>
      <c r="H1105" s="4">
        <v>147155</v>
      </c>
      <c r="I1105" s="4">
        <v>147155</v>
      </c>
      <c r="J1105" s="3">
        <v>726</v>
      </c>
      <c r="K1105" s="2">
        <v>1</v>
      </c>
      <c r="L1105" s="2">
        <f t="shared" si="68"/>
        <v>202.69283746556474</v>
      </c>
      <c r="M1105" s="2">
        <f t="shared" si="69"/>
        <v>202.69283746556474</v>
      </c>
      <c r="N1105" t="str">
        <v>Low Pay</v>
      </c>
      <c r="O1105" s="2" t="str">
        <f t="shared" si="70"/>
        <v>Single</v>
      </c>
      <c r="P1105" t="str">
        <f t="shared" si="71"/>
        <v>Full Pay</v>
      </c>
    </row>
    <row r="1106" spans="1:16" x14ac:dyDescent="0.3">
      <c r="A1106" s="1" t="s">
        <v>11</v>
      </c>
      <c r="B1106" s="3">
        <v>11</v>
      </c>
      <c r="C1106" s="1" t="s">
        <v>36</v>
      </c>
      <c r="D1106" s="3">
        <v>220801</v>
      </c>
      <c r="E1106" s="1" t="s">
        <v>2436</v>
      </c>
      <c r="F1106" s="1" t="s">
        <v>14</v>
      </c>
      <c r="G1106" s="1" t="s">
        <v>2437</v>
      </c>
      <c r="H1106" s="4">
        <v>150800</v>
      </c>
      <c r="I1106" s="4">
        <v>150800</v>
      </c>
      <c r="J1106" s="3">
        <v>343</v>
      </c>
      <c r="K1106" s="2">
        <v>1</v>
      </c>
      <c r="L1106" s="2">
        <f t="shared" si="68"/>
        <v>439.65014577259473</v>
      </c>
      <c r="M1106" s="2">
        <f t="shared" si="69"/>
        <v>439.65014577259473</v>
      </c>
      <c r="N1106" t="str">
        <v>Medium Pay</v>
      </c>
      <c r="O1106" s="2" t="str">
        <f t="shared" si="70"/>
        <v>Single</v>
      </c>
      <c r="P1106" t="str">
        <f t="shared" si="71"/>
        <v>Full Pay</v>
      </c>
    </row>
    <row r="1107" spans="1:16" x14ac:dyDescent="0.3">
      <c r="A1107" s="1" t="s">
        <v>11</v>
      </c>
      <c r="B1107" s="3">
        <v>14</v>
      </c>
      <c r="C1107" s="1" t="s">
        <v>26</v>
      </c>
      <c r="D1107" s="3">
        <v>221905</v>
      </c>
      <c r="E1107" s="1" t="s">
        <v>2438</v>
      </c>
      <c r="F1107" s="1" t="s">
        <v>21</v>
      </c>
      <c r="G1107" s="1" t="s">
        <v>2439</v>
      </c>
      <c r="H1107" s="4">
        <v>121000</v>
      </c>
      <c r="I1107" s="4">
        <v>121000</v>
      </c>
      <c r="J1107" s="3">
        <v>144</v>
      </c>
      <c r="K1107" s="2">
        <v>1</v>
      </c>
      <c r="L1107" s="2">
        <f t="shared" si="68"/>
        <v>840.27777777777783</v>
      </c>
      <c r="M1107" s="2">
        <f t="shared" si="69"/>
        <v>840.27777777777783</v>
      </c>
      <c r="N1107" t="str">
        <v>Low Pay</v>
      </c>
      <c r="O1107" s="2" t="str">
        <f t="shared" si="70"/>
        <v>Single</v>
      </c>
      <c r="P1107" t="str">
        <f t="shared" si="71"/>
        <v>Full Pay</v>
      </c>
    </row>
    <row r="1108" spans="1:16" x14ac:dyDescent="0.3">
      <c r="A1108" s="1" t="s">
        <v>11</v>
      </c>
      <c r="B1108" s="3">
        <v>10</v>
      </c>
      <c r="C1108" s="1" t="s">
        <v>302</v>
      </c>
      <c r="D1108" s="3">
        <v>74912</v>
      </c>
      <c r="E1108" s="1" t="s">
        <v>2440</v>
      </c>
      <c r="F1108" s="1" t="s">
        <v>21</v>
      </c>
      <c r="G1108" s="1" t="s">
        <v>2441</v>
      </c>
      <c r="H1108" s="4">
        <v>140000</v>
      </c>
      <c r="I1108" s="4">
        <v>140000</v>
      </c>
      <c r="J1108" s="3">
        <v>712</v>
      </c>
      <c r="K1108" s="2">
        <v>1</v>
      </c>
      <c r="L1108" s="2">
        <f t="shared" si="68"/>
        <v>196.62921348314606</v>
      </c>
      <c r="M1108" s="2">
        <f t="shared" si="69"/>
        <v>196.62921348314606</v>
      </c>
      <c r="N1108" t="str">
        <v>Low Pay</v>
      </c>
      <c r="O1108" s="2" t="str">
        <f t="shared" si="70"/>
        <v>Single</v>
      </c>
      <c r="P1108" t="str">
        <f t="shared" si="71"/>
        <v>Full Pay</v>
      </c>
    </row>
    <row r="1109" spans="1:16" x14ac:dyDescent="0.3">
      <c r="A1109" s="1" t="s">
        <v>11</v>
      </c>
      <c r="B1109" s="3">
        <v>7</v>
      </c>
      <c r="C1109" s="1" t="s">
        <v>151</v>
      </c>
      <c r="D1109" s="3">
        <v>107907</v>
      </c>
      <c r="E1109" s="1" t="s">
        <v>2442</v>
      </c>
      <c r="F1109" s="1" t="s">
        <v>21</v>
      </c>
      <c r="G1109" s="1" t="s">
        <v>2443</v>
      </c>
      <c r="H1109" s="4">
        <v>93000</v>
      </c>
      <c r="I1109" s="4">
        <v>93000</v>
      </c>
      <c r="J1109" s="3">
        <v>173</v>
      </c>
      <c r="K1109" s="2">
        <v>1</v>
      </c>
      <c r="L1109" s="2">
        <f t="shared" si="68"/>
        <v>537.57225433526014</v>
      </c>
      <c r="M1109" s="2">
        <f t="shared" si="69"/>
        <v>537.57225433526014</v>
      </c>
      <c r="N1109" t="str">
        <v>Low Pay</v>
      </c>
      <c r="O1109" s="2" t="str">
        <f t="shared" si="70"/>
        <v>Single</v>
      </c>
      <c r="P1109" t="str">
        <f t="shared" si="71"/>
        <v>Full Pay</v>
      </c>
    </row>
    <row r="1110" spans="1:16" x14ac:dyDescent="0.3">
      <c r="A1110" s="1" t="s">
        <v>11</v>
      </c>
      <c r="B1110" s="3">
        <v>10</v>
      </c>
      <c r="C1110" s="1" t="s">
        <v>12</v>
      </c>
      <c r="D1110" s="3">
        <v>57813</v>
      </c>
      <c r="E1110" s="1" t="s">
        <v>2444</v>
      </c>
      <c r="F1110" s="1" t="s">
        <v>14</v>
      </c>
      <c r="G1110" s="1" t="s">
        <v>2445</v>
      </c>
      <c r="H1110" s="4">
        <v>321000</v>
      </c>
      <c r="I1110" s="4">
        <v>321000</v>
      </c>
      <c r="J1110" s="3">
        <v>7007</v>
      </c>
      <c r="K1110" s="2">
        <v>1</v>
      </c>
      <c r="L1110" s="2">
        <f t="shared" si="68"/>
        <v>45.811331525617241</v>
      </c>
      <c r="M1110" s="2">
        <f t="shared" si="69"/>
        <v>45.811331525617241</v>
      </c>
      <c r="N1110" t="str">
        <v>High Pay</v>
      </c>
      <c r="O1110" s="2" t="str">
        <f t="shared" si="70"/>
        <v>Single</v>
      </c>
      <c r="P1110" t="str">
        <f t="shared" si="71"/>
        <v>Full Pay</v>
      </c>
    </row>
    <row r="1111" spans="1:16" x14ac:dyDescent="0.3">
      <c r="A1111" s="1" t="s">
        <v>11</v>
      </c>
      <c r="B1111" s="3">
        <v>20</v>
      </c>
      <c r="C1111" s="1" t="s">
        <v>592</v>
      </c>
      <c r="D1111" s="3">
        <v>46802</v>
      </c>
      <c r="E1111" s="1" t="s">
        <v>2446</v>
      </c>
      <c r="F1111" s="1" t="s">
        <v>14</v>
      </c>
      <c r="G1111" s="1" t="s">
        <v>2447</v>
      </c>
      <c r="H1111" s="4">
        <v>127500</v>
      </c>
      <c r="I1111" s="4">
        <v>127500</v>
      </c>
      <c r="J1111" s="3">
        <v>315</v>
      </c>
      <c r="K1111" s="2">
        <v>1</v>
      </c>
      <c r="L1111" s="2">
        <f t="shared" si="68"/>
        <v>404.76190476190476</v>
      </c>
      <c r="M1111" s="2">
        <f t="shared" si="69"/>
        <v>404.76190476190476</v>
      </c>
      <c r="N1111" t="str">
        <v>Low Pay</v>
      </c>
      <c r="O1111" s="2" t="str">
        <f t="shared" si="70"/>
        <v>Single</v>
      </c>
      <c r="P1111" t="str">
        <f t="shared" si="71"/>
        <v>Full Pay</v>
      </c>
    </row>
    <row r="1112" spans="1:16" x14ac:dyDescent="0.3">
      <c r="A1112" s="1" t="s">
        <v>11</v>
      </c>
      <c r="B1112" s="3">
        <v>6</v>
      </c>
      <c r="C1112" s="1" t="s">
        <v>122</v>
      </c>
      <c r="D1112" s="3">
        <v>228903</v>
      </c>
      <c r="E1112" s="1" t="s">
        <v>2448</v>
      </c>
      <c r="F1112" s="1" t="s">
        <v>21</v>
      </c>
      <c r="G1112" s="1" t="s">
        <v>2449</v>
      </c>
      <c r="H1112" s="4">
        <v>159683</v>
      </c>
      <c r="I1112" s="4">
        <v>159683</v>
      </c>
      <c r="J1112" s="3">
        <v>1179</v>
      </c>
      <c r="K1112" s="2">
        <v>1</v>
      </c>
      <c r="L1112" s="2">
        <f t="shared" si="68"/>
        <v>135.43935538592027</v>
      </c>
      <c r="M1112" s="2">
        <f t="shared" si="69"/>
        <v>135.43935538592027</v>
      </c>
      <c r="N1112" t="str">
        <v>Medium Pay</v>
      </c>
      <c r="O1112" s="2" t="str">
        <f t="shared" si="70"/>
        <v>Single</v>
      </c>
      <c r="P1112" t="str">
        <f t="shared" si="71"/>
        <v>Full Pay</v>
      </c>
    </row>
    <row r="1113" spans="1:16" x14ac:dyDescent="0.3">
      <c r="A1113" s="1" t="s">
        <v>11</v>
      </c>
      <c r="B1113" s="3">
        <v>1</v>
      </c>
      <c r="C1113" s="1" t="s">
        <v>1445</v>
      </c>
      <c r="D1113" s="3">
        <v>240801</v>
      </c>
      <c r="E1113" s="1" t="s">
        <v>2450</v>
      </c>
      <c r="F1113" s="1" t="s">
        <v>14</v>
      </c>
      <c r="G1113" s="1" t="s">
        <v>2451</v>
      </c>
      <c r="H1113" s="4">
        <v>42287</v>
      </c>
      <c r="I1113" s="4">
        <v>183857</v>
      </c>
      <c r="J1113" s="3">
        <v>322</v>
      </c>
      <c r="K1113" s="2">
        <v>0.23</v>
      </c>
      <c r="L1113" s="2">
        <f t="shared" si="68"/>
        <v>131.32608695652175</v>
      </c>
      <c r="M1113" s="2">
        <f t="shared" si="69"/>
        <v>570.98447204968943</v>
      </c>
      <c r="N1113" t="str">
        <v>Medium Pay</v>
      </c>
      <c r="O1113" s="2" t="str">
        <f t="shared" si="70"/>
        <v>Single</v>
      </c>
      <c r="P1113" t="str">
        <f t="shared" si="71"/>
        <v>Partial</v>
      </c>
    </row>
    <row r="1114" spans="1:16" x14ac:dyDescent="0.3">
      <c r="A1114" s="1" t="s">
        <v>11</v>
      </c>
      <c r="B1114" s="3">
        <v>17</v>
      </c>
      <c r="C1114" s="1" t="s">
        <v>246</v>
      </c>
      <c r="D1114" s="3">
        <v>152803</v>
      </c>
      <c r="E1114" s="1" t="s">
        <v>2452</v>
      </c>
      <c r="F1114" s="1" t="s">
        <v>14</v>
      </c>
      <c r="G1114" s="1" t="s">
        <v>2451</v>
      </c>
      <c r="H1114" s="4">
        <v>22063</v>
      </c>
      <c r="I1114" s="4">
        <v>183858</v>
      </c>
      <c r="J1114" s="3">
        <v>133</v>
      </c>
      <c r="K1114" s="2">
        <v>0.12</v>
      </c>
      <c r="L1114" s="2">
        <f t="shared" si="68"/>
        <v>165.88721804511277</v>
      </c>
      <c r="M1114" s="2">
        <f t="shared" si="69"/>
        <v>1382.390977443609</v>
      </c>
      <c r="N1114" t="str">
        <v>Medium Pay</v>
      </c>
      <c r="O1114" s="2" t="str">
        <f t="shared" si="70"/>
        <v>Single</v>
      </c>
      <c r="P1114" t="str">
        <f t="shared" si="71"/>
        <v>Partial</v>
      </c>
    </row>
    <row r="1115" spans="1:16" x14ac:dyDescent="0.3">
      <c r="A1115" s="1" t="s">
        <v>11</v>
      </c>
      <c r="B1115" s="3">
        <v>1</v>
      </c>
      <c r="C1115" s="1" t="s">
        <v>357</v>
      </c>
      <c r="D1115" s="3">
        <v>108804</v>
      </c>
      <c r="E1115" s="1" t="s">
        <v>2453</v>
      </c>
      <c r="F1115" s="1" t="s">
        <v>14</v>
      </c>
      <c r="G1115" s="1" t="s">
        <v>2451</v>
      </c>
      <c r="H1115" s="4">
        <v>79058</v>
      </c>
      <c r="I1115" s="4">
        <v>183856</v>
      </c>
      <c r="J1115" s="3">
        <v>457</v>
      </c>
      <c r="K1115" s="2">
        <v>0.43</v>
      </c>
      <c r="L1115" s="2">
        <f t="shared" si="68"/>
        <v>172.99343544857769</v>
      </c>
      <c r="M1115" s="2">
        <f t="shared" si="69"/>
        <v>402.31072210065645</v>
      </c>
      <c r="N1115" t="str">
        <v>Medium Pay</v>
      </c>
      <c r="O1115" s="2" t="str">
        <f t="shared" si="70"/>
        <v>Single</v>
      </c>
      <c r="P1115" t="str">
        <f t="shared" si="71"/>
        <v>Partial</v>
      </c>
    </row>
    <row r="1116" spans="1:16" x14ac:dyDescent="0.3">
      <c r="A1116" s="1" t="s">
        <v>11</v>
      </c>
      <c r="B1116" s="3">
        <v>19</v>
      </c>
      <c r="C1116" s="1" t="s">
        <v>116</v>
      </c>
      <c r="D1116" s="3">
        <v>71803</v>
      </c>
      <c r="E1116" s="1" t="s">
        <v>2454</v>
      </c>
      <c r="F1116" s="1" t="s">
        <v>14</v>
      </c>
      <c r="G1116" s="1" t="s">
        <v>2451</v>
      </c>
      <c r="H1116" s="4">
        <v>40448</v>
      </c>
      <c r="I1116" s="4">
        <v>183855</v>
      </c>
      <c r="J1116" s="3">
        <v>311</v>
      </c>
      <c r="K1116" s="2">
        <v>0.22</v>
      </c>
      <c r="L1116" s="2">
        <f t="shared" si="68"/>
        <v>130.05787781350483</v>
      </c>
      <c r="M1116" s="2">
        <f t="shared" si="69"/>
        <v>591.17363344051444</v>
      </c>
      <c r="N1116" t="str">
        <v>Medium Pay</v>
      </c>
      <c r="O1116" s="2" t="str">
        <f t="shared" si="70"/>
        <v>Single</v>
      </c>
      <c r="P1116" t="str">
        <f t="shared" si="71"/>
        <v>Partial</v>
      </c>
    </row>
    <row r="1117" spans="1:16" x14ac:dyDescent="0.3">
      <c r="A1117" s="1" t="s">
        <v>11</v>
      </c>
      <c r="B1117" s="3">
        <v>11</v>
      </c>
      <c r="C1117" s="1" t="s">
        <v>133</v>
      </c>
      <c r="D1117" s="3">
        <v>61805</v>
      </c>
      <c r="E1117" s="1" t="s">
        <v>2455</v>
      </c>
      <c r="F1117" s="1" t="s">
        <v>14</v>
      </c>
      <c r="G1117" s="1" t="s">
        <v>2456</v>
      </c>
      <c r="H1117" s="4">
        <v>50000</v>
      </c>
      <c r="I1117" s="4">
        <v>100000</v>
      </c>
      <c r="J1117" s="3">
        <v>629</v>
      </c>
      <c r="K1117" s="2">
        <v>0.5</v>
      </c>
      <c r="L1117" s="2">
        <f t="shared" si="68"/>
        <v>79.491255961844203</v>
      </c>
      <c r="M1117" s="2">
        <f t="shared" si="69"/>
        <v>158.98251192368841</v>
      </c>
      <c r="N1117" t="str">
        <v>Low Pay</v>
      </c>
      <c r="O1117" s="2" t="str">
        <f t="shared" si="70"/>
        <v>Single</v>
      </c>
      <c r="P1117" t="str">
        <f t="shared" si="71"/>
        <v>Partial</v>
      </c>
    </row>
    <row r="1118" spans="1:16" x14ac:dyDescent="0.3">
      <c r="A1118" s="1" t="s">
        <v>11</v>
      </c>
      <c r="B1118" s="3">
        <v>7</v>
      </c>
      <c r="C1118" s="1" t="s">
        <v>142</v>
      </c>
      <c r="D1118" s="3">
        <v>212904</v>
      </c>
      <c r="E1118" s="1" t="s">
        <v>2457</v>
      </c>
      <c r="F1118" s="1" t="s">
        <v>21</v>
      </c>
      <c r="G1118" s="1" t="s">
        <v>2458</v>
      </c>
      <c r="H1118" s="4">
        <v>169773</v>
      </c>
      <c r="I1118" s="4">
        <v>169773</v>
      </c>
      <c r="J1118" s="3">
        <v>1063</v>
      </c>
      <c r="K1118" s="2">
        <v>1</v>
      </c>
      <c r="L1118" s="2">
        <f t="shared" si="68"/>
        <v>159.71119473189088</v>
      </c>
      <c r="M1118" s="2">
        <f t="shared" si="69"/>
        <v>159.71119473189088</v>
      </c>
      <c r="N1118" t="str">
        <v>Medium Pay</v>
      </c>
      <c r="O1118" s="2" t="str">
        <f t="shared" si="70"/>
        <v>Single</v>
      </c>
      <c r="P1118" t="str">
        <f t="shared" si="71"/>
        <v>Full Pay</v>
      </c>
    </row>
    <row r="1119" spans="1:16" x14ac:dyDescent="0.3">
      <c r="A1119" s="1" t="s">
        <v>11</v>
      </c>
      <c r="B1119" s="3">
        <v>12</v>
      </c>
      <c r="C1119" s="1" t="s">
        <v>31</v>
      </c>
      <c r="D1119" s="3">
        <v>14910</v>
      </c>
      <c r="E1119" s="1" t="s">
        <v>2459</v>
      </c>
      <c r="F1119" s="1" t="s">
        <v>21</v>
      </c>
      <c r="G1119" s="1" t="s">
        <v>2460</v>
      </c>
      <c r="H1119" s="4">
        <v>160000</v>
      </c>
      <c r="I1119" s="4">
        <v>160000</v>
      </c>
      <c r="J1119" s="3">
        <v>1732</v>
      </c>
      <c r="K1119" s="2">
        <v>1</v>
      </c>
      <c r="L1119" s="2">
        <f t="shared" si="68"/>
        <v>92.378752886836025</v>
      </c>
      <c r="M1119" s="2">
        <f t="shared" si="69"/>
        <v>92.378752886836025</v>
      </c>
      <c r="N1119" t="str">
        <v>Medium Pay</v>
      </c>
      <c r="O1119" s="2" t="str">
        <f t="shared" si="70"/>
        <v>Single</v>
      </c>
      <c r="P1119" t="str">
        <f t="shared" si="71"/>
        <v>Full Pay</v>
      </c>
    </row>
    <row r="1120" spans="1:16" x14ac:dyDescent="0.3">
      <c r="A1120" s="1" t="s">
        <v>11</v>
      </c>
      <c r="B1120" s="3">
        <v>16</v>
      </c>
      <c r="C1120" s="1" t="s">
        <v>1119</v>
      </c>
      <c r="D1120" s="3">
        <v>219903</v>
      </c>
      <c r="E1120" s="1" t="s">
        <v>2461</v>
      </c>
      <c r="F1120" s="1" t="s">
        <v>21</v>
      </c>
      <c r="G1120" s="1" t="s">
        <v>2462</v>
      </c>
      <c r="H1120" s="4">
        <v>143883</v>
      </c>
      <c r="I1120" s="4">
        <v>143883</v>
      </c>
      <c r="J1120" s="3">
        <v>801</v>
      </c>
      <c r="K1120" s="2">
        <v>1</v>
      </c>
      <c r="L1120" s="2">
        <f t="shared" si="68"/>
        <v>179.62921348314606</v>
      </c>
      <c r="M1120" s="2">
        <f t="shared" si="69"/>
        <v>179.62921348314606</v>
      </c>
      <c r="N1120" t="str">
        <v>Low Pay</v>
      </c>
      <c r="O1120" s="2" t="str">
        <f t="shared" si="70"/>
        <v>Single</v>
      </c>
      <c r="P1120" t="str">
        <f t="shared" si="71"/>
        <v>Full Pay</v>
      </c>
    </row>
    <row r="1121" spans="1:16" x14ac:dyDescent="0.3">
      <c r="A1121" s="1" t="s">
        <v>11</v>
      </c>
      <c r="B1121" s="3">
        <v>2</v>
      </c>
      <c r="C1121" s="1" t="s">
        <v>46</v>
      </c>
      <c r="D1121" s="3">
        <v>178912</v>
      </c>
      <c r="E1121" s="1" t="s">
        <v>2463</v>
      </c>
      <c r="F1121" s="1" t="s">
        <v>21</v>
      </c>
      <c r="G1121" s="1" t="s">
        <v>2464</v>
      </c>
      <c r="H1121" s="4">
        <v>195300</v>
      </c>
      <c r="I1121" s="4">
        <v>195300</v>
      </c>
      <c r="J1121" s="3">
        <v>3671</v>
      </c>
      <c r="K1121" s="2">
        <v>1</v>
      </c>
      <c r="L1121" s="2">
        <f t="shared" si="68"/>
        <v>53.200762734949606</v>
      </c>
      <c r="M1121" s="2">
        <f t="shared" si="69"/>
        <v>53.200762734949606</v>
      </c>
      <c r="N1121" t="str">
        <v>Medium Pay</v>
      </c>
      <c r="O1121" s="2" t="str">
        <f t="shared" si="70"/>
        <v>Single</v>
      </c>
      <c r="P1121" t="str">
        <f t="shared" si="71"/>
        <v>Full Pay</v>
      </c>
    </row>
    <row r="1122" spans="1:16" x14ac:dyDescent="0.3">
      <c r="A1122" s="1" t="s">
        <v>11</v>
      </c>
      <c r="B1122" s="3">
        <v>16</v>
      </c>
      <c r="C1122" s="1" t="s">
        <v>1644</v>
      </c>
      <c r="D1122" s="3">
        <v>96905</v>
      </c>
      <c r="E1122" s="1" t="s">
        <v>2465</v>
      </c>
      <c r="F1122" s="1" t="s">
        <v>21</v>
      </c>
      <c r="G1122" s="1" t="s">
        <v>2466</v>
      </c>
      <c r="H1122" s="4">
        <v>55000</v>
      </c>
      <c r="I1122" s="4">
        <v>110000</v>
      </c>
      <c r="J1122" s="3">
        <v>180</v>
      </c>
      <c r="K1122" s="2">
        <v>0.5</v>
      </c>
      <c r="L1122" s="2">
        <f t="shared" si="68"/>
        <v>305.55555555555554</v>
      </c>
      <c r="M1122" s="2">
        <f t="shared" si="69"/>
        <v>611.11111111111109</v>
      </c>
      <c r="N1122" t="str">
        <v>Low Pay</v>
      </c>
      <c r="O1122" s="2" t="str">
        <f t="shared" si="70"/>
        <v>Single</v>
      </c>
      <c r="P1122" t="str">
        <f t="shared" si="71"/>
        <v>Partial</v>
      </c>
    </row>
    <row r="1123" spans="1:16" x14ac:dyDescent="0.3">
      <c r="A1123" s="1" t="s">
        <v>11</v>
      </c>
      <c r="B1123" s="3">
        <v>4</v>
      </c>
      <c r="C1123" s="1" t="s">
        <v>16</v>
      </c>
      <c r="D1123" s="3">
        <v>101840</v>
      </c>
      <c r="E1123" s="1" t="s">
        <v>2467</v>
      </c>
      <c r="F1123" s="1" t="s">
        <v>14</v>
      </c>
      <c r="G1123" s="1" t="s">
        <v>2468</v>
      </c>
      <c r="H1123" s="4">
        <v>100000</v>
      </c>
      <c r="I1123" s="4">
        <v>100000</v>
      </c>
      <c r="J1123" s="3">
        <v>405</v>
      </c>
      <c r="K1123" s="2">
        <v>1</v>
      </c>
      <c r="L1123" s="2">
        <f t="shared" si="68"/>
        <v>246.91358024691357</v>
      </c>
      <c r="M1123" s="2">
        <f t="shared" si="69"/>
        <v>246.91358024691357</v>
      </c>
      <c r="N1123" t="str">
        <v>Low Pay</v>
      </c>
      <c r="O1123" s="2" t="str">
        <f t="shared" si="70"/>
        <v>Single</v>
      </c>
      <c r="P1123" t="str">
        <f t="shared" si="71"/>
        <v>Full Pay</v>
      </c>
    </row>
    <row r="1124" spans="1:16" x14ac:dyDescent="0.3">
      <c r="A1124" s="1" t="s">
        <v>11</v>
      </c>
      <c r="B1124" s="3">
        <v>7</v>
      </c>
      <c r="C1124" s="1" t="s">
        <v>142</v>
      </c>
      <c r="D1124" s="3">
        <v>212905</v>
      </c>
      <c r="E1124" s="1" t="s">
        <v>2469</v>
      </c>
      <c r="F1124" s="1" t="s">
        <v>21</v>
      </c>
      <c r="G1124" s="1" t="s">
        <v>2470</v>
      </c>
      <c r="H1124" s="4">
        <v>343575</v>
      </c>
      <c r="I1124" s="4">
        <v>343575</v>
      </c>
      <c r="J1124" s="3">
        <v>18708</v>
      </c>
      <c r="K1124" s="2">
        <v>1</v>
      </c>
      <c r="L1124" s="2">
        <f t="shared" si="68"/>
        <v>18.365137908915973</v>
      </c>
      <c r="M1124" s="2">
        <f t="shared" si="69"/>
        <v>18.365137908915973</v>
      </c>
      <c r="N1124" t="str">
        <v>High Pay</v>
      </c>
      <c r="O1124" s="2" t="str">
        <f t="shared" si="70"/>
        <v>Single</v>
      </c>
      <c r="P1124" t="str">
        <f t="shared" si="71"/>
        <v>Full Pay</v>
      </c>
    </row>
    <row r="1125" spans="1:16" x14ac:dyDescent="0.3">
      <c r="A1125" s="1" t="s">
        <v>11</v>
      </c>
      <c r="B1125" s="3">
        <v>10</v>
      </c>
      <c r="C1125" s="1" t="s">
        <v>12</v>
      </c>
      <c r="D1125" s="3">
        <v>57845</v>
      </c>
      <c r="E1125" s="1" t="s">
        <v>2471</v>
      </c>
      <c r="F1125" s="1" t="s">
        <v>14</v>
      </c>
      <c r="G1125" s="1" t="s">
        <v>2472</v>
      </c>
      <c r="H1125" s="4">
        <v>192492</v>
      </c>
      <c r="I1125" s="4">
        <v>192492</v>
      </c>
      <c r="J1125" s="3">
        <v>1703</v>
      </c>
      <c r="K1125" s="2">
        <v>1</v>
      </c>
      <c r="L1125" s="2">
        <f t="shared" si="68"/>
        <v>113.03112155020553</v>
      </c>
      <c r="M1125" s="2">
        <f t="shared" si="69"/>
        <v>113.03112155020553</v>
      </c>
      <c r="N1125" t="str">
        <v>Medium Pay</v>
      </c>
      <c r="O1125" s="2" t="str">
        <f t="shared" si="70"/>
        <v>Single</v>
      </c>
      <c r="P1125" t="str">
        <f t="shared" si="71"/>
        <v>Full Pay</v>
      </c>
    </row>
    <row r="1126" spans="1:16" x14ac:dyDescent="0.3">
      <c r="A1126" s="1" t="s">
        <v>11</v>
      </c>
      <c r="B1126" s="3">
        <v>7</v>
      </c>
      <c r="C1126" s="1" t="s">
        <v>252</v>
      </c>
      <c r="D1126" s="3">
        <v>230908</v>
      </c>
      <c r="E1126" s="1" t="s">
        <v>2473</v>
      </c>
      <c r="F1126" s="1" t="s">
        <v>21</v>
      </c>
      <c r="G1126" s="1" t="s">
        <v>2474</v>
      </c>
      <c r="H1126" s="4">
        <v>130000</v>
      </c>
      <c r="I1126" s="4">
        <v>130000</v>
      </c>
      <c r="J1126" s="3">
        <v>720</v>
      </c>
      <c r="K1126" s="2">
        <v>1</v>
      </c>
      <c r="L1126" s="2">
        <f t="shared" si="68"/>
        <v>180.55555555555554</v>
      </c>
      <c r="M1126" s="2">
        <f t="shared" si="69"/>
        <v>180.55555555555554</v>
      </c>
      <c r="N1126" t="str">
        <v>Low Pay</v>
      </c>
      <c r="O1126" s="2" t="str">
        <f t="shared" si="70"/>
        <v>Single</v>
      </c>
      <c r="P1126" t="str">
        <f t="shared" si="71"/>
        <v>Full Pay</v>
      </c>
    </row>
    <row r="1127" spans="1:16" x14ac:dyDescent="0.3">
      <c r="A1127" s="1" t="s">
        <v>11</v>
      </c>
      <c r="B1127" s="3">
        <v>7</v>
      </c>
      <c r="C1127" s="1" t="s">
        <v>252</v>
      </c>
      <c r="D1127" s="3">
        <v>230904</v>
      </c>
      <c r="E1127" s="1" t="s">
        <v>2475</v>
      </c>
      <c r="F1127" s="1" t="s">
        <v>21</v>
      </c>
      <c r="G1127" s="1" t="s">
        <v>2476</v>
      </c>
      <c r="H1127" s="4">
        <v>100000</v>
      </c>
      <c r="I1127" s="4">
        <v>100000</v>
      </c>
      <c r="J1127" s="3">
        <v>282</v>
      </c>
      <c r="K1127" s="2">
        <v>1</v>
      </c>
      <c r="L1127" s="2">
        <f t="shared" si="68"/>
        <v>354.6099290780142</v>
      </c>
      <c r="M1127" s="2">
        <f t="shared" si="69"/>
        <v>354.6099290780142</v>
      </c>
      <c r="N1127" t="str">
        <v>Low Pay</v>
      </c>
      <c r="O1127" s="2" t="str">
        <f t="shared" si="70"/>
        <v>Single</v>
      </c>
      <c r="P1127" t="str">
        <f t="shared" si="71"/>
        <v>Full Pay</v>
      </c>
    </row>
    <row r="1128" spans="1:16" x14ac:dyDescent="0.3">
      <c r="A1128" s="1" t="s">
        <v>11</v>
      </c>
      <c r="B1128" s="3">
        <v>1</v>
      </c>
      <c r="C1128" s="1" t="s">
        <v>1445</v>
      </c>
      <c r="D1128" s="3">
        <v>240903</v>
      </c>
      <c r="E1128" s="1" t="s">
        <v>2477</v>
      </c>
      <c r="F1128" s="1" t="s">
        <v>21</v>
      </c>
      <c r="G1128" s="1" t="s">
        <v>2478</v>
      </c>
      <c r="H1128" s="4">
        <v>289965</v>
      </c>
      <c r="I1128" s="4">
        <v>289965</v>
      </c>
      <c r="J1128" s="3">
        <v>40742</v>
      </c>
      <c r="K1128" s="2">
        <v>1</v>
      </c>
      <c r="L1128" s="2">
        <f t="shared" si="68"/>
        <v>7.1171027440970009</v>
      </c>
      <c r="M1128" s="2">
        <f t="shared" si="69"/>
        <v>7.1171027440970009</v>
      </c>
      <c r="N1128" t="str">
        <v>High Pay</v>
      </c>
      <c r="O1128" s="2" t="str">
        <f t="shared" si="70"/>
        <v>Single</v>
      </c>
      <c r="P1128" t="str">
        <f t="shared" si="71"/>
        <v>Full Pay</v>
      </c>
    </row>
    <row r="1129" spans="1:16" x14ac:dyDescent="0.3">
      <c r="A1129" s="1" t="s">
        <v>11</v>
      </c>
      <c r="B1129" s="3">
        <v>10</v>
      </c>
      <c r="C1129" s="1" t="s">
        <v>12</v>
      </c>
      <c r="D1129" s="3">
        <v>57808</v>
      </c>
      <c r="E1129" s="1" t="s">
        <v>2479</v>
      </c>
      <c r="F1129" s="1" t="s">
        <v>14</v>
      </c>
      <c r="G1129" s="1" t="s">
        <v>2480</v>
      </c>
      <c r="H1129" s="4">
        <v>319300</v>
      </c>
      <c r="I1129" s="4">
        <v>319300</v>
      </c>
      <c r="J1129" s="3">
        <v>2036</v>
      </c>
      <c r="K1129" s="2">
        <v>1</v>
      </c>
      <c r="L1129" s="2">
        <f t="shared" si="68"/>
        <v>156.82711198428291</v>
      </c>
      <c r="M1129" s="2">
        <f t="shared" si="69"/>
        <v>156.82711198428291</v>
      </c>
      <c r="N1129" t="str">
        <v>High Pay</v>
      </c>
      <c r="O1129" s="2" t="str">
        <f t="shared" si="70"/>
        <v>Single</v>
      </c>
      <c r="P1129" t="str">
        <f t="shared" si="71"/>
        <v>Full Pay</v>
      </c>
    </row>
    <row r="1130" spans="1:16" x14ac:dyDescent="0.3">
      <c r="A1130" s="1" t="s">
        <v>11</v>
      </c>
      <c r="B1130" s="3">
        <v>13</v>
      </c>
      <c r="C1130" s="1" t="s">
        <v>159</v>
      </c>
      <c r="D1130" s="3">
        <v>227506</v>
      </c>
      <c r="E1130" s="1" t="s">
        <v>2481</v>
      </c>
      <c r="F1130" s="1" t="s">
        <v>21</v>
      </c>
      <c r="G1130" s="1" t="s">
        <v>2482</v>
      </c>
      <c r="H1130" s="4">
        <v>87035</v>
      </c>
      <c r="I1130" s="4">
        <v>185181</v>
      </c>
      <c r="J1130" s="3">
        <v>1056</v>
      </c>
      <c r="K1130" s="2">
        <v>0.47</v>
      </c>
      <c r="L1130" s="2">
        <f t="shared" si="68"/>
        <v>82.419507575757578</v>
      </c>
      <c r="M1130" s="2">
        <f t="shared" si="69"/>
        <v>175.36079545454547</v>
      </c>
      <c r="N1130" t="str">
        <v>Medium Pay</v>
      </c>
      <c r="O1130" s="2" t="str">
        <f t="shared" si="70"/>
        <v>Single</v>
      </c>
      <c r="P1130" t="str">
        <f t="shared" si="71"/>
        <v>Partial</v>
      </c>
    </row>
    <row r="1131" spans="1:16" x14ac:dyDescent="0.3">
      <c r="A1131" s="1" t="s">
        <v>11</v>
      </c>
      <c r="B1131" s="3">
        <v>13</v>
      </c>
      <c r="C1131" s="1" t="s">
        <v>159</v>
      </c>
      <c r="D1131" s="3">
        <v>227819</v>
      </c>
      <c r="E1131" s="1" t="s">
        <v>2483</v>
      </c>
      <c r="F1131" s="1" t="s">
        <v>14</v>
      </c>
      <c r="G1131" s="1" t="s">
        <v>2484</v>
      </c>
      <c r="H1131" s="4">
        <v>39780</v>
      </c>
      <c r="I1131" s="4">
        <v>159120</v>
      </c>
      <c r="J1131" s="3">
        <v>304</v>
      </c>
      <c r="K1131" s="2">
        <v>0.25</v>
      </c>
      <c r="L1131" s="2">
        <f t="shared" si="68"/>
        <v>130.85526315789474</v>
      </c>
      <c r="M1131" s="2">
        <f t="shared" si="69"/>
        <v>523.42105263157896</v>
      </c>
      <c r="N1131" t="str">
        <v>Medium Pay</v>
      </c>
      <c r="O1131" s="2" t="str">
        <f t="shared" si="70"/>
        <v>Single</v>
      </c>
      <c r="P1131" t="str">
        <f t="shared" si="71"/>
        <v>Partial</v>
      </c>
    </row>
    <row r="1132" spans="1:16" x14ac:dyDescent="0.3">
      <c r="A1132" s="1" t="s">
        <v>11</v>
      </c>
      <c r="B1132" s="3">
        <v>13</v>
      </c>
      <c r="C1132" s="1" t="s">
        <v>159</v>
      </c>
      <c r="D1132" s="3">
        <v>227806</v>
      </c>
      <c r="E1132" s="1" t="s">
        <v>2485</v>
      </c>
      <c r="F1132" s="1" t="s">
        <v>14</v>
      </c>
      <c r="G1132" s="1" t="s">
        <v>2484</v>
      </c>
      <c r="H1132" s="4">
        <v>119340</v>
      </c>
      <c r="I1132" s="4">
        <v>159120</v>
      </c>
      <c r="J1132" s="3">
        <v>587</v>
      </c>
      <c r="K1132" s="2">
        <v>0.75</v>
      </c>
      <c r="L1132" s="2">
        <f t="shared" si="68"/>
        <v>203.30494037478707</v>
      </c>
      <c r="M1132" s="2">
        <f t="shared" si="69"/>
        <v>271.07325383304942</v>
      </c>
      <c r="N1132" t="str">
        <v>Medium Pay</v>
      </c>
      <c r="O1132" s="2" t="str">
        <f t="shared" si="70"/>
        <v>Single</v>
      </c>
      <c r="P1132" t="str">
        <f t="shared" si="71"/>
        <v>Partial</v>
      </c>
    </row>
    <row r="1133" spans="1:16" x14ac:dyDescent="0.3">
      <c r="A1133" s="1" t="s">
        <v>11</v>
      </c>
      <c r="B1133" s="3">
        <v>4</v>
      </c>
      <c r="C1133" s="1" t="s">
        <v>16</v>
      </c>
      <c r="D1133" s="3">
        <v>101881</v>
      </c>
      <c r="E1133" s="1" t="s">
        <v>2486</v>
      </c>
      <c r="F1133" s="1" t="s">
        <v>14</v>
      </c>
      <c r="G1133" s="1" t="s">
        <v>2487</v>
      </c>
      <c r="H1133" s="4">
        <v>143000</v>
      </c>
      <c r="I1133" s="4">
        <v>143000</v>
      </c>
      <c r="J1133" s="3">
        <v>36</v>
      </c>
      <c r="K1133" s="2">
        <v>1</v>
      </c>
      <c r="L1133" s="2">
        <f t="shared" si="68"/>
        <v>3972.2222222222222</v>
      </c>
      <c r="M1133" s="2">
        <f t="shared" si="69"/>
        <v>3972.2222222222222</v>
      </c>
      <c r="N1133" t="str">
        <v>Low Pay</v>
      </c>
      <c r="O1133" s="2" t="str">
        <f t="shared" si="70"/>
        <v>Single</v>
      </c>
      <c r="P1133" t="str">
        <f t="shared" si="71"/>
        <v>Full Pay</v>
      </c>
    </row>
    <row r="1134" spans="1:16" x14ac:dyDescent="0.3">
      <c r="A1134" s="1" t="s">
        <v>11</v>
      </c>
      <c r="B1134" s="3">
        <v>10</v>
      </c>
      <c r="C1134" s="1" t="s">
        <v>12</v>
      </c>
      <c r="D1134" s="3">
        <v>57803</v>
      </c>
      <c r="E1134" s="1" t="s">
        <v>2488</v>
      </c>
      <c r="F1134" s="1" t="s">
        <v>14</v>
      </c>
      <c r="G1134" s="1" t="s">
        <v>2489</v>
      </c>
      <c r="H1134" s="4">
        <v>232205</v>
      </c>
      <c r="I1134" s="4">
        <v>232205</v>
      </c>
      <c r="J1134" s="3">
        <v>23384</v>
      </c>
      <c r="K1134" s="2">
        <v>1</v>
      </c>
      <c r="L1134" s="2">
        <f t="shared" si="68"/>
        <v>9.9300803968525493</v>
      </c>
      <c r="M1134" s="2">
        <f t="shared" si="69"/>
        <v>9.9300803968525493</v>
      </c>
      <c r="N1134" t="str">
        <v>Medium Pay</v>
      </c>
      <c r="O1134" s="2" t="str">
        <f t="shared" si="70"/>
        <v>Single</v>
      </c>
      <c r="P1134" t="str">
        <f t="shared" si="71"/>
        <v>Full Pay</v>
      </c>
    </row>
    <row r="1135" spans="1:16" x14ac:dyDescent="0.3">
      <c r="A1135" s="1" t="s">
        <v>11</v>
      </c>
      <c r="B1135" s="3">
        <v>7</v>
      </c>
      <c r="C1135" s="1" t="s">
        <v>142</v>
      </c>
      <c r="D1135" s="3">
        <v>212804</v>
      </c>
      <c r="E1135" s="1" t="s">
        <v>2490</v>
      </c>
      <c r="F1135" s="1" t="s">
        <v>14</v>
      </c>
      <c r="G1135" s="1" t="s">
        <v>2491</v>
      </c>
      <c r="H1135" s="4">
        <v>159000</v>
      </c>
      <c r="I1135" s="4">
        <v>159000</v>
      </c>
      <c r="J1135" s="3">
        <v>1175</v>
      </c>
      <c r="K1135" s="2">
        <v>1</v>
      </c>
      <c r="L1135" s="2">
        <f t="shared" si="68"/>
        <v>135.31914893617022</v>
      </c>
      <c r="M1135" s="2">
        <f t="shared" si="69"/>
        <v>135.31914893617022</v>
      </c>
      <c r="N1135" t="str">
        <v>Medium Pay</v>
      </c>
      <c r="O1135" s="2" t="str">
        <f t="shared" si="70"/>
        <v>Single</v>
      </c>
      <c r="P1135" t="str">
        <f t="shared" si="71"/>
        <v>Full Pay</v>
      </c>
    </row>
    <row r="1136" spans="1:16" x14ac:dyDescent="0.3">
      <c r="A1136" s="1" t="s">
        <v>11</v>
      </c>
      <c r="B1136" s="3">
        <v>20</v>
      </c>
      <c r="C1136" s="1" t="s">
        <v>1385</v>
      </c>
      <c r="D1136" s="3">
        <v>232904</v>
      </c>
      <c r="E1136" s="1" t="s">
        <v>2492</v>
      </c>
      <c r="F1136" s="1" t="s">
        <v>21</v>
      </c>
      <c r="G1136" s="1" t="s">
        <v>2493</v>
      </c>
      <c r="H1136" s="4">
        <v>101000</v>
      </c>
      <c r="I1136" s="4">
        <v>101000</v>
      </c>
      <c r="J1136" s="3">
        <v>196</v>
      </c>
      <c r="K1136" s="2">
        <v>1</v>
      </c>
      <c r="L1136" s="2">
        <f t="shared" si="68"/>
        <v>515.30612244897964</v>
      </c>
      <c r="M1136" s="2">
        <f t="shared" si="69"/>
        <v>515.30612244897964</v>
      </c>
      <c r="N1136" t="str">
        <v>Low Pay</v>
      </c>
      <c r="O1136" s="2" t="str">
        <f t="shared" si="70"/>
        <v>Single</v>
      </c>
      <c r="P1136" t="str">
        <f t="shared" si="71"/>
        <v>Full Pay</v>
      </c>
    </row>
    <row r="1137" spans="1:16" x14ac:dyDescent="0.3">
      <c r="A1137" s="1" t="s">
        <v>11</v>
      </c>
      <c r="B1137" s="3">
        <v>20</v>
      </c>
      <c r="C1137" s="1" t="s">
        <v>1385</v>
      </c>
      <c r="D1137" s="3">
        <v>232903</v>
      </c>
      <c r="E1137" s="1" t="s">
        <v>2494</v>
      </c>
      <c r="F1137" s="1" t="s">
        <v>21</v>
      </c>
      <c r="G1137" s="1" t="s">
        <v>2495</v>
      </c>
      <c r="H1137" s="4">
        <v>206120</v>
      </c>
      <c r="I1137" s="4">
        <v>206120</v>
      </c>
      <c r="J1137" s="3">
        <v>4019</v>
      </c>
      <c r="K1137" s="2">
        <v>1</v>
      </c>
      <c r="L1137" s="2">
        <f t="shared" si="68"/>
        <v>51.286389649166459</v>
      </c>
      <c r="M1137" s="2">
        <f t="shared" si="69"/>
        <v>51.286389649166459</v>
      </c>
      <c r="N1137" t="str">
        <v>Medium Pay</v>
      </c>
      <c r="O1137" s="2" t="str">
        <f t="shared" si="70"/>
        <v>Single</v>
      </c>
      <c r="P1137" t="str">
        <f t="shared" si="71"/>
        <v>Full Pay</v>
      </c>
    </row>
    <row r="1138" spans="1:16" x14ac:dyDescent="0.3">
      <c r="A1138" s="1" t="s">
        <v>11</v>
      </c>
      <c r="B1138" s="3">
        <v>18</v>
      </c>
      <c r="C1138" s="1" t="s">
        <v>968</v>
      </c>
      <c r="D1138" s="3">
        <v>122902</v>
      </c>
      <c r="E1138" s="1" t="s">
        <v>2496</v>
      </c>
      <c r="F1138" s="1" t="s">
        <v>21</v>
      </c>
      <c r="G1138" s="1" t="s">
        <v>2497</v>
      </c>
      <c r="H1138" s="4">
        <v>26561</v>
      </c>
      <c r="I1138" s="4">
        <v>131230</v>
      </c>
      <c r="J1138" s="3">
        <v>32</v>
      </c>
      <c r="K1138" s="2">
        <v>0.2</v>
      </c>
      <c r="L1138" s="2">
        <f t="shared" si="68"/>
        <v>830.03125</v>
      </c>
      <c r="M1138" s="2">
        <f t="shared" si="69"/>
        <v>4100.9375</v>
      </c>
      <c r="N1138" t="str">
        <v>Low Pay</v>
      </c>
      <c r="O1138" s="2" t="str">
        <f t="shared" si="70"/>
        <v>Single</v>
      </c>
      <c r="P1138" t="str">
        <f t="shared" si="71"/>
        <v>Partial</v>
      </c>
    </row>
    <row r="1139" spans="1:16" x14ac:dyDescent="0.3">
      <c r="A1139" s="1" t="s">
        <v>11</v>
      </c>
      <c r="B1139" s="3">
        <v>13</v>
      </c>
      <c r="C1139" s="1" t="s">
        <v>159</v>
      </c>
      <c r="D1139" s="3">
        <v>227824</v>
      </c>
      <c r="E1139" s="1" t="s">
        <v>2498</v>
      </c>
      <c r="F1139" s="1" t="s">
        <v>14</v>
      </c>
      <c r="G1139" s="1" t="s">
        <v>2499</v>
      </c>
      <c r="H1139" s="4">
        <v>285887</v>
      </c>
      <c r="I1139" s="4">
        <v>285887</v>
      </c>
      <c r="J1139" s="3">
        <v>871</v>
      </c>
      <c r="K1139" s="2">
        <v>1</v>
      </c>
      <c r="L1139" s="2">
        <f t="shared" si="68"/>
        <v>328.22847301951782</v>
      </c>
      <c r="M1139" s="2">
        <f t="shared" si="69"/>
        <v>328.22847301951782</v>
      </c>
      <c r="N1139" t="str">
        <v>High Pay</v>
      </c>
      <c r="O1139" s="2" t="str">
        <f t="shared" si="70"/>
        <v>Single</v>
      </c>
      <c r="P1139" t="str">
        <f t="shared" si="71"/>
        <v>Full Pay</v>
      </c>
    </row>
    <row r="1140" spans="1:16" x14ac:dyDescent="0.3">
      <c r="A1140" s="1" t="s">
        <v>11</v>
      </c>
      <c r="B1140" s="3">
        <v>12</v>
      </c>
      <c r="C1140" s="1" t="s">
        <v>563</v>
      </c>
      <c r="D1140" s="3">
        <v>18904</v>
      </c>
      <c r="E1140" s="1" t="s">
        <v>2500</v>
      </c>
      <c r="F1140" s="1" t="s">
        <v>21</v>
      </c>
      <c r="G1140" s="1" t="s">
        <v>2501</v>
      </c>
      <c r="H1140" s="4">
        <v>124775</v>
      </c>
      <c r="I1140" s="4">
        <v>124775</v>
      </c>
      <c r="J1140" s="3">
        <v>669</v>
      </c>
      <c r="K1140" s="2">
        <v>1</v>
      </c>
      <c r="L1140" s="2">
        <f t="shared" si="68"/>
        <v>186.50971599402092</v>
      </c>
      <c r="M1140" s="2">
        <f t="shared" si="69"/>
        <v>186.50971599402092</v>
      </c>
      <c r="N1140" t="str">
        <v>Low Pay</v>
      </c>
      <c r="O1140" s="2" t="str">
        <f t="shared" si="70"/>
        <v>Single</v>
      </c>
      <c r="P1140" t="str">
        <f t="shared" si="71"/>
        <v>Full Pay</v>
      </c>
    </row>
    <row r="1141" spans="1:16" x14ac:dyDescent="0.3">
      <c r="A1141" s="1" t="s">
        <v>11</v>
      </c>
      <c r="B1141" s="3">
        <v>11</v>
      </c>
      <c r="C1141" s="1" t="s">
        <v>435</v>
      </c>
      <c r="D1141" s="3">
        <v>49903</v>
      </c>
      <c r="E1141" s="1" t="s">
        <v>2502</v>
      </c>
      <c r="F1141" s="1" t="s">
        <v>21</v>
      </c>
      <c r="G1141" s="1" t="s">
        <v>2503</v>
      </c>
      <c r="H1141" s="4">
        <v>145000</v>
      </c>
      <c r="I1141" s="4">
        <v>145000</v>
      </c>
      <c r="J1141" s="3">
        <v>851</v>
      </c>
      <c r="K1141" s="2">
        <v>1</v>
      </c>
      <c r="L1141" s="2">
        <f t="shared" si="68"/>
        <v>170.38777908343127</v>
      </c>
      <c r="M1141" s="2">
        <f t="shared" si="69"/>
        <v>170.38777908343127</v>
      </c>
      <c r="N1141" t="str">
        <v>Low Pay</v>
      </c>
      <c r="O1141" s="2" t="str">
        <f t="shared" si="70"/>
        <v>Single</v>
      </c>
      <c r="P1141" t="str">
        <f t="shared" si="71"/>
        <v>Full Pay</v>
      </c>
    </row>
    <row r="1142" spans="1:16" x14ac:dyDescent="0.3">
      <c r="A1142" s="1" t="s">
        <v>11</v>
      </c>
      <c r="B1142" s="3">
        <v>1</v>
      </c>
      <c r="C1142" s="1" t="s">
        <v>357</v>
      </c>
      <c r="D1142" s="3">
        <v>108916</v>
      </c>
      <c r="E1142" s="1" t="s">
        <v>2502</v>
      </c>
      <c r="F1142" s="1" t="s">
        <v>21</v>
      </c>
      <c r="G1142" s="1" t="s">
        <v>2504</v>
      </c>
      <c r="H1142" s="4">
        <v>185000</v>
      </c>
      <c r="I1142" s="4">
        <v>185000</v>
      </c>
      <c r="J1142" s="3">
        <v>3444</v>
      </c>
      <c r="K1142" s="2">
        <v>1</v>
      </c>
      <c r="L1142" s="2">
        <f t="shared" si="68"/>
        <v>53.716608594657373</v>
      </c>
      <c r="M1142" s="2">
        <f t="shared" si="69"/>
        <v>53.716608594657373</v>
      </c>
      <c r="N1142" t="str">
        <v>Medium Pay</v>
      </c>
      <c r="O1142" s="2" t="str">
        <f t="shared" si="70"/>
        <v>Single</v>
      </c>
      <c r="P1142" t="str">
        <f t="shared" si="71"/>
        <v>Full Pay</v>
      </c>
    </row>
    <row r="1143" spans="1:16" x14ac:dyDescent="0.3">
      <c r="A1143" s="1" t="s">
        <v>11</v>
      </c>
      <c r="B1143" s="3">
        <v>13</v>
      </c>
      <c r="C1143" s="1" t="s">
        <v>159</v>
      </c>
      <c r="D1143" s="3">
        <v>227829</v>
      </c>
      <c r="E1143" s="1" t="s">
        <v>2505</v>
      </c>
      <c r="F1143" s="1" t="s">
        <v>14</v>
      </c>
      <c r="G1143" s="1" t="s">
        <v>2506</v>
      </c>
      <c r="H1143" s="4">
        <v>145000</v>
      </c>
      <c r="I1143" s="4">
        <v>145000</v>
      </c>
      <c r="J1143" s="3">
        <v>4127</v>
      </c>
      <c r="K1143" s="2">
        <v>1</v>
      </c>
      <c r="L1143" s="2">
        <f t="shared" si="68"/>
        <v>35.13448025199903</v>
      </c>
      <c r="M1143" s="2">
        <f t="shared" si="69"/>
        <v>35.13448025199903</v>
      </c>
      <c r="N1143" t="str">
        <v>Low Pay</v>
      </c>
      <c r="O1143" s="2" t="str">
        <f t="shared" si="70"/>
        <v>Single</v>
      </c>
      <c r="P1143" t="str">
        <f t="shared" si="71"/>
        <v>Full Pay</v>
      </c>
    </row>
    <row r="1144" spans="1:16" x14ac:dyDescent="0.3">
      <c r="A1144" s="1" t="s">
        <v>11</v>
      </c>
      <c r="B1144" s="3">
        <v>10</v>
      </c>
      <c r="C1144" s="1" t="s">
        <v>228</v>
      </c>
      <c r="D1144" s="3">
        <v>91908</v>
      </c>
      <c r="E1144" s="1" t="s">
        <v>2507</v>
      </c>
      <c r="F1144" s="1" t="s">
        <v>21</v>
      </c>
      <c r="G1144" s="1" t="s">
        <v>2508</v>
      </c>
      <c r="H1144" s="4">
        <v>249000</v>
      </c>
      <c r="I1144" s="4">
        <v>249000</v>
      </c>
      <c r="J1144" s="3">
        <v>2612</v>
      </c>
      <c r="K1144" s="2">
        <v>1</v>
      </c>
      <c r="L1144" s="2">
        <f t="shared" si="68"/>
        <v>95.329249617151604</v>
      </c>
      <c r="M1144" s="2">
        <f t="shared" si="69"/>
        <v>95.329249617151604</v>
      </c>
      <c r="N1144" t="str">
        <v>Medium Pay</v>
      </c>
      <c r="O1144" s="2" t="str">
        <f t="shared" si="70"/>
        <v>Single</v>
      </c>
      <c r="P1144" t="str">
        <f t="shared" si="71"/>
        <v>Full Pay</v>
      </c>
    </row>
    <row r="1145" spans="1:16" x14ac:dyDescent="0.3">
      <c r="A1145" s="1" t="s">
        <v>11</v>
      </c>
      <c r="B1145" s="3">
        <v>7</v>
      </c>
      <c r="C1145" s="1" t="s">
        <v>449</v>
      </c>
      <c r="D1145" s="3">
        <v>234906</v>
      </c>
      <c r="E1145" s="1" t="s">
        <v>2509</v>
      </c>
      <c r="F1145" s="1" t="s">
        <v>21</v>
      </c>
      <c r="G1145" s="1" t="s">
        <v>2510</v>
      </c>
      <c r="H1145" s="4">
        <v>229524</v>
      </c>
      <c r="I1145" s="4">
        <v>229524</v>
      </c>
      <c r="J1145" s="3">
        <v>2358</v>
      </c>
      <c r="K1145" s="2">
        <v>1</v>
      </c>
      <c r="L1145" s="2">
        <f t="shared" si="68"/>
        <v>97.338422391857506</v>
      </c>
      <c r="M1145" s="2">
        <f t="shared" si="69"/>
        <v>97.338422391857506</v>
      </c>
      <c r="N1145" t="str">
        <v>Medium Pay</v>
      </c>
      <c r="O1145" s="2" t="str">
        <f t="shared" si="70"/>
        <v>Single</v>
      </c>
      <c r="P1145" t="str">
        <f t="shared" si="71"/>
        <v>Full Pay</v>
      </c>
    </row>
    <row r="1146" spans="1:16" x14ac:dyDescent="0.3">
      <c r="A1146" s="1" t="s">
        <v>11</v>
      </c>
      <c r="B1146" s="3">
        <v>3</v>
      </c>
      <c r="C1146" s="1" t="s">
        <v>211</v>
      </c>
      <c r="D1146" s="3">
        <v>158906</v>
      </c>
      <c r="E1146" s="1" t="s">
        <v>2511</v>
      </c>
      <c r="F1146" s="1" t="s">
        <v>21</v>
      </c>
      <c r="G1146" s="1" t="s">
        <v>2512</v>
      </c>
      <c r="H1146" s="4">
        <v>160154</v>
      </c>
      <c r="I1146" s="4">
        <v>160154</v>
      </c>
      <c r="J1146" s="3">
        <v>1039</v>
      </c>
      <c r="K1146" s="2">
        <v>1</v>
      </c>
      <c r="L1146" s="2">
        <f t="shared" si="68"/>
        <v>154.1424446583253</v>
      </c>
      <c r="M1146" s="2">
        <f t="shared" si="69"/>
        <v>154.1424446583253</v>
      </c>
      <c r="N1146" t="str">
        <v>Medium Pay</v>
      </c>
      <c r="O1146" s="2" t="str">
        <f t="shared" si="70"/>
        <v>Single</v>
      </c>
      <c r="P1146" t="str">
        <f t="shared" si="71"/>
        <v>Full Pay</v>
      </c>
    </row>
    <row r="1147" spans="1:16" x14ac:dyDescent="0.3">
      <c r="A1147" s="1" t="s">
        <v>11</v>
      </c>
      <c r="B1147" s="3">
        <v>1</v>
      </c>
      <c r="C1147" s="1" t="s">
        <v>357</v>
      </c>
      <c r="D1147" s="3">
        <v>108808</v>
      </c>
      <c r="E1147" s="1" t="s">
        <v>2513</v>
      </c>
      <c r="F1147" s="1" t="s">
        <v>14</v>
      </c>
      <c r="G1147" s="1" t="s">
        <v>2514</v>
      </c>
      <c r="H1147" s="4">
        <v>195000</v>
      </c>
      <c r="I1147" s="4">
        <v>195000</v>
      </c>
      <c r="J1147" s="3">
        <v>6814</v>
      </c>
      <c r="K1147" s="2">
        <v>1</v>
      </c>
      <c r="L1147" s="2">
        <f t="shared" si="68"/>
        <v>28.617552098620486</v>
      </c>
      <c r="M1147" s="2">
        <f t="shared" si="69"/>
        <v>28.617552098620486</v>
      </c>
      <c r="N1147" t="str">
        <v>Medium Pay</v>
      </c>
      <c r="O1147" s="2" t="str">
        <f t="shared" si="70"/>
        <v>Single</v>
      </c>
      <c r="P1147" t="str">
        <f t="shared" si="71"/>
        <v>Full Pay</v>
      </c>
    </row>
    <row r="1148" spans="1:16" x14ac:dyDescent="0.3">
      <c r="A1148" s="1" t="s">
        <v>11</v>
      </c>
      <c r="B1148" s="3">
        <v>16</v>
      </c>
      <c r="C1148" s="1" t="s">
        <v>41</v>
      </c>
      <c r="D1148" s="3">
        <v>180902</v>
      </c>
      <c r="E1148" s="1" t="s">
        <v>2515</v>
      </c>
      <c r="F1148" s="1" t="s">
        <v>21</v>
      </c>
      <c r="G1148" s="1" t="s">
        <v>2516</v>
      </c>
      <c r="H1148" s="4">
        <v>120000</v>
      </c>
      <c r="I1148" s="4">
        <v>120000</v>
      </c>
      <c r="J1148" s="3">
        <v>340</v>
      </c>
      <c r="K1148" s="2">
        <v>1</v>
      </c>
      <c r="L1148" s="2">
        <f t="shared" si="68"/>
        <v>352.94117647058823</v>
      </c>
      <c r="M1148" s="2">
        <f t="shared" si="69"/>
        <v>352.94117647058823</v>
      </c>
      <c r="N1148" t="str">
        <v>Low Pay</v>
      </c>
      <c r="O1148" s="2" t="str">
        <f t="shared" si="70"/>
        <v>Single</v>
      </c>
      <c r="P1148" t="str">
        <f t="shared" si="71"/>
        <v>Full Pay</v>
      </c>
    </row>
    <row r="1149" spans="1:16" x14ac:dyDescent="0.3">
      <c r="A1149" s="1" t="s">
        <v>11</v>
      </c>
      <c r="B1149" s="3">
        <v>11</v>
      </c>
      <c r="C1149" s="1" t="s">
        <v>79</v>
      </c>
      <c r="D1149" s="3">
        <v>126908</v>
      </c>
      <c r="E1149" s="1" t="s">
        <v>2517</v>
      </c>
      <c r="F1149" s="1" t="s">
        <v>21</v>
      </c>
      <c r="G1149" s="1" t="s">
        <v>2518</v>
      </c>
      <c r="H1149" s="4">
        <v>185000</v>
      </c>
      <c r="I1149" s="4">
        <v>185000</v>
      </c>
      <c r="J1149" s="3">
        <v>2283</v>
      </c>
      <c r="K1149" s="2">
        <v>1</v>
      </c>
      <c r="L1149" s="2">
        <f t="shared" si="68"/>
        <v>81.033727551467365</v>
      </c>
      <c r="M1149" s="2">
        <f t="shared" si="69"/>
        <v>81.033727551467365</v>
      </c>
      <c r="N1149" t="str">
        <v>Medium Pay</v>
      </c>
      <c r="O1149" s="2" t="str">
        <f t="shared" si="70"/>
        <v>Single</v>
      </c>
      <c r="P1149" t="str">
        <f t="shared" si="71"/>
        <v>Full Pay</v>
      </c>
    </row>
    <row r="1150" spans="1:16" x14ac:dyDescent="0.3">
      <c r="A1150" s="1" t="s">
        <v>11</v>
      </c>
      <c r="B1150" s="3">
        <v>15</v>
      </c>
      <c r="C1150" s="1" t="s">
        <v>538</v>
      </c>
      <c r="D1150" s="3">
        <v>226908</v>
      </c>
      <c r="E1150" s="1" t="s">
        <v>2519</v>
      </c>
      <c r="F1150" s="1" t="s">
        <v>21</v>
      </c>
      <c r="G1150" s="1" t="s">
        <v>2520</v>
      </c>
      <c r="H1150" s="4">
        <v>129672</v>
      </c>
      <c r="I1150" s="4">
        <v>129672</v>
      </c>
      <c r="J1150" s="3">
        <v>263</v>
      </c>
      <c r="K1150" s="2">
        <v>1</v>
      </c>
      <c r="L1150" s="2">
        <f t="shared" si="68"/>
        <v>493.04942965779469</v>
      </c>
      <c r="M1150" s="2">
        <f t="shared" si="69"/>
        <v>493.04942965779469</v>
      </c>
      <c r="N1150" t="str">
        <v>Low Pay</v>
      </c>
      <c r="O1150" s="2" t="str">
        <f t="shared" si="70"/>
        <v>Single</v>
      </c>
      <c r="P1150" t="str">
        <f t="shared" si="71"/>
        <v>Full Pay</v>
      </c>
    </row>
    <row r="1151" spans="1:16" x14ac:dyDescent="0.3">
      <c r="A1151" s="1" t="s">
        <v>11</v>
      </c>
      <c r="B1151" s="3">
        <v>9</v>
      </c>
      <c r="C1151" s="1" t="s">
        <v>1152</v>
      </c>
      <c r="D1151" s="3">
        <v>244903</v>
      </c>
      <c r="E1151" s="1" t="s">
        <v>2521</v>
      </c>
      <c r="F1151" s="1" t="s">
        <v>21</v>
      </c>
      <c r="G1151" s="1" t="s">
        <v>2522</v>
      </c>
      <c r="H1151" s="4">
        <v>17811</v>
      </c>
      <c r="I1151" s="4">
        <v>17811</v>
      </c>
      <c r="J1151" s="3">
        <v>1729</v>
      </c>
      <c r="K1151" s="2">
        <v>1</v>
      </c>
      <c r="L1151" s="2">
        <f t="shared" si="68"/>
        <v>10.301330248698669</v>
      </c>
      <c r="M1151" s="2">
        <f t="shared" si="69"/>
        <v>10.301330248698669</v>
      </c>
      <c r="N1151" t="str">
        <v>Low Pay</v>
      </c>
      <c r="O1151" s="2" t="str">
        <f t="shared" si="70"/>
        <v>Single</v>
      </c>
      <c r="P1151" t="str">
        <f t="shared" si="71"/>
        <v>Full Pay</v>
      </c>
    </row>
    <row r="1152" spans="1:16" x14ac:dyDescent="0.3">
      <c r="A1152" s="1" t="s">
        <v>11</v>
      </c>
      <c r="B1152" s="3">
        <v>3</v>
      </c>
      <c r="C1152" s="1" t="s">
        <v>282</v>
      </c>
      <c r="D1152" s="3">
        <v>235902</v>
      </c>
      <c r="E1152" s="1" t="s">
        <v>2523</v>
      </c>
      <c r="F1152" s="1" t="s">
        <v>21</v>
      </c>
      <c r="G1152" s="1" t="s">
        <v>2524</v>
      </c>
      <c r="H1152" s="4">
        <v>565047</v>
      </c>
      <c r="I1152" s="4">
        <v>565047</v>
      </c>
      <c r="J1152" s="3">
        <v>12919</v>
      </c>
      <c r="K1152" s="2">
        <v>1</v>
      </c>
      <c r="L1152" s="2">
        <f t="shared" si="68"/>
        <v>43.737673194519701</v>
      </c>
      <c r="M1152" s="2">
        <f t="shared" si="69"/>
        <v>43.737673194519701</v>
      </c>
      <c r="N1152" t="str">
        <v>High Pay</v>
      </c>
      <c r="O1152" s="2" t="str">
        <f t="shared" si="70"/>
        <v>Single</v>
      </c>
      <c r="P1152" t="str">
        <f t="shared" si="71"/>
        <v>Full Pay</v>
      </c>
    </row>
    <row r="1153" spans="1:16" x14ac:dyDescent="0.3">
      <c r="A1153" s="1" t="s">
        <v>11</v>
      </c>
      <c r="B1153" s="3">
        <v>5</v>
      </c>
      <c r="C1153" s="1" t="s">
        <v>350</v>
      </c>
      <c r="D1153" s="3">
        <v>181907</v>
      </c>
      <c r="E1153" s="1" t="s">
        <v>2525</v>
      </c>
      <c r="F1153" s="1" t="s">
        <v>21</v>
      </c>
      <c r="G1153" s="1" t="s">
        <v>2526</v>
      </c>
      <c r="H1153" s="4">
        <v>198833</v>
      </c>
      <c r="I1153" s="4">
        <v>198833</v>
      </c>
      <c r="J1153" s="3">
        <v>4165</v>
      </c>
      <c r="K1153" s="2">
        <v>1</v>
      </c>
      <c r="L1153" s="2">
        <f t="shared" si="68"/>
        <v>47.739015606242496</v>
      </c>
      <c r="M1153" s="2">
        <f t="shared" si="69"/>
        <v>47.739015606242496</v>
      </c>
      <c r="N1153" t="str">
        <v>Medium Pay</v>
      </c>
      <c r="O1153" s="2" t="str">
        <f t="shared" si="70"/>
        <v>Single</v>
      </c>
      <c r="P1153" t="str">
        <f t="shared" si="71"/>
        <v>Full Pay</v>
      </c>
    </row>
    <row r="1154" spans="1:16" x14ac:dyDescent="0.3">
      <c r="A1154" s="1" t="s">
        <v>11</v>
      </c>
      <c r="B1154" s="3">
        <v>10</v>
      </c>
      <c r="C1154" s="1" t="s">
        <v>12</v>
      </c>
      <c r="D1154" s="3">
        <v>57847</v>
      </c>
      <c r="E1154" s="1" t="s">
        <v>2527</v>
      </c>
      <c r="F1154" s="1" t="s">
        <v>14</v>
      </c>
      <c r="G1154" s="1" t="s">
        <v>45</v>
      </c>
      <c r="H1154" s="4">
        <v>82912</v>
      </c>
      <c r="I1154" s="4">
        <v>82912</v>
      </c>
      <c r="J1154" s="3">
        <v>1335</v>
      </c>
      <c r="K1154" s="2">
        <v>1</v>
      </c>
      <c r="L1154" s="2">
        <f t="shared" si="68"/>
        <v>62.106367041198503</v>
      </c>
      <c r="M1154" s="2">
        <f t="shared" si="69"/>
        <v>62.106367041198503</v>
      </c>
      <c r="N1154" t="str">
        <v>Low Pay</v>
      </c>
      <c r="O1154" s="2" t="str">
        <f t="shared" si="70"/>
        <v>Single</v>
      </c>
      <c r="P1154" t="str">
        <f t="shared" si="71"/>
        <v>Full Pay</v>
      </c>
    </row>
    <row r="1155" spans="1:16" x14ac:dyDescent="0.3">
      <c r="A1155" s="1" t="s">
        <v>11</v>
      </c>
      <c r="B1155" s="3">
        <v>19</v>
      </c>
      <c r="C1155" s="1" t="s">
        <v>116</v>
      </c>
      <c r="D1155" s="3">
        <v>71809</v>
      </c>
      <c r="E1155" s="1" t="s">
        <v>2528</v>
      </c>
      <c r="F1155" s="1" t="s">
        <v>14</v>
      </c>
      <c r="G1155" s="1" t="s">
        <v>418</v>
      </c>
      <c r="H1155" s="4">
        <v>52475</v>
      </c>
      <c r="I1155" s="4">
        <v>209900</v>
      </c>
      <c r="J1155" s="3">
        <v>367</v>
      </c>
      <c r="K1155" s="2">
        <v>0.25</v>
      </c>
      <c r="L1155" s="2">
        <f t="shared" ref="L1155:L1218" si="72">SUM(H1155 / J1155)</f>
        <v>142.98365122615803</v>
      </c>
      <c r="M1155" s="2">
        <f t="shared" ref="M1155:M1218" si="73">SUM(I1155 / J1155)</f>
        <v>571.93460490463212</v>
      </c>
      <c r="N1155" t="str">
        <v>Medium Pay</v>
      </c>
      <c r="O1155" s="2" t="str">
        <f t="shared" ref="O1155:O1218" si="74">IF(COUNTIFS(D$2:D$1200, D1155)&gt;1, "Turnover ("&amp;COUNTIFS(D$2:D$1200, D1155)&amp;" supers)", "Single")</f>
        <v>Single</v>
      </c>
      <c r="P1155" t="str">
        <f t="shared" ref="P1155:P1218" si="75">IF(K1155=1,"Full Pay","Partial")</f>
        <v>Partial</v>
      </c>
    </row>
    <row r="1156" spans="1:16" x14ac:dyDescent="0.3">
      <c r="A1156" s="1" t="s">
        <v>11</v>
      </c>
      <c r="B1156" s="3">
        <v>3</v>
      </c>
      <c r="C1156" s="1" t="s">
        <v>892</v>
      </c>
      <c r="D1156" s="3">
        <v>143904</v>
      </c>
      <c r="E1156" s="1" t="s">
        <v>2529</v>
      </c>
      <c r="F1156" s="1" t="s">
        <v>21</v>
      </c>
      <c r="G1156" s="1" t="s">
        <v>2530</v>
      </c>
      <c r="H1156" s="4">
        <v>49000</v>
      </c>
      <c r="I1156" s="4">
        <v>98000</v>
      </c>
      <c r="J1156" s="3">
        <v>74</v>
      </c>
      <c r="K1156" s="2">
        <v>0.5</v>
      </c>
      <c r="L1156" s="2">
        <f t="shared" si="72"/>
        <v>662.16216216216219</v>
      </c>
      <c r="M1156" s="2">
        <f t="shared" si="73"/>
        <v>1324.3243243243244</v>
      </c>
      <c r="N1156" t="str">
        <v>Low Pay</v>
      </c>
      <c r="O1156" s="2" t="str">
        <f t="shared" si="74"/>
        <v>Single</v>
      </c>
      <c r="P1156" t="str">
        <f t="shared" si="75"/>
        <v>Partial</v>
      </c>
    </row>
    <row r="1157" spans="1:16" x14ac:dyDescent="0.3">
      <c r="A1157" s="1" t="s">
        <v>11</v>
      </c>
      <c r="B1157" s="3">
        <v>12</v>
      </c>
      <c r="C1157" s="1" t="s">
        <v>177</v>
      </c>
      <c r="D1157" s="3">
        <v>161914</v>
      </c>
      <c r="E1157" s="1" t="s">
        <v>2531</v>
      </c>
      <c r="F1157" s="1" t="s">
        <v>21</v>
      </c>
      <c r="G1157" s="1" t="s">
        <v>2532</v>
      </c>
      <c r="H1157" s="4">
        <v>160871</v>
      </c>
      <c r="I1157" s="4">
        <v>160871</v>
      </c>
      <c r="J1157" s="3">
        <v>13376</v>
      </c>
      <c r="K1157" s="2">
        <v>1</v>
      </c>
      <c r="L1157" s="2">
        <f t="shared" si="72"/>
        <v>12.026839114832535</v>
      </c>
      <c r="M1157" s="2">
        <f t="shared" si="73"/>
        <v>12.026839114832535</v>
      </c>
      <c r="N1157" t="str">
        <v>Medium Pay</v>
      </c>
      <c r="O1157" s="2" t="str">
        <f t="shared" si="74"/>
        <v>Single</v>
      </c>
      <c r="P1157" t="str">
        <f t="shared" si="75"/>
        <v>Full Pay</v>
      </c>
    </row>
    <row r="1158" spans="1:16" x14ac:dyDescent="0.3">
      <c r="A1158" s="1" t="s">
        <v>11</v>
      </c>
      <c r="B1158" s="3">
        <v>13</v>
      </c>
      <c r="C1158" s="1" t="s">
        <v>1031</v>
      </c>
      <c r="D1158" s="3">
        <v>89905</v>
      </c>
      <c r="E1158" s="1" t="s">
        <v>2533</v>
      </c>
      <c r="F1158" s="1" t="s">
        <v>21</v>
      </c>
      <c r="G1158" s="1" t="s">
        <v>2534</v>
      </c>
      <c r="H1158" s="4">
        <v>107151</v>
      </c>
      <c r="I1158" s="4">
        <v>107151</v>
      </c>
      <c r="J1158" s="3">
        <v>302</v>
      </c>
      <c r="K1158" s="2">
        <v>1</v>
      </c>
      <c r="L1158" s="2">
        <f t="shared" si="72"/>
        <v>354.8046357615894</v>
      </c>
      <c r="M1158" s="2">
        <f t="shared" si="73"/>
        <v>354.8046357615894</v>
      </c>
      <c r="N1158" t="str">
        <v>Low Pay</v>
      </c>
      <c r="O1158" s="2" t="str">
        <f t="shared" si="74"/>
        <v>Single</v>
      </c>
      <c r="P1158" t="str">
        <f t="shared" si="75"/>
        <v>Full Pay</v>
      </c>
    </row>
    <row r="1159" spans="1:16" x14ac:dyDescent="0.3">
      <c r="A1159" s="1" t="s">
        <v>11</v>
      </c>
      <c r="B1159" s="3">
        <v>16</v>
      </c>
      <c r="C1159" s="1" t="s">
        <v>1186</v>
      </c>
      <c r="D1159" s="3">
        <v>59902</v>
      </c>
      <c r="E1159" s="1" t="s">
        <v>2535</v>
      </c>
      <c r="F1159" s="1" t="s">
        <v>21</v>
      </c>
      <c r="G1159" s="1" t="s">
        <v>2536</v>
      </c>
      <c r="H1159" s="4">
        <v>95770</v>
      </c>
      <c r="I1159" s="4">
        <v>96000</v>
      </c>
      <c r="J1159" s="3">
        <v>146</v>
      </c>
      <c r="K1159" s="2">
        <v>1</v>
      </c>
      <c r="L1159" s="2">
        <f t="shared" si="72"/>
        <v>655.95890410958907</v>
      </c>
      <c r="M1159" s="2">
        <f t="shared" si="73"/>
        <v>657.53424657534242</v>
      </c>
      <c r="N1159" t="str">
        <v>Low Pay</v>
      </c>
      <c r="O1159" s="2" t="str">
        <f t="shared" si="74"/>
        <v>Single</v>
      </c>
      <c r="P1159" t="str">
        <f t="shared" si="75"/>
        <v>Full Pay</v>
      </c>
    </row>
    <row r="1160" spans="1:16" x14ac:dyDescent="0.3">
      <c r="A1160" s="1" t="s">
        <v>11</v>
      </c>
      <c r="B1160" s="3">
        <v>15</v>
      </c>
      <c r="C1160" s="1" t="s">
        <v>538</v>
      </c>
      <c r="D1160" s="3">
        <v>226906</v>
      </c>
      <c r="E1160" s="1" t="s">
        <v>2537</v>
      </c>
      <c r="F1160" s="1" t="s">
        <v>21</v>
      </c>
      <c r="G1160" s="1" t="s">
        <v>2538</v>
      </c>
      <c r="H1160" s="4">
        <v>135452</v>
      </c>
      <c r="I1160" s="4">
        <v>135452</v>
      </c>
      <c r="J1160" s="3">
        <v>1313</v>
      </c>
      <c r="K1160" s="2">
        <v>1</v>
      </c>
      <c r="L1160" s="2">
        <f t="shared" si="72"/>
        <v>103.16222391469917</v>
      </c>
      <c r="M1160" s="2">
        <f t="shared" si="73"/>
        <v>103.16222391469917</v>
      </c>
      <c r="N1160" t="str">
        <v>Low Pay</v>
      </c>
      <c r="O1160" s="2" t="str">
        <f t="shared" si="74"/>
        <v>Single</v>
      </c>
      <c r="P1160" t="str">
        <f t="shared" si="75"/>
        <v>Full Pay</v>
      </c>
    </row>
    <row r="1161" spans="1:16" x14ac:dyDescent="0.3">
      <c r="A1161" s="1" t="s">
        <v>11</v>
      </c>
      <c r="B1161" s="3">
        <v>4</v>
      </c>
      <c r="C1161" s="1" t="s">
        <v>1177</v>
      </c>
      <c r="D1161" s="3">
        <v>237904</v>
      </c>
      <c r="E1161" s="1" t="s">
        <v>2539</v>
      </c>
      <c r="F1161" s="1" t="s">
        <v>21</v>
      </c>
      <c r="G1161" s="1" t="s">
        <v>2540</v>
      </c>
      <c r="H1161" s="4">
        <v>340000</v>
      </c>
      <c r="I1161" s="4">
        <v>340000</v>
      </c>
      <c r="J1161" s="3">
        <v>9905</v>
      </c>
      <c r="K1161" s="2">
        <v>1</v>
      </c>
      <c r="L1161" s="2">
        <f t="shared" si="72"/>
        <v>34.326097930338214</v>
      </c>
      <c r="M1161" s="2">
        <f t="shared" si="73"/>
        <v>34.326097930338214</v>
      </c>
      <c r="N1161" t="str">
        <v>High Pay</v>
      </c>
      <c r="O1161" s="2" t="str">
        <f t="shared" si="74"/>
        <v>Single</v>
      </c>
      <c r="P1161" t="str">
        <f t="shared" si="75"/>
        <v>Full Pay</v>
      </c>
    </row>
    <row r="1162" spans="1:16" x14ac:dyDescent="0.3">
      <c r="A1162" s="1" t="s">
        <v>11</v>
      </c>
      <c r="B1162" s="3">
        <v>11</v>
      </c>
      <c r="C1162" s="1" t="s">
        <v>435</v>
      </c>
      <c r="D1162" s="3">
        <v>49908</v>
      </c>
      <c r="E1162" s="1" t="s">
        <v>2541</v>
      </c>
      <c r="F1162" s="1" t="s">
        <v>21</v>
      </c>
      <c r="G1162" s="1" t="s">
        <v>2542</v>
      </c>
      <c r="H1162" s="4">
        <v>45700</v>
      </c>
      <c r="I1162" s="4">
        <v>91400</v>
      </c>
      <c r="J1162" s="3">
        <v>73</v>
      </c>
      <c r="K1162" s="2">
        <v>0.5</v>
      </c>
      <c r="L1162" s="2">
        <f t="shared" si="72"/>
        <v>626.02739726027403</v>
      </c>
      <c r="M1162" s="2">
        <f t="shared" si="73"/>
        <v>1252.0547945205481</v>
      </c>
      <c r="N1162" t="str">
        <v>Low Pay</v>
      </c>
      <c r="O1162" s="2" t="str">
        <f t="shared" si="74"/>
        <v>Single</v>
      </c>
      <c r="P1162" t="str">
        <f t="shared" si="75"/>
        <v>Partial</v>
      </c>
    </row>
    <row r="1163" spans="1:16" x14ac:dyDescent="0.3">
      <c r="A1163" s="1" t="s">
        <v>11</v>
      </c>
      <c r="B1163" s="3">
        <v>12</v>
      </c>
      <c r="C1163" s="1" t="s">
        <v>563</v>
      </c>
      <c r="D1163" s="3">
        <v>18905</v>
      </c>
      <c r="E1163" s="1" t="s">
        <v>2543</v>
      </c>
      <c r="F1163" s="1" t="s">
        <v>21</v>
      </c>
      <c r="G1163" s="1" t="s">
        <v>2544</v>
      </c>
      <c r="H1163" s="4">
        <v>84143</v>
      </c>
      <c r="I1163" s="4">
        <v>113999</v>
      </c>
      <c r="J1163" s="3">
        <v>165</v>
      </c>
      <c r="K1163" s="2">
        <v>0.74</v>
      </c>
      <c r="L1163" s="2">
        <f t="shared" si="72"/>
        <v>509.95757575757574</v>
      </c>
      <c r="M1163" s="2">
        <f t="shared" si="73"/>
        <v>690.90303030303028</v>
      </c>
      <c r="N1163" t="str">
        <v>Low Pay</v>
      </c>
      <c r="O1163" s="2" t="str">
        <f t="shared" si="74"/>
        <v>Single</v>
      </c>
      <c r="P1163" t="str">
        <f t="shared" si="75"/>
        <v>Partial</v>
      </c>
    </row>
    <row r="1164" spans="1:16" x14ac:dyDescent="0.3">
      <c r="A1164" s="1" t="s">
        <v>11</v>
      </c>
      <c r="B1164" s="3">
        <v>5</v>
      </c>
      <c r="C1164" s="1" t="s">
        <v>517</v>
      </c>
      <c r="D1164" s="3">
        <v>229904</v>
      </c>
      <c r="E1164" s="1" t="s">
        <v>2545</v>
      </c>
      <c r="F1164" s="1" t="s">
        <v>21</v>
      </c>
      <c r="G1164" s="1" t="s">
        <v>2546</v>
      </c>
      <c r="H1164" s="4">
        <v>150000</v>
      </c>
      <c r="I1164" s="4">
        <v>150000</v>
      </c>
      <c r="J1164" s="3">
        <v>1181</v>
      </c>
      <c r="K1164" s="2">
        <v>1</v>
      </c>
      <c r="L1164" s="2">
        <f t="shared" si="72"/>
        <v>127.01100762066045</v>
      </c>
      <c r="M1164" s="2">
        <f t="shared" si="73"/>
        <v>127.01100762066045</v>
      </c>
      <c r="N1164" t="str">
        <v>Low Pay</v>
      </c>
      <c r="O1164" s="2" t="str">
        <f t="shared" si="74"/>
        <v>Single</v>
      </c>
      <c r="P1164" t="str">
        <f t="shared" si="75"/>
        <v>Full Pay</v>
      </c>
    </row>
    <row r="1165" spans="1:16" x14ac:dyDescent="0.3">
      <c r="A1165" s="1" t="s">
        <v>11</v>
      </c>
      <c r="B1165" s="3">
        <v>7</v>
      </c>
      <c r="C1165" s="1" t="s">
        <v>861</v>
      </c>
      <c r="D1165" s="3">
        <v>102903</v>
      </c>
      <c r="E1165" s="1" t="s">
        <v>2547</v>
      </c>
      <c r="F1165" s="1" t="s">
        <v>21</v>
      </c>
      <c r="G1165" s="1" t="s">
        <v>2548</v>
      </c>
      <c r="H1165" s="4">
        <v>118609</v>
      </c>
      <c r="I1165" s="4">
        <v>118609</v>
      </c>
      <c r="J1165" s="3">
        <v>806</v>
      </c>
      <c r="K1165" s="2">
        <v>1</v>
      </c>
      <c r="L1165" s="2">
        <f t="shared" si="72"/>
        <v>147.1575682382134</v>
      </c>
      <c r="M1165" s="2">
        <f t="shared" si="73"/>
        <v>147.1575682382134</v>
      </c>
      <c r="N1165" t="str">
        <v>Low Pay</v>
      </c>
      <c r="O1165" s="2" t="str">
        <f t="shared" si="74"/>
        <v>Single</v>
      </c>
      <c r="P1165" t="str">
        <f t="shared" si="75"/>
        <v>Full Pay</v>
      </c>
    </row>
    <row r="1166" spans="1:16" x14ac:dyDescent="0.3">
      <c r="A1166" s="1" t="s">
        <v>11</v>
      </c>
      <c r="B1166" s="3">
        <v>15</v>
      </c>
      <c r="C1166" s="1" t="s">
        <v>538</v>
      </c>
      <c r="D1166" s="3">
        <v>226905</v>
      </c>
      <c r="E1166" s="1" t="s">
        <v>2549</v>
      </c>
      <c r="F1166" s="1" t="s">
        <v>21</v>
      </c>
      <c r="G1166" s="1" t="s">
        <v>2550</v>
      </c>
      <c r="H1166" s="4">
        <v>151745</v>
      </c>
      <c r="I1166" s="4">
        <v>151745</v>
      </c>
      <c r="J1166" s="3">
        <v>310</v>
      </c>
      <c r="K1166" s="2">
        <v>1</v>
      </c>
      <c r="L1166" s="2">
        <f t="shared" si="72"/>
        <v>489.5</v>
      </c>
      <c r="M1166" s="2">
        <f t="shared" si="73"/>
        <v>489.5</v>
      </c>
      <c r="N1166" t="str">
        <v>Medium Pay</v>
      </c>
      <c r="O1166" s="2" t="str">
        <f t="shared" si="74"/>
        <v>Single</v>
      </c>
      <c r="P1166" t="str">
        <f t="shared" si="75"/>
        <v>Full Pay</v>
      </c>
    </row>
    <row r="1167" spans="1:16" x14ac:dyDescent="0.3">
      <c r="A1167" s="1" t="s">
        <v>11</v>
      </c>
      <c r="B1167" s="3">
        <v>10</v>
      </c>
      <c r="C1167" s="1" t="s">
        <v>169</v>
      </c>
      <c r="D1167" s="3">
        <v>70912</v>
      </c>
      <c r="E1167" s="1" t="s">
        <v>2551</v>
      </c>
      <c r="F1167" s="1" t="s">
        <v>21</v>
      </c>
      <c r="G1167" s="1" t="s">
        <v>2552</v>
      </c>
      <c r="H1167" s="4">
        <v>83628</v>
      </c>
      <c r="I1167" s="4">
        <v>186171</v>
      </c>
      <c r="J1167" s="3">
        <v>11196</v>
      </c>
      <c r="K1167" s="2">
        <v>0.45</v>
      </c>
      <c r="L1167" s="2">
        <f t="shared" si="72"/>
        <v>7.469453376205788</v>
      </c>
      <c r="M1167" s="2">
        <f t="shared" si="73"/>
        <v>16.628349410503752</v>
      </c>
      <c r="N1167" t="str">
        <v>Medium Pay</v>
      </c>
      <c r="O1167" s="2" t="str">
        <f t="shared" si="74"/>
        <v>Single</v>
      </c>
      <c r="P1167" t="str">
        <f t="shared" si="75"/>
        <v>Partial</v>
      </c>
    </row>
    <row r="1168" spans="1:16" x14ac:dyDescent="0.3">
      <c r="A1168" s="1" t="s">
        <v>11</v>
      </c>
      <c r="B1168" s="3">
        <v>13</v>
      </c>
      <c r="C1168" s="1" t="s">
        <v>159</v>
      </c>
      <c r="D1168" s="3">
        <v>227803</v>
      </c>
      <c r="E1168" s="1" t="s">
        <v>2553</v>
      </c>
      <c r="F1168" s="1" t="s">
        <v>14</v>
      </c>
      <c r="G1168" s="1" t="s">
        <v>2554</v>
      </c>
      <c r="H1168" s="4">
        <v>152020</v>
      </c>
      <c r="I1168" s="4">
        <v>152020</v>
      </c>
      <c r="J1168" s="3">
        <v>1787</v>
      </c>
      <c r="K1168" s="2">
        <v>1</v>
      </c>
      <c r="L1168" s="2">
        <f t="shared" si="72"/>
        <v>85.069949636261896</v>
      </c>
      <c r="M1168" s="2">
        <f t="shared" si="73"/>
        <v>85.069949636261896</v>
      </c>
      <c r="N1168" t="str">
        <v>Medium Pay</v>
      </c>
      <c r="O1168" s="2" t="str">
        <f t="shared" si="74"/>
        <v>Single</v>
      </c>
      <c r="P1168" t="str">
        <f t="shared" si="75"/>
        <v>Full Pay</v>
      </c>
    </row>
    <row r="1169" spans="1:16" x14ac:dyDescent="0.3">
      <c r="A1169" s="1" t="s">
        <v>11</v>
      </c>
      <c r="B1169" s="3">
        <v>11</v>
      </c>
      <c r="C1169" s="1" t="s">
        <v>60</v>
      </c>
      <c r="D1169" s="3">
        <v>184903</v>
      </c>
      <c r="E1169" s="1" t="s">
        <v>2555</v>
      </c>
      <c r="F1169" s="1" t="s">
        <v>21</v>
      </c>
      <c r="G1169" s="1" t="s">
        <v>2556</v>
      </c>
      <c r="H1169" s="4">
        <v>342700</v>
      </c>
      <c r="I1169" s="4">
        <v>342700</v>
      </c>
      <c r="J1169" s="3">
        <v>8023</v>
      </c>
      <c r="K1169" s="2">
        <v>1</v>
      </c>
      <c r="L1169" s="2">
        <f t="shared" si="72"/>
        <v>42.714695251152932</v>
      </c>
      <c r="M1169" s="2">
        <f t="shared" si="73"/>
        <v>42.714695251152932</v>
      </c>
      <c r="N1169" t="str">
        <v>High Pay</v>
      </c>
      <c r="O1169" s="2" t="str">
        <f t="shared" si="74"/>
        <v>Single</v>
      </c>
      <c r="P1169" t="str">
        <f t="shared" si="75"/>
        <v>Full Pay</v>
      </c>
    </row>
    <row r="1170" spans="1:16" x14ac:dyDescent="0.3">
      <c r="A1170" s="1" t="s">
        <v>11</v>
      </c>
      <c r="B1170" s="3">
        <v>1</v>
      </c>
      <c r="C1170" s="1" t="s">
        <v>1445</v>
      </c>
      <c r="D1170" s="3">
        <v>240904</v>
      </c>
      <c r="E1170" s="1" t="s">
        <v>2557</v>
      </c>
      <c r="F1170" s="1" t="s">
        <v>21</v>
      </c>
      <c r="G1170" s="1" t="s">
        <v>2558</v>
      </c>
      <c r="H1170" s="4">
        <v>135000</v>
      </c>
      <c r="I1170" s="4">
        <v>135000</v>
      </c>
      <c r="J1170" s="3">
        <v>240</v>
      </c>
      <c r="K1170" s="2">
        <v>1</v>
      </c>
      <c r="L1170" s="2">
        <f t="shared" si="72"/>
        <v>562.5</v>
      </c>
      <c r="M1170" s="2">
        <f t="shared" si="73"/>
        <v>562.5</v>
      </c>
      <c r="N1170" t="str">
        <v>Low Pay</v>
      </c>
      <c r="O1170" s="2" t="str">
        <f t="shared" si="74"/>
        <v>Single</v>
      </c>
      <c r="P1170" t="str">
        <f t="shared" si="75"/>
        <v>Full Pay</v>
      </c>
    </row>
    <row r="1171" spans="1:16" x14ac:dyDescent="0.3">
      <c r="A1171" s="1" t="s">
        <v>11</v>
      </c>
      <c r="B1171" s="3">
        <v>3</v>
      </c>
      <c r="C1171" s="1" t="s">
        <v>589</v>
      </c>
      <c r="D1171" s="3">
        <v>45905</v>
      </c>
      <c r="E1171" s="1" t="s">
        <v>2559</v>
      </c>
      <c r="F1171" s="1" t="s">
        <v>21</v>
      </c>
      <c r="G1171" s="1" t="s">
        <v>2560</v>
      </c>
      <c r="H1171" s="4">
        <v>140000</v>
      </c>
      <c r="I1171" s="4">
        <v>140000</v>
      </c>
      <c r="J1171" s="3">
        <v>732</v>
      </c>
      <c r="K1171" s="2">
        <v>1</v>
      </c>
      <c r="L1171" s="2">
        <f t="shared" si="72"/>
        <v>191.2568306010929</v>
      </c>
      <c r="M1171" s="2">
        <f t="shared" si="73"/>
        <v>191.2568306010929</v>
      </c>
      <c r="N1171" t="str">
        <v>Low Pay</v>
      </c>
      <c r="O1171" s="2" t="str">
        <f t="shared" si="74"/>
        <v>Single</v>
      </c>
      <c r="P1171" t="str">
        <f t="shared" si="75"/>
        <v>Full Pay</v>
      </c>
    </row>
    <row r="1172" spans="1:16" x14ac:dyDescent="0.3">
      <c r="A1172" s="1" t="s">
        <v>11</v>
      </c>
      <c r="B1172" s="3">
        <v>16</v>
      </c>
      <c r="C1172" s="1" t="s">
        <v>2561</v>
      </c>
      <c r="D1172" s="3">
        <v>44902</v>
      </c>
      <c r="E1172" s="1" t="s">
        <v>2562</v>
      </c>
      <c r="F1172" s="1" t="s">
        <v>21</v>
      </c>
      <c r="G1172" s="1" t="s">
        <v>2563</v>
      </c>
      <c r="H1172" s="4">
        <v>131416</v>
      </c>
      <c r="I1172" s="4">
        <v>131416</v>
      </c>
      <c r="J1172" s="3">
        <v>534</v>
      </c>
      <c r="K1172" s="2">
        <v>1</v>
      </c>
      <c r="L1172" s="2">
        <f t="shared" si="72"/>
        <v>246.09737827715355</v>
      </c>
      <c r="M1172" s="2">
        <f t="shared" si="73"/>
        <v>246.09737827715355</v>
      </c>
      <c r="N1172" t="str">
        <v>Low Pay</v>
      </c>
      <c r="O1172" s="2" t="str">
        <f t="shared" si="74"/>
        <v>Single</v>
      </c>
      <c r="P1172" t="str">
        <f t="shared" si="75"/>
        <v>Full Pay</v>
      </c>
    </row>
    <row r="1173" spans="1:16" x14ac:dyDescent="0.3">
      <c r="A1173" s="1" t="s">
        <v>11</v>
      </c>
      <c r="B1173" s="3">
        <v>17</v>
      </c>
      <c r="C1173" s="1" t="s">
        <v>376</v>
      </c>
      <c r="D1173" s="3">
        <v>223904</v>
      </c>
      <c r="E1173" s="1" t="s">
        <v>2564</v>
      </c>
      <c r="F1173" s="1" t="s">
        <v>21</v>
      </c>
      <c r="G1173" s="1" t="s">
        <v>2565</v>
      </c>
      <c r="H1173" s="4">
        <v>135125</v>
      </c>
      <c r="I1173" s="4">
        <v>135125</v>
      </c>
      <c r="J1173" s="3">
        <v>248</v>
      </c>
      <c r="K1173" s="2">
        <v>1</v>
      </c>
      <c r="L1173" s="2">
        <f t="shared" si="72"/>
        <v>544.85887096774195</v>
      </c>
      <c r="M1173" s="2">
        <f t="shared" si="73"/>
        <v>544.85887096774195</v>
      </c>
      <c r="N1173" t="str">
        <v>Low Pay</v>
      </c>
      <c r="O1173" s="2" t="str">
        <f t="shared" si="74"/>
        <v>Single</v>
      </c>
      <c r="P1173" t="str">
        <f t="shared" si="75"/>
        <v>Full Pay</v>
      </c>
    </row>
    <row r="1174" spans="1:16" x14ac:dyDescent="0.3">
      <c r="A1174" s="1" t="s">
        <v>11</v>
      </c>
      <c r="B1174" s="3">
        <v>7</v>
      </c>
      <c r="C1174" s="1" t="s">
        <v>76</v>
      </c>
      <c r="D1174" s="3">
        <v>37909</v>
      </c>
      <c r="E1174" s="1" t="s">
        <v>2566</v>
      </c>
      <c r="F1174" s="1" t="s">
        <v>21</v>
      </c>
      <c r="G1174" s="1" t="s">
        <v>2567</v>
      </c>
      <c r="H1174" s="4">
        <v>97500</v>
      </c>
      <c r="I1174" s="4">
        <v>97500</v>
      </c>
      <c r="J1174" s="3">
        <v>239</v>
      </c>
      <c r="K1174" s="2">
        <v>1</v>
      </c>
      <c r="L1174" s="2">
        <f t="shared" si="72"/>
        <v>407.94979079497909</v>
      </c>
      <c r="M1174" s="2">
        <f t="shared" si="73"/>
        <v>407.94979079497909</v>
      </c>
      <c r="N1174" t="str">
        <v>Low Pay</v>
      </c>
      <c r="O1174" s="2" t="str">
        <f t="shared" si="74"/>
        <v>Single</v>
      </c>
      <c r="P1174" t="str">
        <f t="shared" si="75"/>
        <v>Full Pay</v>
      </c>
    </row>
    <row r="1175" spans="1:16" x14ac:dyDescent="0.3">
      <c r="A1175" s="1" t="s">
        <v>11</v>
      </c>
      <c r="B1175" s="3">
        <v>1</v>
      </c>
      <c r="C1175" s="1" t="s">
        <v>357</v>
      </c>
      <c r="D1175" s="3">
        <v>108913</v>
      </c>
      <c r="E1175" s="1" t="s">
        <v>2568</v>
      </c>
      <c r="F1175" s="1" t="s">
        <v>21</v>
      </c>
      <c r="G1175" s="1" t="s">
        <v>2569</v>
      </c>
      <c r="H1175" s="4">
        <v>363669</v>
      </c>
      <c r="I1175" s="4">
        <v>363669</v>
      </c>
      <c r="J1175" s="3">
        <v>16300</v>
      </c>
      <c r="K1175" s="2">
        <v>1</v>
      </c>
      <c r="L1175" s="2">
        <f t="shared" si="72"/>
        <v>22.310981595092024</v>
      </c>
      <c r="M1175" s="2">
        <f t="shared" si="73"/>
        <v>22.310981595092024</v>
      </c>
      <c r="N1175" t="str">
        <v>High Pay</v>
      </c>
      <c r="O1175" s="2" t="str">
        <f t="shared" si="74"/>
        <v>Single</v>
      </c>
      <c r="P1175" t="str">
        <f t="shared" si="75"/>
        <v>Full Pay</v>
      </c>
    </row>
    <row r="1176" spans="1:16" x14ac:dyDescent="0.3">
      <c r="A1176" s="1" t="s">
        <v>11</v>
      </c>
      <c r="B1176" s="3">
        <v>5</v>
      </c>
      <c r="C1176" s="1" t="s">
        <v>1124</v>
      </c>
      <c r="D1176" s="3">
        <v>100908</v>
      </c>
      <c r="E1176" s="1" t="s">
        <v>2570</v>
      </c>
      <c r="F1176" s="1" t="s">
        <v>21</v>
      </c>
      <c r="G1176" s="1" t="s">
        <v>2571</v>
      </c>
      <c r="H1176" s="4">
        <v>125000</v>
      </c>
      <c r="I1176" s="4">
        <v>125000</v>
      </c>
      <c r="J1176" s="3">
        <v>535</v>
      </c>
      <c r="K1176" s="2">
        <v>1</v>
      </c>
      <c r="L1176" s="2">
        <f t="shared" si="72"/>
        <v>233.64485981308411</v>
      </c>
      <c r="M1176" s="2">
        <f t="shared" si="73"/>
        <v>233.64485981308411</v>
      </c>
      <c r="N1176" t="str">
        <v>Low Pay</v>
      </c>
      <c r="O1176" s="2" t="str">
        <f t="shared" si="74"/>
        <v>Single</v>
      </c>
      <c r="P1176" t="str">
        <f t="shared" si="75"/>
        <v>Full Pay</v>
      </c>
    </row>
    <row r="1177" spans="1:16" x14ac:dyDescent="0.3">
      <c r="A1177" s="1" t="s">
        <v>11</v>
      </c>
      <c r="B1177" s="3">
        <v>12</v>
      </c>
      <c r="C1177" s="1" t="s">
        <v>177</v>
      </c>
      <c r="D1177" s="3">
        <v>161916</v>
      </c>
      <c r="E1177" s="1" t="s">
        <v>2572</v>
      </c>
      <c r="F1177" s="1" t="s">
        <v>21</v>
      </c>
      <c r="G1177" s="1" t="s">
        <v>2573</v>
      </c>
      <c r="H1177" s="4">
        <v>141750</v>
      </c>
      <c r="I1177" s="4">
        <v>141750</v>
      </c>
      <c r="J1177" s="3">
        <v>1300</v>
      </c>
      <c r="K1177" s="2">
        <v>1</v>
      </c>
      <c r="L1177" s="2">
        <f t="shared" si="72"/>
        <v>109.03846153846153</v>
      </c>
      <c r="M1177" s="2">
        <f t="shared" si="73"/>
        <v>109.03846153846153</v>
      </c>
      <c r="N1177" t="str">
        <v>Low Pay</v>
      </c>
      <c r="O1177" s="2" t="str">
        <f t="shared" si="74"/>
        <v>Single</v>
      </c>
      <c r="P1177" t="str">
        <f t="shared" si="75"/>
        <v>Full Pay</v>
      </c>
    </row>
    <row r="1178" spans="1:16" x14ac:dyDescent="0.3">
      <c r="A1178" s="1" t="s">
        <v>11</v>
      </c>
      <c r="B1178" s="3">
        <v>5</v>
      </c>
      <c r="C1178" s="1" t="s">
        <v>350</v>
      </c>
      <c r="D1178" s="3">
        <v>181906</v>
      </c>
      <c r="E1178" s="1" t="s">
        <v>2574</v>
      </c>
      <c r="F1178" s="1" t="s">
        <v>21</v>
      </c>
      <c r="G1178" s="1" t="s">
        <v>2575</v>
      </c>
      <c r="H1178" s="4">
        <v>211548</v>
      </c>
      <c r="I1178" s="4">
        <v>211548</v>
      </c>
      <c r="J1178" s="3">
        <v>2592</v>
      </c>
      <c r="K1178" s="2">
        <v>1</v>
      </c>
      <c r="L1178" s="2">
        <f t="shared" si="72"/>
        <v>81.615740740740748</v>
      </c>
      <c r="M1178" s="2">
        <f t="shared" si="73"/>
        <v>81.615740740740748</v>
      </c>
      <c r="N1178" t="str">
        <v>Medium Pay</v>
      </c>
      <c r="O1178" s="2" t="str">
        <f t="shared" si="74"/>
        <v>Single</v>
      </c>
      <c r="P1178" t="str">
        <f t="shared" si="75"/>
        <v>Full Pay</v>
      </c>
    </row>
    <row r="1179" spans="1:16" x14ac:dyDescent="0.3">
      <c r="A1179" s="1" t="s">
        <v>11</v>
      </c>
      <c r="B1179" s="3">
        <v>2</v>
      </c>
      <c r="C1179" s="1" t="s">
        <v>46</v>
      </c>
      <c r="D1179" s="3">
        <v>178915</v>
      </c>
      <c r="E1179" s="1" t="s">
        <v>2576</v>
      </c>
      <c r="F1179" s="1" t="s">
        <v>21</v>
      </c>
      <c r="G1179" s="1" t="s">
        <v>2577</v>
      </c>
      <c r="H1179" s="4">
        <v>161600</v>
      </c>
      <c r="I1179" s="4">
        <v>161600</v>
      </c>
      <c r="J1179" s="3">
        <v>1778</v>
      </c>
      <c r="K1179" s="2">
        <v>1</v>
      </c>
      <c r="L1179" s="2">
        <f t="shared" si="72"/>
        <v>90.88863892013498</v>
      </c>
      <c r="M1179" s="2">
        <f t="shared" si="73"/>
        <v>90.88863892013498</v>
      </c>
      <c r="N1179" t="str">
        <v>Medium Pay</v>
      </c>
      <c r="O1179" s="2" t="str">
        <f t="shared" si="74"/>
        <v>Single</v>
      </c>
      <c r="P1179" t="str">
        <f t="shared" si="75"/>
        <v>Full Pay</v>
      </c>
    </row>
    <row r="1180" spans="1:16" x14ac:dyDescent="0.3">
      <c r="A1180" s="1" t="s">
        <v>11</v>
      </c>
      <c r="B1180" s="3">
        <v>7</v>
      </c>
      <c r="C1180" s="1" t="s">
        <v>457</v>
      </c>
      <c r="D1180" s="3">
        <v>201914</v>
      </c>
      <c r="E1180" s="1" t="s">
        <v>2578</v>
      </c>
      <c r="F1180" s="1" t="s">
        <v>21</v>
      </c>
      <c r="G1180" s="1" t="s">
        <v>2579</v>
      </c>
      <c r="H1180" s="4">
        <v>151000</v>
      </c>
      <c r="I1180" s="4">
        <v>151000</v>
      </c>
      <c r="J1180" s="3">
        <v>1029</v>
      </c>
      <c r="K1180" s="2">
        <v>1</v>
      </c>
      <c r="L1180" s="2">
        <f t="shared" si="72"/>
        <v>146.74441205053449</v>
      </c>
      <c r="M1180" s="2">
        <f t="shared" si="73"/>
        <v>146.74441205053449</v>
      </c>
      <c r="N1180" t="str">
        <v>Medium Pay</v>
      </c>
      <c r="O1180" s="2" t="str">
        <f t="shared" si="74"/>
        <v>Single</v>
      </c>
      <c r="P1180" t="str">
        <f t="shared" si="75"/>
        <v>Full Pay</v>
      </c>
    </row>
    <row r="1181" spans="1:16" x14ac:dyDescent="0.3">
      <c r="A1181" s="1" t="s">
        <v>11</v>
      </c>
      <c r="B1181" s="3">
        <v>7</v>
      </c>
      <c r="C1181" s="1" t="s">
        <v>1174</v>
      </c>
      <c r="D1181" s="3">
        <v>202905</v>
      </c>
      <c r="E1181" s="1" t="s">
        <v>2580</v>
      </c>
      <c r="F1181" s="1" t="s">
        <v>21</v>
      </c>
      <c r="G1181" s="1" t="s">
        <v>2581</v>
      </c>
      <c r="H1181" s="4">
        <v>141440</v>
      </c>
      <c r="I1181" s="4">
        <v>141440</v>
      </c>
      <c r="J1181" s="3">
        <v>638</v>
      </c>
      <c r="K1181" s="2">
        <v>1</v>
      </c>
      <c r="L1181" s="2">
        <f t="shared" si="72"/>
        <v>221.69278996865205</v>
      </c>
      <c r="M1181" s="2">
        <f t="shared" si="73"/>
        <v>221.69278996865205</v>
      </c>
      <c r="N1181" t="str">
        <v>Low Pay</v>
      </c>
      <c r="O1181" s="2" t="str">
        <f t="shared" si="74"/>
        <v>Single</v>
      </c>
      <c r="P1181" t="str">
        <f t="shared" si="75"/>
        <v>Full Pay</v>
      </c>
    </row>
    <row r="1182" spans="1:16" x14ac:dyDescent="0.3">
      <c r="A1182" s="1" t="s">
        <v>11</v>
      </c>
      <c r="B1182" s="3">
        <v>14</v>
      </c>
      <c r="C1182" s="1" t="s">
        <v>584</v>
      </c>
      <c r="D1182" s="3">
        <v>168903</v>
      </c>
      <c r="E1182" s="1" t="s">
        <v>2582</v>
      </c>
      <c r="F1182" s="1" t="s">
        <v>21</v>
      </c>
      <c r="G1182" s="1" t="s">
        <v>2583</v>
      </c>
      <c r="H1182" s="4">
        <v>118500</v>
      </c>
      <c r="I1182" s="4">
        <v>118500</v>
      </c>
      <c r="J1182" s="3">
        <v>220</v>
      </c>
      <c r="K1182" s="2">
        <v>1</v>
      </c>
      <c r="L1182" s="2">
        <f t="shared" si="72"/>
        <v>538.63636363636363</v>
      </c>
      <c r="M1182" s="2">
        <f t="shared" si="73"/>
        <v>538.63636363636363</v>
      </c>
      <c r="N1182" t="str">
        <v>Low Pay</v>
      </c>
      <c r="O1182" s="2" t="str">
        <f t="shared" si="74"/>
        <v>Single</v>
      </c>
      <c r="P1182" t="str">
        <f t="shared" si="75"/>
        <v>Full Pay</v>
      </c>
    </row>
    <row r="1183" spans="1:16" x14ac:dyDescent="0.3">
      <c r="A1183" s="1" t="s">
        <v>11</v>
      </c>
      <c r="B1183" s="3">
        <v>3</v>
      </c>
      <c r="C1183" s="1" t="s">
        <v>685</v>
      </c>
      <c r="D1183" s="3">
        <v>62905</v>
      </c>
      <c r="E1183" s="1" t="s">
        <v>2584</v>
      </c>
      <c r="F1183" s="1" t="s">
        <v>21</v>
      </c>
      <c r="G1183" s="1" t="s">
        <v>2585</v>
      </c>
      <c r="H1183" s="4">
        <v>84000</v>
      </c>
      <c r="I1183" s="4">
        <v>498516</v>
      </c>
      <c r="J1183" s="3">
        <v>85</v>
      </c>
      <c r="K1183" s="2">
        <v>0.17</v>
      </c>
      <c r="L1183" s="2">
        <f t="shared" si="72"/>
        <v>988.23529411764707</v>
      </c>
      <c r="M1183" s="2">
        <f t="shared" si="73"/>
        <v>5864.8941176470589</v>
      </c>
      <c r="N1183" t="str">
        <v>High Pay</v>
      </c>
      <c r="O1183" s="2" t="str">
        <f t="shared" si="74"/>
        <v>Single</v>
      </c>
      <c r="P1183" t="str">
        <f t="shared" si="75"/>
        <v>Partial</v>
      </c>
    </row>
    <row r="1184" spans="1:16" x14ac:dyDescent="0.3">
      <c r="A1184" s="1" t="s">
        <v>11</v>
      </c>
      <c r="B1184" s="3">
        <v>11</v>
      </c>
      <c r="C1184" s="1" t="s">
        <v>36</v>
      </c>
      <c r="D1184" s="3">
        <v>220810</v>
      </c>
      <c r="E1184" s="1" t="s">
        <v>2586</v>
      </c>
      <c r="F1184" s="1" t="s">
        <v>14</v>
      </c>
      <c r="G1184" s="1" t="s">
        <v>2587</v>
      </c>
      <c r="H1184" s="4">
        <v>230000</v>
      </c>
      <c r="I1184" s="4">
        <v>230000</v>
      </c>
      <c r="J1184" s="3">
        <v>877</v>
      </c>
      <c r="K1184" s="2">
        <v>1</v>
      </c>
      <c r="L1184" s="2">
        <f t="shared" si="72"/>
        <v>262.25769669327252</v>
      </c>
      <c r="M1184" s="2">
        <f t="shared" si="73"/>
        <v>262.25769669327252</v>
      </c>
      <c r="N1184" t="str">
        <v>Medium Pay</v>
      </c>
      <c r="O1184" s="2" t="str">
        <f t="shared" si="74"/>
        <v>Single</v>
      </c>
      <c r="P1184" t="str">
        <f t="shared" si="75"/>
        <v>Full Pay</v>
      </c>
    </row>
    <row r="1185" spans="1:16" x14ac:dyDescent="0.3">
      <c r="A1185" s="1" t="s">
        <v>11</v>
      </c>
      <c r="B1185" s="3">
        <v>12</v>
      </c>
      <c r="C1185" s="1" t="s">
        <v>528</v>
      </c>
      <c r="D1185" s="3">
        <v>73904</v>
      </c>
      <c r="E1185" s="1" t="s">
        <v>2588</v>
      </c>
      <c r="F1185" s="1" t="s">
        <v>21</v>
      </c>
      <c r="G1185" s="1" t="s">
        <v>2589</v>
      </c>
      <c r="H1185" s="4">
        <v>81904</v>
      </c>
      <c r="I1185" s="4">
        <v>105846</v>
      </c>
      <c r="J1185" s="3">
        <v>159</v>
      </c>
      <c r="K1185" s="2">
        <v>0.77</v>
      </c>
      <c r="L1185" s="2">
        <f t="shared" si="72"/>
        <v>515.11949685534591</v>
      </c>
      <c r="M1185" s="2">
        <f t="shared" si="73"/>
        <v>665.69811320754718</v>
      </c>
      <c r="N1185" t="str">
        <v>Low Pay</v>
      </c>
      <c r="O1185" s="2" t="str">
        <f t="shared" si="74"/>
        <v>Single</v>
      </c>
      <c r="P1185" t="str">
        <f t="shared" si="75"/>
        <v>Partial</v>
      </c>
    </row>
    <row r="1186" spans="1:16" x14ac:dyDescent="0.3">
      <c r="A1186" s="1" t="s">
        <v>11</v>
      </c>
      <c r="B1186" s="3">
        <v>7</v>
      </c>
      <c r="C1186" s="1" t="s">
        <v>472</v>
      </c>
      <c r="D1186" s="3">
        <v>1908</v>
      </c>
      <c r="E1186" s="1" t="s">
        <v>2590</v>
      </c>
      <c r="F1186" s="1" t="s">
        <v>21</v>
      </c>
      <c r="G1186" s="1" t="s">
        <v>2591</v>
      </c>
      <c r="H1186" s="4">
        <v>175183</v>
      </c>
      <c r="I1186" s="4">
        <v>175183</v>
      </c>
      <c r="J1186" s="3">
        <v>1387</v>
      </c>
      <c r="K1186" s="2">
        <v>1</v>
      </c>
      <c r="L1186" s="2">
        <f t="shared" si="72"/>
        <v>126.30353280461428</v>
      </c>
      <c r="M1186" s="2">
        <f t="shared" si="73"/>
        <v>126.30353280461428</v>
      </c>
      <c r="N1186" t="str">
        <v>Medium Pay</v>
      </c>
      <c r="O1186" s="2" t="str">
        <f t="shared" si="74"/>
        <v>Single</v>
      </c>
      <c r="P1186" t="str">
        <f t="shared" si="75"/>
        <v>Full Pay</v>
      </c>
    </row>
    <row r="1187" spans="1:16" x14ac:dyDescent="0.3">
      <c r="A1187" s="1" t="s">
        <v>11</v>
      </c>
      <c r="B1187" s="3">
        <v>3</v>
      </c>
      <c r="C1187" s="1" t="s">
        <v>299</v>
      </c>
      <c r="D1187" s="3">
        <v>241904</v>
      </c>
      <c r="E1187" s="1" t="s">
        <v>2592</v>
      </c>
      <c r="F1187" s="1" t="s">
        <v>21</v>
      </c>
      <c r="G1187" s="1" t="s">
        <v>2593</v>
      </c>
      <c r="H1187" s="4">
        <v>95376</v>
      </c>
      <c r="I1187" s="4">
        <v>95376</v>
      </c>
      <c r="J1187" s="3">
        <v>1767</v>
      </c>
      <c r="K1187" s="2">
        <v>1</v>
      </c>
      <c r="L1187" s="2">
        <f t="shared" si="72"/>
        <v>53.97623089983022</v>
      </c>
      <c r="M1187" s="2">
        <f t="shared" si="73"/>
        <v>53.97623089983022</v>
      </c>
      <c r="N1187" t="str">
        <v>Low Pay</v>
      </c>
      <c r="O1187" s="2" t="str">
        <f t="shared" si="74"/>
        <v>Turnover (2 supers)</v>
      </c>
      <c r="P1187" t="str">
        <f t="shared" si="75"/>
        <v>Full Pay</v>
      </c>
    </row>
    <row r="1188" spans="1:16" x14ac:dyDescent="0.3">
      <c r="A1188" s="1" t="s">
        <v>11</v>
      </c>
      <c r="B1188" s="3">
        <v>3</v>
      </c>
      <c r="C1188" s="1" t="s">
        <v>299</v>
      </c>
      <c r="D1188" s="3">
        <v>241904</v>
      </c>
      <c r="E1188" s="1" t="s">
        <v>2592</v>
      </c>
      <c r="F1188" s="1" t="s">
        <v>21</v>
      </c>
      <c r="G1188" s="1" t="s">
        <v>2594</v>
      </c>
      <c r="H1188" s="4">
        <v>172000</v>
      </c>
      <c r="I1188" s="4">
        <v>172000</v>
      </c>
      <c r="J1188" s="3">
        <v>1767</v>
      </c>
      <c r="K1188" s="2">
        <v>1</v>
      </c>
      <c r="L1188" s="2">
        <f t="shared" si="72"/>
        <v>97.340124504810419</v>
      </c>
      <c r="M1188" s="2">
        <f t="shared" si="73"/>
        <v>97.340124504810419</v>
      </c>
      <c r="N1188" t="str">
        <v>Medium Pay</v>
      </c>
      <c r="O1188" s="2" t="str">
        <f t="shared" si="74"/>
        <v>Turnover (2 supers)</v>
      </c>
      <c r="P1188" t="str">
        <f t="shared" si="75"/>
        <v>Full Pay</v>
      </c>
    </row>
    <row r="1189" spans="1:16" x14ac:dyDescent="0.3">
      <c r="A1189" s="1" t="s">
        <v>11</v>
      </c>
      <c r="B1189" s="3">
        <v>16</v>
      </c>
      <c r="C1189" s="1" t="s">
        <v>938</v>
      </c>
      <c r="D1189" s="3">
        <v>242903</v>
      </c>
      <c r="E1189" s="1" t="s">
        <v>2595</v>
      </c>
      <c r="F1189" s="1" t="s">
        <v>21</v>
      </c>
      <c r="G1189" s="1" t="s">
        <v>2596</v>
      </c>
      <c r="H1189" s="4">
        <v>109000</v>
      </c>
      <c r="I1189" s="4">
        <v>109000</v>
      </c>
      <c r="J1189" s="3">
        <v>372</v>
      </c>
      <c r="K1189" s="2">
        <v>1</v>
      </c>
      <c r="L1189" s="2">
        <f t="shared" si="72"/>
        <v>293.01075268817203</v>
      </c>
      <c r="M1189" s="2">
        <f t="shared" si="73"/>
        <v>293.01075268817203</v>
      </c>
      <c r="N1189" t="str">
        <v>Low Pay</v>
      </c>
      <c r="O1189" s="2" t="str">
        <f t="shared" si="74"/>
        <v>Single</v>
      </c>
      <c r="P1189" t="str">
        <f t="shared" si="75"/>
        <v>Full Pay</v>
      </c>
    </row>
    <row r="1190" spans="1:16" x14ac:dyDescent="0.3">
      <c r="A1190" s="1" t="s">
        <v>11</v>
      </c>
      <c r="B1190" s="3">
        <v>16</v>
      </c>
      <c r="C1190" s="1" t="s">
        <v>1089</v>
      </c>
      <c r="D1190" s="3">
        <v>33904</v>
      </c>
      <c r="E1190" s="1" t="s">
        <v>2597</v>
      </c>
      <c r="F1190" s="1" t="s">
        <v>21</v>
      </c>
      <c r="G1190" s="1" t="s">
        <v>2598</v>
      </c>
      <c r="H1190" s="4">
        <v>119025</v>
      </c>
      <c r="I1190" s="4">
        <v>119025</v>
      </c>
      <c r="J1190" s="3">
        <v>322</v>
      </c>
      <c r="K1190" s="2">
        <v>1</v>
      </c>
      <c r="L1190" s="2">
        <f t="shared" si="72"/>
        <v>369.64285714285717</v>
      </c>
      <c r="M1190" s="2">
        <f t="shared" si="73"/>
        <v>369.64285714285717</v>
      </c>
      <c r="N1190" t="str">
        <v>Low Pay</v>
      </c>
      <c r="O1190" s="2" t="str">
        <f t="shared" si="74"/>
        <v>Single</v>
      </c>
      <c r="P1190" t="str">
        <f t="shared" si="75"/>
        <v>Full Pay</v>
      </c>
    </row>
    <row r="1191" spans="1:16" x14ac:dyDescent="0.3">
      <c r="A1191" s="1" t="s">
        <v>11</v>
      </c>
      <c r="B1191" s="3">
        <v>7</v>
      </c>
      <c r="C1191" s="1" t="s">
        <v>816</v>
      </c>
      <c r="D1191" s="3">
        <v>92908</v>
      </c>
      <c r="E1191" s="1" t="s">
        <v>2599</v>
      </c>
      <c r="F1191" s="1" t="s">
        <v>21</v>
      </c>
      <c r="G1191" s="1" t="s">
        <v>2600</v>
      </c>
      <c r="H1191" s="4">
        <v>116000</v>
      </c>
      <c r="I1191" s="4">
        <v>116000</v>
      </c>
      <c r="J1191" s="3">
        <v>1428</v>
      </c>
      <c r="K1191" s="2">
        <v>1</v>
      </c>
      <c r="L1191" s="2">
        <f t="shared" si="72"/>
        <v>81.232492997198875</v>
      </c>
      <c r="M1191" s="2">
        <f t="shared" si="73"/>
        <v>81.232492997198875</v>
      </c>
      <c r="N1191" t="str">
        <v>Low Pay</v>
      </c>
      <c r="O1191" s="2" t="str">
        <f t="shared" si="74"/>
        <v>Single</v>
      </c>
      <c r="P1191" t="str">
        <f t="shared" si="75"/>
        <v>Full Pay</v>
      </c>
    </row>
    <row r="1192" spans="1:16" x14ac:dyDescent="0.3">
      <c r="A1192" s="1" t="s">
        <v>11</v>
      </c>
      <c r="B1192" s="3">
        <v>11</v>
      </c>
      <c r="C1192" s="1" t="s">
        <v>36</v>
      </c>
      <c r="D1192" s="3">
        <v>220920</v>
      </c>
      <c r="E1192" s="1" t="s">
        <v>2601</v>
      </c>
      <c r="F1192" s="1" t="s">
        <v>21</v>
      </c>
      <c r="G1192" s="1" t="s">
        <v>2602</v>
      </c>
      <c r="H1192" s="4">
        <v>275862</v>
      </c>
      <c r="I1192" s="4">
        <v>275862</v>
      </c>
      <c r="J1192" s="3">
        <v>6831</v>
      </c>
      <c r="K1192" s="2">
        <v>1</v>
      </c>
      <c r="L1192" s="2">
        <f t="shared" si="72"/>
        <v>40.383838383838381</v>
      </c>
      <c r="M1192" s="2">
        <f t="shared" si="73"/>
        <v>40.383838383838381</v>
      </c>
      <c r="N1192" t="str">
        <v>High Pay</v>
      </c>
      <c r="O1192" s="2" t="str">
        <f t="shared" si="74"/>
        <v>Single</v>
      </c>
      <c r="P1192" t="str">
        <f t="shared" si="75"/>
        <v>Full Pay</v>
      </c>
    </row>
    <row r="1193" spans="1:16" x14ac:dyDescent="0.3">
      <c r="A1193" s="1" t="s">
        <v>11</v>
      </c>
      <c r="B1193" s="3">
        <v>17</v>
      </c>
      <c r="C1193" s="1" t="s">
        <v>1715</v>
      </c>
      <c r="D1193" s="3">
        <v>40902</v>
      </c>
      <c r="E1193" s="1" t="s">
        <v>2603</v>
      </c>
      <c r="F1193" s="1" t="s">
        <v>21</v>
      </c>
      <c r="G1193" s="1" t="s">
        <v>2604</v>
      </c>
      <c r="H1193" s="4">
        <v>118450</v>
      </c>
      <c r="I1193" s="4">
        <v>118450</v>
      </c>
      <c r="J1193" s="3">
        <v>298</v>
      </c>
      <c r="K1193" s="2">
        <v>1</v>
      </c>
      <c r="L1193" s="2">
        <f t="shared" si="72"/>
        <v>397.48322147651004</v>
      </c>
      <c r="M1193" s="2">
        <f t="shared" si="73"/>
        <v>397.48322147651004</v>
      </c>
      <c r="N1193" t="str">
        <v>Low Pay</v>
      </c>
      <c r="O1193" s="2" t="str">
        <f t="shared" si="74"/>
        <v>Single</v>
      </c>
      <c r="P1193" t="str">
        <f t="shared" si="75"/>
        <v>Full Pay</v>
      </c>
    </row>
    <row r="1194" spans="1:16" x14ac:dyDescent="0.3">
      <c r="A1194" s="1" t="s">
        <v>11</v>
      </c>
      <c r="B1194" s="3">
        <v>7</v>
      </c>
      <c r="C1194" s="1" t="s">
        <v>142</v>
      </c>
      <c r="D1194" s="3">
        <v>212906</v>
      </c>
      <c r="E1194" s="1" t="s">
        <v>2605</v>
      </c>
      <c r="F1194" s="1" t="s">
        <v>21</v>
      </c>
      <c r="G1194" s="1" t="s">
        <v>2606</v>
      </c>
      <c r="H1194" s="4">
        <v>247203</v>
      </c>
      <c r="I1194" s="4">
        <v>247203</v>
      </c>
      <c r="J1194" s="3">
        <v>4676</v>
      </c>
      <c r="K1194" s="2">
        <v>1</v>
      </c>
      <c r="L1194" s="2">
        <f t="shared" si="72"/>
        <v>52.866338751069293</v>
      </c>
      <c r="M1194" s="2">
        <f t="shared" si="73"/>
        <v>52.866338751069293</v>
      </c>
      <c r="N1194" t="str">
        <v>Medium Pay</v>
      </c>
      <c r="O1194" s="2" t="str">
        <f t="shared" si="74"/>
        <v>Single</v>
      </c>
      <c r="P1194" t="str">
        <f t="shared" si="75"/>
        <v>Full Pay</v>
      </c>
    </row>
    <row r="1195" spans="1:16" x14ac:dyDescent="0.3">
      <c r="A1195" s="1" t="s">
        <v>11</v>
      </c>
      <c r="B1195" s="3">
        <v>10</v>
      </c>
      <c r="C1195" s="1" t="s">
        <v>228</v>
      </c>
      <c r="D1195" s="3">
        <v>91909</v>
      </c>
      <c r="E1195" s="1" t="s">
        <v>2607</v>
      </c>
      <c r="F1195" s="1" t="s">
        <v>21</v>
      </c>
      <c r="G1195" s="1" t="s">
        <v>2608</v>
      </c>
      <c r="H1195" s="4">
        <v>176200</v>
      </c>
      <c r="I1195" s="4">
        <v>176200</v>
      </c>
      <c r="J1195" s="3">
        <v>1802</v>
      </c>
      <c r="K1195" s="2">
        <v>1</v>
      </c>
      <c r="L1195" s="2">
        <f t="shared" si="72"/>
        <v>97.780244173140957</v>
      </c>
      <c r="M1195" s="2">
        <f t="shared" si="73"/>
        <v>97.780244173140957</v>
      </c>
      <c r="N1195" t="str">
        <v>Medium Pay</v>
      </c>
      <c r="O1195" s="2" t="str">
        <f t="shared" si="74"/>
        <v>Single</v>
      </c>
      <c r="P1195" t="str">
        <f t="shared" si="75"/>
        <v>Full Pay</v>
      </c>
    </row>
    <row r="1196" spans="1:16" x14ac:dyDescent="0.3">
      <c r="A1196" s="1" t="s">
        <v>11</v>
      </c>
      <c r="B1196" s="3">
        <v>10</v>
      </c>
      <c r="C1196" s="1" t="s">
        <v>228</v>
      </c>
      <c r="D1196" s="3">
        <v>91910</v>
      </c>
      <c r="E1196" s="1" t="s">
        <v>2609</v>
      </c>
      <c r="F1196" s="1" t="s">
        <v>21</v>
      </c>
      <c r="G1196" s="1" t="s">
        <v>2610</v>
      </c>
      <c r="H1196" s="4">
        <v>165186</v>
      </c>
      <c r="I1196" s="4">
        <v>165186</v>
      </c>
      <c r="J1196" s="3">
        <v>801</v>
      </c>
      <c r="K1196" s="2">
        <v>1</v>
      </c>
      <c r="L1196" s="2">
        <f t="shared" si="72"/>
        <v>206.22471910112358</v>
      </c>
      <c r="M1196" s="2">
        <f t="shared" si="73"/>
        <v>206.22471910112358</v>
      </c>
      <c r="N1196" t="str">
        <v>Medium Pay</v>
      </c>
      <c r="O1196" s="2" t="str">
        <f t="shared" si="74"/>
        <v>Single</v>
      </c>
      <c r="P1196" t="str">
        <f t="shared" si="75"/>
        <v>Full Pay</v>
      </c>
    </row>
    <row r="1197" spans="1:16" x14ac:dyDescent="0.3">
      <c r="A1197" s="1" t="s">
        <v>11</v>
      </c>
      <c r="B1197" s="3">
        <v>17</v>
      </c>
      <c r="C1197" s="1" t="s">
        <v>119</v>
      </c>
      <c r="D1197" s="3">
        <v>110908</v>
      </c>
      <c r="E1197" s="1" t="s">
        <v>2611</v>
      </c>
      <c r="F1197" s="1" t="s">
        <v>21</v>
      </c>
      <c r="G1197" s="1" t="s">
        <v>2612</v>
      </c>
      <c r="H1197" s="4">
        <v>99000</v>
      </c>
      <c r="I1197" s="4">
        <v>99000</v>
      </c>
      <c r="J1197" s="3">
        <v>229</v>
      </c>
      <c r="K1197" s="2">
        <v>1</v>
      </c>
      <c r="L1197" s="2">
        <f t="shared" si="72"/>
        <v>432.31441048034935</v>
      </c>
      <c r="M1197" s="2">
        <f t="shared" si="73"/>
        <v>432.31441048034935</v>
      </c>
      <c r="N1197" t="str">
        <v>Low Pay</v>
      </c>
      <c r="O1197" s="2" t="str">
        <f t="shared" si="74"/>
        <v>Single</v>
      </c>
      <c r="P1197" t="str">
        <f t="shared" si="75"/>
        <v>Full Pay</v>
      </c>
    </row>
    <row r="1198" spans="1:16" x14ac:dyDescent="0.3">
      <c r="A1198" s="1" t="s">
        <v>11</v>
      </c>
      <c r="B1198" s="3">
        <v>12</v>
      </c>
      <c r="C1198" s="1" t="s">
        <v>19</v>
      </c>
      <c r="D1198" s="3">
        <v>109911</v>
      </c>
      <c r="E1198" s="1" t="s">
        <v>2613</v>
      </c>
      <c r="F1198" s="1" t="s">
        <v>21</v>
      </c>
      <c r="G1198" s="1" t="s">
        <v>2614</v>
      </c>
      <c r="H1198" s="4">
        <v>155000</v>
      </c>
      <c r="I1198" s="4">
        <v>155000</v>
      </c>
      <c r="J1198" s="3">
        <v>1454</v>
      </c>
      <c r="K1198" s="2">
        <v>1</v>
      </c>
      <c r="L1198" s="2">
        <f t="shared" si="72"/>
        <v>106.60247592847318</v>
      </c>
      <c r="M1198" s="2">
        <f t="shared" si="73"/>
        <v>106.60247592847318</v>
      </c>
      <c r="N1198" t="str">
        <v>Medium Pay</v>
      </c>
      <c r="O1198" s="2" t="str">
        <f t="shared" si="74"/>
        <v>Single</v>
      </c>
      <c r="P1198" t="str">
        <f t="shared" si="75"/>
        <v>Full Pay</v>
      </c>
    </row>
    <row r="1199" spans="1:16" x14ac:dyDescent="0.3">
      <c r="A1199" s="1" t="s">
        <v>11</v>
      </c>
      <c r="B1199" s="3">
        <v>9</v>
      </c>
      <c r="C1199" s="1" t="s">
        <v>406</v>
      </c>
      <c r="D1199" s="3">
        <v>243905</v>
      </c>
      <c r="E1199" s="1" t="s">
        <v>2615</v>
      </c>
      <c r="F1199" s="1" t="s">
        <v>21</v>
      </c>
      <c r="G1199" s="1" t="s">
        <v>2616</v>
      </c>
      <c r="H1199" s="4">
        <v>275742</v>
      </c>
      <c r="I1199" s="4">
        <v>275742</v>
      </c>
      <c r="J1199" s="3">
        <v>12644</v>
      </c>
      <c r="K1199" s="2">
        <v>1</v>
      </c>
      <c r="L1199" s="2">
        <f t="shared" si="72"/>
        <v>21.808130338500476</v>
      </c>
      <c r="M1199" s="2">
        <f t="shared" si="73"/>
        <v>21.808130338500476</v>
      </c>
      <c r="N1199" t="str">
        <v>High Pay</v>
      </c>
      <c r="O1199" s="2" t="str">
        <f t="shared" si="74"/>
        <v>Single</v>
      </c>
      <c r="P1199" t="str">
        <f t="shared" si="75"/>
        <v>Full Pay</v>
      </c>
    </row>
    <row r="1200" spans="1:16" x14ac:dyDescent="0.3">
      <c r="A1200" s="1" t="s">
        <v>11</v>
      </c>
      <c r="B1200" s="3">
        <v>16</v>
      </c>
      <c r="C1200" s="1" t="s">
        <v>41</v>
      </c>
      <c r="D1200" s="3">
        <v>180904</v>
      </c>
      <c r="E1200" s="1" t="s">
        <v>2617</v>
      </c>
      <c r="F1200" s="1" t="s">
        <v>21</v>
      </c>
      <c r="G1200" s="1" t="s">
        <v>2618</v>
      </c>
      <c r="H1200" s="4">
        <v>116500</v>
      </c>
      <c r="I1200" s="4">
        <v>116500</v>
      </c>
      <c r="J1200" s="3">
        <v>215</v>
      </c>
      <c r="K1200" s="2">
        <v>1</v>
      </c>
      <c r="L1200" s="2">
        <f t="shared" si="72"/>
        <v>541.8604651162791</v>
      </c>
      <c r="M1200" s="2">
        <f t="shared" si="73"/>
        <v>541.8604651162791</v>
      </c>
      <c r="N1200" t="str">
        <v>Low Pay</v>
      </c>
      <c r="O1200" s="2" t="str">
        <f t="shared" si="74"/>
        <v>Single</v>
      </c>
      <c r="P1200" t="str">
        <f t="shared" si="75"/>
        <v>Full Pay</v>
      </c>
    </row>
    <row r="1201" spans="1:16" x14ac:dyDescent="0.3">
      <c r="A1201" s="1" t="s">
        <v>11</v>
      </c>
      <c r="B1201" s="3">
        <v>6</v>
      </c>
      <c r="C1201" s="1" t="s">
        <v>619</v>
      </c>
      <c r="D1201" s="3">
        <v>170904</v>
      </c>
      <c r="E1201" s="1" t="s">
        <v>2619</v>
      </c>
      <c r="F1201" s="1" t="s">
        <v>21</v>
      </c>
      <c r="G1201" s="1" t="s">
        <v>2620</v>
      </c>
      <c r="H1201" s="4">
        <v>243906</v>
      </c>
      <c r="I1201" s="4">
        <v>243906</v>
      </c>
      <c r="J1201" s="3">
        <v>9313</v>
      </c>
      <c r="K1201" s="2">
        <v>1</v>
      </c>
      <c r="L1201" s="2">
        <f t="shared" si="72"/>
        <v>26.189842156125845</v>
      </c>
      <c r="M1201" s="2">
        <f t="shared" si="73"/>
        <v>26.189842156125845</v>
      </c>
      <c r="N1201" t="str">
        <v>Medium Pay</v>
      </c>
      <c r="O1201" s="2" t="str">
        <f t="shared" si="74"/>
        <v>Single</v>
      </c>
      <c r="P1201" t="str">
        <f t="shared" si="75"/>
        <v>Full Pay</v>
      </c>
    </row>
    <row r="1202" spans="1:16" x14ac:dyDescent="0.3">
      <c r="A1202" s="1" t="s">
        <v>11</v>
      </c>
      <c r="B1202" s="3">
        <v>10</v>
      </c>
      <c r="C1202" s="1" t="s">
        <v>449</v>
      </c>
      <c r="D1202" s="3">
        <v>234907</v>
      </c>
      <c r="E1202" s="1" t="s">
        <v>2621</v>
      </c>
      <c r="F1202" s="1" t="s">
        <v>21</v>
      </c>
      <c r="G1202" s="1" t="s">
        <v>2622</v>
      </c>
      <c r="H1202" s="4">
        <v>189000</v>
      </c>
      <c r="I1202" s="4">
        <v>189000</v>
      </c>
      <c r="J1202" s="3">
        <v>2893</v>
      </c>
      <c r="K1202" s="2">
        <v>1</v>
      </c>
      <c r="L1202" s="2">
        <f t="shared" si="72"/>
        <v>65.330107155202214</v>
      </c>
      <c r="M1202" s="2">
        <f t="shared" si="73"/>
        <v>65.330107155202214</v>
      </c>
      <c r="N1202" t="str">
        <v>Medium Pay</v>
      </c>
      <c r="O1202" s="2" t="str">
        <f t="shared" si="74"/>
        <v>Single</v>
      </c>
      <c r="P1202" t="str">
        <f t="shared" si="75"/>
        <v>Full Pay</v>
      </c>
    </row>
    <row r="1203" spans="1:16" x14ac:dyDescent="0.3">
      <c r="A1203" s="1" t="s">
        <v>11</v>
      </c>
      <c r="B1203" s="3">
        <v>17</v>
      </c>
      <c r="C1203" s="1" t="s">
        <v>1775</v>
      </c>
      <c r="D1203" s="3">
        <v>153907</v>
      </c>
      <c r="E1203" s="1" t="s">
        <v>2623</v>
      </c>
      <c r="F1203" s="1" t="s">
        <v>21</v>
      </c>
      <c r="G1203" s="1" t="s">
        <v>2624</v>
      </c>
      <c r="H1203" s="4">
        <v>112000</v>
      </c>
      <c r="I1203" s="4">
        <v>114449</v>
      </c>
      <c r="J1203" s="3">
        <v>133</v>
      </c>
      <c r="K1203" s="2">
        <v>0.98</v>
      </c>
      <c r="L1203" s="2">
        <f t="shared" si="72"/>
        <v>842.10526315789468</v>
      </c>
      <c r="M1203" s="2">
        <f t="shared" si="73"/>
        <v>860.51879699248116</v>
      </c>
      <c r="N1203" t="str">
        <v>Low Pay</v>
      </c>
      <c r="O1203" s="2" t="str">
        <f t="shared" si="74"/>
        <v>Single</v>
      </c>
      <c r="P1203" t="str">
        <f t="shared" si="75"/>
        <v>Partial</v>
      </c>
    </row>
    <row r="1204" spans="1:16" x14ac:dyDescent="0.3">
      <c r="A1204" s="1" t="s">
        <v>11</v>
      </c>
      <c r="B1204" s="3">
        <v>13</v>
      </c>
      <c r="C1204" s="1" t="s">
        <v>776</v>
      </c>
      <c r="D1204" s="3">
        <v>105905</v>
      </c>
      <c r="E1204" s="1" t="s">
        <v>2625</v>
      </c>
      <c r="F1204" s="1" t="s">
        <v>21</v>
      </c>
      <c r="G1204" s="1" t="s">
        <v>2626</v>
      </c>
      <c r="H1204" s="4">
        <v>10619</v>
      </c>
      <c r="I1204" s="4">
        <v>10619</v>
      </c>
      <c r="J1204" s="3">
        <v>2661</v>
      </c>
      <c r="K1204" s="2">
        <v>1</v>
      </c>
      <c r="L1204" s="2">
        <f t="shared" si="72"/>
        <v>3.9906050357008644</v>
      </c>
      <c r="M1204" s="2">
        <f t="shared" si="73"/>
        <v>3.9906050357008644</v>
      </c>
      <c r="N1204" t="str">
        <v>Low Pay</v>
      </c>
      <c r="O1204" s="2" t="str">
        <f t="shared" si="74"/>
        <v>Single</v>
      </c>
      <c r="P1204" t="str">
        <f t="shared" si="75"/>
        <v>Full Pay</v>
      </c>
    </row>
    <row r="1205" spans="1:16" x14ac:dyDescent="0.3">
      <c r="A1205" s="1" t="s">
        <v>11</v>
      </c>
      <c r="B1205" s="3">
        <v>9</v>
      </c>
      <c r="C1205" s="1" t="s">
        <v>130</v>
      </c>
      <c r="D1205" s="3">
        <v>5904</v>
      </c>
      <c r="E1205" s="1" t="s">
        <v>2627</v>
      </c>
      <c r="F1205" s="1" t="s">
        <v>21</v>
      </c>
      <c r="G1205" s="1" t="s">
        <v>2628</v>
      </c>
      <c r="H1205" s="4">
        <v>120000</v>
      </c>
      <c r="I1205" s="4">
        <v>120000</v>
      </c>
      <c r="J1205" s="3">
        <v>506</v>
      </c>
      <c r="K1205" s="2">
        <v>1</v>
      </c>
      <c r="L1205" s="2">
        <f t="shared" si="72"/>
        <v>237.15415019762847</v>
      </c>
      <c r="M1205" s="2">
        <f t="shared" si="73"/>
        <v>237.15415019762847</v>
      </c>
      <c r="N1205" t="str">
        <v>Low Pay</v>
      </c>
      <c r="O1205" s="2" t="str">
        <f t="shared" si="74"/>
        <v>Single</v>
      </c>
      <c r="P1205" t="str">
        <f t="shared" si="75"/>
        <v>Full Pay</v>
      </c>
    </row>
    <row r="1206" spans="1:16" x14ac:dyDescent="0.3">
      <c r="A1206" s="1" t="s">
        <v>11</v>
      </c>
      <c r="B1206" s="3">
        <v>10</v>
      </c>
      <c r="C1206" s="1" t="s">
        <v>12</v>
      </c>
      <c r="D1206" s="3">
        <v>57828</v>
      </c>
      <c r="E1206" s="1" t="s">
        <v>2629</v>
      </c>
      <c r="F1206" s="1" t="s">
        <v>14</v>
      </c>
      <c r="G1206" s="1" t="s">
        <v>2630</v>
      </c>
      <c r="H1206" s="4">
        <v>210000</v>
      </c>
      <c r="I1206" s="4">
        <v>210000</v>
      </c>
      <c r="J1206" s="3">
        <v>1098</v>
      </c>
      <c r="K1206" s="2">
        <v>1</v>
      </c>
      <c r="L1206" s="2">
        <f t="shared" si="72"/>
        <v>191.2568306010929</v>
      </c>
      <c r="M1206" s="2">
        <f t="shared" si="73"/>
        <v>191.2568306010929</v>
      </c>
      <c r="N1206" t="str">
        <v>Medium Pay</v>
      </c>
      <c r="O1206" s="2" t="str">
        <f t="shared" si="74"/>
        <v>Single</v>
      </c>
      <c r="P1206" t="str">
        <f t="shared" si="75"/>
        <v>Full Pay</v>
      </c>
    </row>
    <row r="1207" spans="1:16" x14ac:dyDescent="0.3">
      <c r="A1207" s="1" t="s">
        <v>11</v>
      </c>
      <c r="B1207" s="3">
        <v>18</v>
      </c>
      <c r="C1207" s="1" t="s">
        <v>1363</v>
      </c>
      <c r="D1207" s="3">
        <v>248902</v>
      </c>
      <c r="E1207" s="1" t="s">
        <v>2631</v>
      </c>
      <c r="F1207" s="1" t="s">
        <v>21</v>
      </c>
      <c r="G1207" s="1" t="s">
        <v>2632</v>
      </c>
      <c r="H1207" s="4">
        <v>156459</v>
      </c>
      <c r="I1207" s="4">
        <v>156459</v>
      </c>
      <c r="J1207" s="3">
        <v>438</v>
      </c>
      <c r="K1207" s="2">
        <v>1</v>
      </c>
      <c r="L1207" s="2">
        <f t="shared" si="72"/>
        <v>357.21232876712327</v>
      </c>
      <c r="M1207" s="2">
        <f t="shared" si="73"/>
        <v>357.21232876712327</v>
      </c>
      <c r="N1207" t="str">
        <v>Medium Pay</v>
      </c>
      <c r="O1207" s="2" t="str">
        <f t="shared" si="74"/>
        <v>Single</v>
      </c>
      <c r="P1207" t="str">
        <f t="shared" si="75"/>
        <v>Full Pay</v>
      </c>
    </row>
    <row r="1208" spans="1:16" x14ac:dyDescent="0.3">
      <c r="A1208" s="1" t="s">
        <v>11</v>
      </c>
      <c r="B1208" s="3">
        <v>7</v>
      </c>
      <c r="C1208" s="1" t="s">
        <v>52</v>
      </c>
      <c r="D1208" s="3">
        <v>250907</v>
      </c>
      <c r="E1208" s="1" t="s">
        <v>2633</v>
      </c>
      <c r="F1208" s="1" t="s">
        <v>21</v>
      </c>
      <c r="G1208" s="1" t="s">
        <v>2634</v>
      </c>
      <c r="H1208" s="4">
        <v>181440</v>
      </c>
      <c r="I1208" s="4">
        <v>181440</v>
      </c>
      <c r="J1208" s="3">
        <v>1454</v>
      </c>
      <c r="K1208" s="2">
        <v>1</v>
      </c>
      <c r="L1208" s="2">
        <f t="shared" si="72"/>
        <v>124.78679504814305</v>
      </c>
      <c r="M1208" s="2">
        <f t="shared" si="73"/>
        <v>124.78679504814305</v>
      </c>
      <c r="N1208" t="str">
        <v>Medium Pay</v>
      </c>
      <c r="O1208" s="2" t="str">
        <f t="shared" si="74"/>
        <v>Single</v>
      </c>
      <c r="P1208" t="str">
        <f t="shared" si="75"/>
        <v>Full Pay</v>
      </c>
    </row>
    <row r="1209" spans="1:16" x14ac:dyDescent="0.3">
      <c r="A1209" s="1" t="s">
        <v>11</v>
      </c>
      <c r="B1209" s="3">
        <v>7</v>
      </c>
      <c r="C1209" s="1" t="s">
        <v>142</v>
      </c>
      <c r="D1209" s="3">
        <v>212910</v>
      </c>
      <c r="E1209" s="1" t="s">
        <v>2635</v>
      </c>
      <c r="F1209" s="1" t="s">
        <v>21</v>
      </c>
      <c r="G1209" s="1" t="s">
        <v>2636</v>
      </c>
      <c r="H1209" s="4">
        <v>141000</v>
      </c>
      <c r="I1209" s="4">
        <v>141000</v>
      </c>
      <c r="J1209" s="3">
        <v>1166</v>
      </c>
      <c r="K1209" s="2">
        <v>1</v>
      </c>
      <c r="L1209" s="2">
        <f t="shared" si="72"/>
        <v>120.926243567753</v>
      </c>
      <c r="M1209" s="2">
        <f t="shared" si="73"/>
        <v>120.926243567753</v>
      </c>
      <c r="N1209" t="str">
        <v>Low Pay</v>
      </c>
      <c r="O1209" s="2" t="str">
        <f t="shared" si="74"/>
        <v>Single</v>
      </c>
      <c r="P1209" t="str">
        <f t="shared" si="75"/>
        <v>Full Pay</v>
      </c>
    </row>
    <row r="1210" spans="1:16" x14ac:dyDescent="0.3">
      <c r="A1210" s="1" t="s">
        <v>11</v>
      </c>
      <c r="B1210" s="3">
        <v>15</v>
      </c>
      <c r="C1210" s="1" t="s">
        <v>187</v>
      </c>
      <c r="D1210" s="3">
        <v>200904</v>
      </c>
      <c r="E1210" s="1" t="s">
        <v>2637</v>
      </c>
      <c r="F1210" s="1" t="s">
        <v>21</v>
      </c>
      <c r="G1210" s="1" t="s">
        <v>2638</v>
      </c>
      <c r="H1210" s="4">
        <v>52627</v>
      </c>
      <c r="I1210" s="4">
        <v>105254</v>
      </c>
      <c r="J1210" s="3">
        <v>552</v>
      </c>
      <c r="K1210" s="2">
        <v>0.5</v>
      </c>
      <c r="L1210" s="2">
        <f t="shared" si="72"/>
        <v>95.338768115942031</v>
      </c>
      <c r="M1210" s="2">
        <f t="shared" si="73"/>
        <v>190.67753623188406</v>
      </c>
      <c r="N1210" t="str">
        <v>Low Pay</v>
      </c>
      <c r="O1210" s="2" t="str">
        <f t="shared" si="74"/>
        <v>Single</v>
      </c>
      <c r="P1210" t="str">
        <f t="shared" si="75"/>
        <v>Partial</v>
      </c>
    </row>
    <row r="1211" spans="1:16" x14ac:dyDescent="0.3">
      <c r="A1211" s="1" t="s">
        <v>11</v>
      </c>
      <c r="B1211" s="3">
        <v>7</v>
      </c>
      <c r="C1211" s="1" t="s">
        <v>494</v>
      </c>
      <c r="D1211" s="3">
        <v>174906</v>
      </c>
      <c r="E1211" s="1" t="s">
        <v>2639</v>
      </c>
      <c r="F1211" s="1" t="s">
        <v>21</v>
      </c>
      <c r="G1211" s="1" t="s">
        <v>2640</v>
      </c>
      <c r="H1211" s="4">
        <v>147800</v>
      </c>
      <c r="I1211" s="4">
        <v>147800</v>
      </c>
      <c r="J1211" s="3">
        <v>885</v>
      </c>
      <c r="K1211" s="2">
        <v>1</v>
      </c>
      <c r="L1211" s="2">
        <f t="shared" si="72"/>
        <v>167.00564971751413</v>
      </c>
      <c r="M1211" s="2">
        <f t="shared" si="73"/>
        <v>167.00564971751413</v>
      </c>
      <c r="N1211" t="str">
        <v>Low Pay</v>
      </c>
      <c r="O1211" s="2" t="str">
        <f t="shared" si="74"/>
        <v>Single</v>
      </c>
      <c r="P1211" t="str">
        <f t="shared" si="75"/>
        <v>Full Pay</v>
      </c>
    </row>
    <row r="1212" spans="1:16" x14ac:dyDescent="0.3">
      <c r="A1212" s="1" t="s">
        <v>11</v>
      </c>
      <c r="B1212" s="3">
        <v>10</v>
      </c>
      <c r="C1212" s="1" t="s">
        <v>270</v>
      </c>
      <c r="D1212" s="3">
        <v>116909</v>
      </c>
      <c r="E1212" s="1" t="s">
        <v>2641</v>
      </c>
      <c r="F1212" s="1" t="s">
        <v>21</v>
      </c>
      <c r="G1212" s="1" t="s">
        <v>2642</v>
      </c>
      <c r="H1212" s="4">
        <v>122000</v>
      </c>
      <c r="I1212" s="4">
        <v>122000</v>
      </c>
      <c r="J1212" s="3">
        <v>713</v>
      </c>
      <c r="K1212" s="2">
        <v>1</v>
      </c>
      <c r="L1212" s="2">
        <f t="shared" si="72"/>
        <v>171.10799438990182</v>
      </c>
      <c r="M1212" s="2">
        <f t="shared" si="73"/>
        <v>171.10799438990182</v>
      </c>
      <c r="N1212" t="str">
        <v>Low Pay</v>
      </c>
      <c r="O1212" s="2" t="str">
        <f t="shared" si="74"/>
        <v>Single</v>
      </c>
      <c r="P1212" t="str">
        <f t="shared" si="75"/>
        <v>Full Pay</v>
      </c>
    </row>
    <row r="1213" spans="1:16" x14ac:dyDescent="0.3">
      <c r="A1213" s="1" t="s">
        <v>11</v>
      </c>
      <c r="B1213" s="3">
        <v>3</v>
      </c>
      <c r="C1213" s="1" t="s">
        <v>166</v>
      </c>
      <c r="D1213" s="3">
        <v>196902</v>
      </c>
      <c r="E1213" s="1" t="s">
        <v>2643</v>
      </c>
      <c r="F1213" s="1" t="s">
        <v>21</v>
      </c>
      <c r="G1213" s="1" t="s">
        <v>2644</v>
      </c>
      <c r="H1213" s="4">
        <v>110000</v>
      </c>
      <c r="I1213" s="4">
        <v>110000</v>
      </c>
      <c r="J1213" s="3">
        <v>400</v>
      </c>
      <c r="K1213" s="2">
        <v>1</v>
      </c>
      <c r="L1213" s="2">
        <f t="shared" si="72"/>
        <v>275</v>
      </c>
      <c r="M1213" s="2">
        <f t="shared" si="73"/>
        <v>275</v>
      </c>
      <c r="N1213" t="str">
        <v>Low Pay</v>
      </c>
      <c r="O1213" s="2" t="str">
        <f t="shared" si="74"/>
        <v>Single</v>
      </c>
      <c r="P1213" t="str">
        <f t="shared" si="75"/>
        <v>Full Pay</v>
      </c>
    </row>
    <row r="1214" spans="1:16" x14ac:dyDescent="0.3">
      <c r="A1214" s="1" t="s">
        <v>11</v>
      </c>
      <c r="B1214" s="3">
        <v>9</v>
      </c>
      <c r="C1214" s="1" t="s">
        <v>2419</v>
      </c>
      <c r="D1214" s="3">
        <v>224902</v>
      </c>
      <c r="E1214" s="1" t="s">
        <v>2645</v>
      </c>
      <c r="F1214" s="1" t="s">
        <v>21</v>
      </c>
      <c r="G1214" s="1" t="s">
        <v>2646</v>
      </c>
      <c r="H1214" s="4">
        <v>91637</v>
      </c>
      <c r="I1214" s="4">
        <v>106025</v>
      </c>
      <c r="J1214" s="3">
        <v>178</v>
      </c>
      <c r="K1214" s="2">
        <v>0.86</v>
      </c>
      <c r="L1214" s="2">
        <f t="shared" si="72"/>
        <v>514.81460674157302</v>
      </c>
      <c r="M1214" s="2">
        <f t="shared" si="73"/>
        <v>595.64606741573039</v>
      </c>
      <c r="N1214" t="str">
        <v>Low Pay</v>
      </c>
      <c r="O1214" s="2" t="str">
        <f t="shared" si="74"/>
        <v>Single</v>
      </c>
      <c r="P1214" t="str">
        <f t="shared" si="75"/>
        <v>Partial</v>
      </c>
    </row>
    <row r="1215" spans="1:16" x14ac:dyDescent="0.3">
      <c r="A1215" s="1" t="s">
        <v>11</v>
      </c>
      <c r="B1215" s="3">
        <v>5</v>
      </c>
      <c r="C1215" s="1" t="s">
        <v>517</v>
      </c>
      <c r="D1215" s="3">
        <v>229903</v>
      </c>
      <c r="E1215" s="1" t="s">
        <v>2647</v>
      </c>
      <c r="F1215" s="1" t="s">
        <v>21</v>
      </c>
      <c r="G1215" s="1" t="s">
        <v>2648</v>
      </c>
      <c r="H1215" s="4">
        <v>180722</v>
      </c>
      <c r="I1215" s="4">
        <v>180722</v>
      </c>
      <c r="J1215" s="3">
        <v>1196</v>
      </c>
      <c r="K1215" s="2">
        <v>1</v>
      </c>
      <c r="L1215" s="2">
        <f t="shared" si="72"/>
        <v>151.10535117056855</v>
      </c>
      <c r="M1215" s="2">
        <f t="shared" si="73"/>
        <v>151.10535117056855</v>
      </c>
      <c r="N1215" t="str">
        <v>Medium Pay</v>
      </c>
      <c r="O1215" s="2" t="str">
        <f t="shared" si="74"/>
        <v>Single</v>
      </c>
      <c r="P1215" t="str">
        <f t="shared" si="75"/>
        <v>Full Pay</v>
      </c>
    </row>
    <row r="1216" spans="1:16" x14ac:dyDescent="0.3">
      <c r="A1216" s="1" t="s">
        <v>11</v>
      </c>
      <c r="B1216" s="3">
        <v>12</v>
      </c>
      <c r="C1216" s="1" t="s">
        <v>752</v>
      </c>
      <c r="D1216" s="3">
        <v>81905</v>
      </c>
      <c r="E1216" s="1" t="s">
        <v>2649</v>
      </c>
      <c r="F1216" s="1" t="s">
        <v>21</v>
      </c>
      <c r="G1216" s="1" t="s">
        <v>2650</v>
      </c>
      <c r="H1216" s="4">
        <v>118450</v>
      </c>
      <c r="I1216" s="4">
        <v>118450</v>
      </c>
      <c r="J1216" s="3">
        <v>535</v>
      </c>
      <c r="K1216" s="2">
        <v>1</v>
      </c>
      <c r="L1216" s="2">
        <f t="shared" si="72"/>
        <v>221.4018691588785</v>
      </c>
      <c r="M1216" s="2">
        <f t="shared" si="73"/>
        <v>221.4018691588785</v>
      </c>
      <c r="N1216" t="str">
        <v>Low Pay</v>
      </c>
      <c r="O1216" s="2" t="str">
        <f t="shared" si="74"/>
        <v>Single</v>
      </c>
      <c r="P1216" t="str">
        <f t="shared" si="75"/>
        <v>Full Pay</v>
      </c>
    </row>
    <row r="1217" spans="1:16" x14ac:dyDescent="0.3">
      <c r="A1217" s="1" t="s">
        <v>11</v>
      </c>
      <c r="B1217" s="3">
        <v>10</v>
      </c>
      <c r="C1217" s="1" t="s">
        <v>70</v>
      </c>
      <c r="D1217" s="3">
        <v>43914</v>
      </c>
      <c r="E1217" s="1" t="s">
        <v>2651</v>
      </c>
      <c r="F1217" s="1" t="s">
        <v>21</v>
      </c>
      <c r="G1217" s="1" t="s">
        <v>2652</v>
      </c>
      <c r="H1217" s="4">
        <v>309090</v>
      </c>
      <c r="I1217" s="4">
        <v>309090</v>
      </c>
      <c r="J1217" s="3">
        <v>19401</v>
      </c>
      <c r="K1217" s="2">
        <v>1</v>
      </c>
      <c r="L1217" s="2">
        <f t="shared" si="72"/>
        <v>15.931653007576928</v>
      </c>
      <c r="M1217" s="2">
        <f t="shared" si="73"/>
        <v>15.931653007576928</v>
      </c>
      <c r="N1217" t="str">
        <v>High Pay</v>
      </c>
      <c r="O1217" s="2" t="str">
        <f t="shared" si="74"/>
        <v>Single</v>
      </c>
      <c r="P1217" t="str">
        <f t="shared" si="75"/>
        <v>Full Pay</v>
      </c>
    </row>
    <row r="1218" spans="1:16" x14ac:dyDescent="0.3">
      <c r="A1218" s="1" t="s">
        <v>11</v>
      </c>
      <c r="B1218" s="3">
        <v>14</v>
      </c>
      <c r="C1218" s="1" t="s">
        <v>26</v>
      </c>
      <c r="D1218" s="3">
        <v>221912</v>
      </c>
      <c r="E1218" s="1" t="s">
        <v>2651</v>
      </c>
      <c r="F1218" s="1" t="s">
        <v>21</v>
      </c>
      <c r="G1218" s="1" t="s">
        <v>2653</v>
      </c>
      <c r="H1218" s="4">
        <v>189655</v>
      </c>
      <c r="I1218" s="4">
        <v>189655</v>
      </c>
      <c r="J1218" s="3">
        <v>5606</v>
      </c>
      <c r="K1218" s="2">
        <v>1</v>
      </c>
      <c r="L1218" s="2">
        <f t="shared" si="72"/>
        <v>33.830717088833396</v>
      </c>
      <c r="M1218" s="2">
        <f t="shared" si="73"/>
        <v>33.830717088833396</v>
      </c>
      <c r="N1218" t="str">
        <v>Medium Pay</v>
      </c>
      <c r="O1218" s="2" t="str">
        <f t="shared" si="74"/>
        <v>Single</v>
      </c>
      <c r="P1218" t="str">
        <f t="shared" si="75"/>
        <v>Full Pay</v>
      </c>
    </row>
    <row r="1219" spans="1:16" x14ac:dyDescent="0.3">
      <c r="A1219" s="1" t="s">
        <v>11</v>
      </c>
      <c r="B1219" s="3">
        <v>7</v>
      </c>
      <c r="C1219" s="1" t="s">
        <v>52</v>
      </c>
      <c r="D1219" s="3">
        <v>250905</v>
      </c>
      <c r="E1219" s="1" t="s">
        <v>2654</v>
      </c>
      <c r="F1219" s="1" t="s">
        <v>21</v>
      </c>
      <c r="G1219" s="1" t="s">
        <v>2655</v>
      </c>
      <c r="H1219" s="4">
        <v>115000</v>
      </c>
      <c r="I1219" s="4">
        <v>115000</v>
      </c>
      <c r="J1219" s="3">
        <v>305</v>
      </c>
      <c r="K1219" s="2">
        <v>1</v>
      </c>
      <c r="L1219" s="2">
        <f t="shared" ref="L1219:L1227" si="76">SUM(H1219 / J1219)</f>
        <v>377.04918032786884</v>
      </c>
      <c r="M1219" s="2">
        <f t="shared" ref="M1219:M1227" si="77">SUM(I1219 / J1219)</f>
        <v>377.04918032786884</v>
      </c>
      <c r="N1219" t="str">
        <v>Low Pay</v>
      </c>
      <c r="O1219" s="2" t="str">
        <f t="shared" ref="O1219:O1227" si="78">IF(COUNTIFS(D$2:D$1200, D1219)&gt;1, "Turnover ("&amp;COUNTIFS(D$2:D$1200, D1219)&amp;" supers)", "Single")</f>
        <v>Single</v>
      </c>
      <c r="P1219" t="str">
        <f t="shared" ref="P1219:P1227" si="79">IF(K1219=1,"Full Pay","Partial")</f>
        <v>Full Pay</v>
      </c>
    </row>
    <row r="1220" spans="1:16" x14ac:dyDescent="0.3">
      <c r="A1220" s="1" t="s">
        <v>11</v>
      </c>
      <c r="B1220" s="3">
        <v>4</v>
      </c>
      <c r="C1220" s="1" t="s">
        <v>16</v>
      </c>
      <c r="D1220" s="3">
        <v>101873</v>
      </c>
      <c r="E1220" s="1" t="s">
        <v>2656</v>
      </c>
      <c r="F1220" s="1" t="s">
        <v>14</v>
      </c>
      <c r="G1220" s="1" t="s">
        <v>2657</v>
      </c>
      <c r="H1220" s="4">
        <v>110000</v>
      </c>
      <c r="I1220" s="4">
        <v>110000</v>
      </c>
      <c r="J1220" s="3">
        <v>321</v>
      </c>
      <c r="K1220" s="2">
        <v>1</v>
      </c>
      <c r="L1220" s="2">
        <f t="shared" si="76"/>
        <v>342.67912772585669</v>
      </c>
      <c r="M1220" s="2">
        <f t="shared" si="77"/>
        <v>342.67912772585669</v>
      </c>
      <c r="N1220" t="str">
        <v>Low Pay</v>
      </c>
      <c r="O1220" s="2" t="str">
        <f t="shared" si="78"/>
        <v>Single</v>
      </c>
      <c r="P1220" t="str">
        <f t="shared" si="79"/>
        <v>Full Pay</v>
      </c>
    </row>
    <row r="1221" spans="1:16" x14ac:dyDescent="0.3">
      <c r="A1221" s="1" t="s">
        <v>11</v>
      </c>
      <c r="B1221" s="3">
        <v>4</v>
      </c>
      <c r="C1221" s="1" t="s">
        <v>16</v>
      </c>
      <c r="D1221" s="3">
        <v>101845</v>
      </c>
      <c r="E1221" s="1" t="s">
        <v>2658</v>
      </c>
      <c r="F1221" s="1" t="s">
        <v>14</v>
      </c>
      <c r="G1221" s="1" t="s">
        <v>2659</v>
      </c>
      <c r="H1221" s="4">
        <v>359560</v>
      </c>
      <c r="I1221" s="4">
        <v>359560</v>
      </c>
      <c r="J1221" s="3">
        <v>19573</v>
      </c>
      <c r="K1221" s="2">
        <v>1</v>
      </c>
      <c r="L1221" s="2">
        <f t="shared" si="76"/>
        <v>18.370203852245439</v>
      </c>
      <c r="M1221" s="2">
        <f t="shared" si="77"/>
        <v>18.370203852245439</v>
      </c>
      <c r="N1221" t="str">
        <v>High Pay</v>
      </c>
      <c r="O1221" s="2" t="str">
        <f t="shared" si="78"/>
        <v>Single</v>
      </c>
      <c r="P1221" t="str">
        <f t="shared" si="79"/>
        <v>Full Pay</v>
      </c>
    </row>
    <row r="1222" spans="1:16" x14ac:dyDescent="0.3">
      <c r="A1222" s="1" t="s">
        <v>11</v>
      </c>
      <c r="B1222" s="3">
        <v>3</v>
      </c>
      <c r="C1222" s="1" t="s">
        <v>685</v>
      </c>
      <c r="D1222" s="3">
        <v>62903</v>
      </c>
      <c r="E1222" s="1" t="s">
        <v>2660</v>
      </c>
      <c r="F1222" s="1" t="s">
        <v>21</v>
      </c>
      <c r="G1222" s="1" t="s">
        <v>2661</v>
      </c>
      <c r="H1222" s="4">
        <v>140500</v>
      </c>
      <c r="I1222" s="4">
        <v>140500</v>
      </c>
      <c r="J1222" s="3">
        <v>1458</v>
      </c>
      <c r="K1222" s="2">
        <v>1</v>
      </c>
      <c r="L1222" s="2">
        <f t="shared" si="76"/>
        <v>96.364883401920437</v>
      </c>
      <c r="M1222" s="2">
        <f t="shared" si="77"/>
        <v>96.364883401920437</v>
      </c>
      <c r="N1222" t="str">
        <v>Low Pay</v>
      </c>
      <c r="O1222" s="2" t="str">
        <f t="shared" si="78"/>
        <v>Single</v>
      </c>
      <c r="P1222" t="str">
        <f t="shared" si="79"/>
        <v>Full Pay</v>
      </c>
    </row>
    <row r="1223" spans="1:16" x14ac:dyDescent="0.3">
      <c r="A1223" s="1" t="s">
        <v>11</v>
      </c>
      <c r="B1223" s="3">
        <v>3</v>
      </c>
      <c r="C1223" s="1" t="s">
        <v>685</v>
      </c>
      <c r="D1223" s="3">
        <v>62904</v>
      </c>
      <c r="E1223" s="1" t="s">
        <v>2662</v>
      </c>
      <c r="F1223" s="1" t="s">
        <v>21</v>
      </c>
      <c r="G1223" s="1" t="s">
        <v>2663</v>
      </c>
      <c r="H1223" s="4">
        <v>125000</v>
      </c>
      <c r="I1223" s="4">
        <v>125000</v>
      </c>
      <c r="J1223" s="3">
        <v>574</v>
      </c>
      <c r="K1223" s="2">
        <v>1</v>
      </c>
      <c r="L1223" s="2">
        <f t="shared" si="76"/>
        <v>217.77003484320556</v>
      </c>
      <c r="M1223" s="2">
        <f t="shared" si="77"/>
        <v>217.77003484320556</v>
      </c>
      <c r="N1223" t="str">
        <v>Low Pay</v>
      </c>
      <c r="O1223" s="2" t="str">
        <f t="shared" si="78"/>
        <v>Single</v>
      </c>
      <c r="P1223" t="str">
        <f t="shared" si="79"/>
        <v>Full Pay</v>
      </c>
    </row>
    <row r="1224" spans="1:16" x14ac:dyDescent="0.3">
      <c r="A1224" s="1" t="s">
        <v>11</v>
      </c>
      <c r="B1224" s="3">
        <v>19</v>
      </c>
      <c r="C1224" s="1" t="s">
        <v>116</v>
      </c>
      <c r="D1224" s="3">
        <v>71905</v>
      </c>
      <c r="E1224" s="1" t="s">
        <v>2664</v>
      </c>
      <c r="F1224" s="1" t="s">
        <v>21</v>
      </c>
      <c r="G1224" s="1" t="s">
        <v>2665</v>
      </c>
      <c r="H1224" s="4">
        <v>451457</v>
      </c>
      <c r="I1224" s="4">
        <v>451457</v>
      </c>
      <c r="J1224" s="3">
        <v>34062</v>
      </c>
      <c r="K1224" s="2">
        <v>1</v>
      </c>
      <c r="L1224" s="2">
        <f t="shared" si="76"/>
        <v>13.253978040044624</v>
      </c>
      <c r="M1224" s="2">
        <f t="shared" si="77"/>
        <v>13.253978040044624</v>
      </c>
      <c r="N1224" t="str">
        <v>High Pay</v>
      </c>
      <c r="O1224" s="2" t="str">
        <f t="shared" si="78"/>
        <v>Single</v>
      </c>
      <c r="P1224" t="str">
        <f t="shared" si="79"/>
        <v>Full Pay</v>
      </c>
    </row>
    <row r="1225" spans="1:16" x14ac:dyDescent="0.3">
      <c r="A1225" s="1" t="s">
        <v>11</v>
      </c>
      <c r="B1225" s="3">
        <v>1</v>
      </c>
      <c r="C1225" s="1" t="s">
        <v>2666</v>
      </c>
      <c r="D1225" s="3">
        <v>253901</v>
      </c>
      <c r="E1225" s="1" t="s">
        <v>2667</v>
      </c>
      <c r="F1225" s="1" t="s">
        <v>21</v>
      </c>
      <c r="G1225" s="1" t="s">
        <v>2668</v>
      </c>
      <c r="H1225" s="4">
        <v>173998</v>
      </c>
      <c r="I1225" s="4">
        <v>173998</v>
      </c>
      <c r="J1225" s="3">
        <v>3290</v>
      </c>
      <c r="K1225" s="2">
        <v>1</v>
      </c>
      <c r="L1225" s="2">
        <f t="shared" si="76"/>
        <v>52.886930091185413</v>
      </c>
      <c r="M1225" s="2">
        <f t="shared" si="77"/>
        <v>52.886930091185413</v>
      </c>
      <c r="N1225" t="str">
        <v>Medium Pay</v>
      </c>
      <c r="O1225" s="2" t="str">
        <f t="shared" si="78"/>
        <v>Single</v>
      </c>
      <c r="P1225" t="str">
        <f t="shared" si="79"/>
        <v>Full Pay</v>
      </c>
    </row>
    <row r="1226" spans="1:16" x14ac:dyDescent="0.3">
      <c r="A1226" s="1" t="s">
        <v>11</v>
      </c>
      <c r="B1226" s="3">
        <v>7</v>
      </c>
      <c r="C1226" s="1" t="s">
        <v>497</v>
      </c>
      <c r="D1226" s="3">
        <v>3906</v>
      </c>
      <c r="E1226" s="1" t="s">
        <v>2669</v>
      </c>
      <c r="F1226" s="1" t="s">
        <v>21</v>
      </c>
      <c r="G1226" s="1" t="s">
        <v>2670</v>
      </c>
      <c r="H1226" s="4">
        <v>111940</v>
      </c>
      <c r="I1226" s="4">
        <v>111940</v>
      </c>
      <c r="J1226" s="3">
        <v>303</v>
      </c>
      <c r="K1226" s="2">
        <v>1</v>
      </c>
      <c r="L1226" s="2">
        <f t="shared" si="76"/>
        <v>369.43894389438941</v>
      </c>
      <c r="M1226" s="2">
        <f t="shared" si="77"/>
        <v>369.43894389438941</v>
      </c>
      <c r="N1226" t="str">
        <v>Low Pay</v>
      </c>
      <c r="O1226" s="2" t="str">
        <f t="shared" si="78"/>
        <v>Single</v>
      </c>
      <c r="P1226" t="str">
        <f t="shared" si="79"/>
        <v>Full Pay</v>
      </c>
    </row>
    <row r="1227" spans="1:16" x14ac:dyDescent="0.3">
      <c r="A1227" s="1" t="s">
        <v>11</v>
      </c>
      <c r="B1227" s="3">
        <v>15</v>
      </c>
      <c r="C1227" s="1" t="s">
        <v>196</v>
      </c>
      <c r="D1227" s="3">
        <v>25906</v>
      </c>
      <c r="E1227" s="1" t="s">
        <v>2671</v>
      </c>
      <c r="F1227" s="1" t="s">
        <v>21</v>
      </c>
      <c r="G1227" s="1" t="s">
        <v>2672</v>
      </c>
      <c r="H1227" s="4">
        <v>112000</v>
      </c>
      <c r="I1227" s="4">
        <v>112000</v>
      </c>
      <c r="J1227" s="3">
        <v>220</v>
      </c>
      <c r="K1227" s="2">
        <v>1</v>
      </c>
      <c r="L1227" s="2">
        <f t="shared" si="76"/>
        <v>509.09090909090907</v>
      </c>
      <c r="M1227" s="2">
        <f t="shared" si="77"/>
        <v>509.09090909090907</v>
      </c>
      <c r="N1227" t="str">
        <v>Low Pay</v>
      </c>
      <c r="O1227" s="2" t="str">
        <f t="shared" si="78"/>
        <v>Single</v>
      </c>
      <c r="P1227" t="str">
        <f t="shared" si="79"/>
        <v>Full Pay</v>
      </c>
    </row>
  </sheetData>
  <autoFilter ref="L1:P1" xr:uid="{7C508CF4-CBE2-4CB8-B244-1B011FD785A3}"/>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E7D95489-6AA7-4E49-B27B-A84666570842}">
  <ds:schemaRefs/>
</ds:datastoreItem>
</file>

<file path=customXml/itemProps2.xml><?xml version="1.0" encoding="utf-8"?>
<ds:datastoreItem xmlns:ds="http://schemas.openxmlformats.org/officeDocument/2006/customXml" ds:itemID="{255AF223-9CE5-4137-BBBA-65E586CD9FBF}">
  <ds:schemaRefs/>
</ds:datastoreItem>
</file>

<file path=customXml/itemProps3.xml><?xml version="1.0" encoding="utf-8"?>
<ds:datastoreItem xmlns:ds="http://schemas.openxmlformats.org/officeDocument/2006/customXml" ds:itemID="{A2DA6B9E-9772-4652-A0A8-898ECA15376D}">
  <ds:schemaRefs/>
</ds:datastoreItem>
</file>

<file path=customXml/itemProps4.xml><?xml version="1.0" encoding="utf-8"?>
<ds:datastoreItem xmlns:ds="http://schemas.openxmlformats.org/officeDocument/2006/customXml" ds:itemID="{6D11102E-F646-4BE8-B3EC-D5C4CE806937}">
  <ds:schemaRefs/>
</ds:datastoreItem>
</file>

<file path=customXml/itemProps5.xml><?xml version="1.0" encoding="utf-8"?>
<ds:datastoreItem xmlns:ds="http://schemas.openxmlformats.org/officeDocument/2006/customXml" ds:itemID="{DEC0F16D-1D49-4CAF-95E0-E7F8375514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Insights</vt:lpstr>
      <vt:lpstr>Investigative</vt:lpstr>
      <vt:lpstr>Dashboard (Pay)</vt:lpstr>
      <vt:lpstr>Dashboard (Region)</vt:lpstr>
      <vt:lpstr>Dashboard (Superintendent)</vt:lpstr>
      <vt:lpstr>Texas_Superintendent_Salaries_F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Christa Guajardo</cp:lastModifiedBy>
  <dcterms:created xsi:type="dcterms:W3CDTF">2026-02-19T22:21:56Z</dcterms:created>
  <dcterms:modified xsi:type="dcterms:W3CDTF">2026-02-25T21:11:08Z</dcterms:modified>
</cp:coreProperties>
</file>