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Adnan\Advance Excel\Dashboard\"/>
    </mc:Choice>
  </mc:AlternateContent>
  <xr:revisionPtr revIDLastSave="0" documentId="8_{D72DCF52-B677-49FF-AA80-30311474B21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Home_valuation Prediction" sheetId="8" r:id="rId1"/>
    <sheet name="home_valuation" sheetId="6" r:id="rId2"/>
    <sheet name="Pricipal &amp; Interest By Period" sheetId="10" r:id="rId3"/>
    <sheet name="Data" sheetId="9" r:id="rId4"/>
    <sheet name="Sheet5" sheetId="11" r:id="rId5"/>
  </sheet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1" l="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137" i="11"/>
  <c r="G138" i="11"/>
  <c r="G139" i="11"/>
  <c r="G140" i="11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201" i="11"/>
  <c r="G202" i="11"/>
  <c r="G203" i="11"/>
  <c r="G204" i="11"/>
  <c r="G205" i="11"/>
  <c r="G206" i="11"/>
  <c r="G207" i="11"/>
  <c r="G208" i="11"/>
  <c r="G209" i="11"/>
  <c r="G210" i="11"/>
  <c r="G211" i="11"/>
  <c r="G212" i="11"/>
  <c r="G213" i="11"/>
  <c r="G214" i="11"/>
  <c r="G215" i="11"/>
  <c r="G216" i="11"/>
  <c r="G217" i="11"/>
  <c r="G218" i="11"/>
  <c r="G219" i="11"/>
  <c r="G220" i="11"/>
  <c r="G221" i="11"/>
  <c r="G222" i="11"/>
  <c r="G223" i="11"/>
  <c r="G224" i="11"/>
  <c r="G225" i="11"/>
  <c r="G226" i="11"/>
  <c r="G227" i="11"/>
  <c r="G228" i="11"/>
  <c r="G229" i="11"/>
  <c r="G230" i="11"/>
  <c r="G231" i="11"/>
  <c r="G232" i="11"/>
  <c r="G233" i="11"/>
  <c r="G234" i="11"/>
  <c r="G235" i="11"/>
  <c r="G236" i="11"/>
  <c r="G237" i="11"/>
  <c r="G238" i="11"/>
  <c r="G239" i="11"/>
  <c r="G240" i="11"/>
  <c r="G241" i="11"/>
  <c r="G242" i="11"/>
  <c r="G243" i="11"/>
  <c r="G244" i="11"/>
  <c r="G245" i="11"/>
  <c r="G246" i="11"/>
  <c r="G247" i="11"/>
  <c r="G248" i="11"/>
  <c r="G249" i="11"/>
  <c r="G250" i="11"/>
  <c r="G251" i="11"/>
  <c r="G252" i="11"/>
  <c r="G253" i="11"/>
  <c r="G254" i="11"/>
  <c r="G255" i="11"/>
  <c r="G256" i="11"/>
  <c r="G257" i="11"/>
  <c r="G258" i="11"/>
  <c r="G259" i="11"/>
  <c r="G260" i="11"/>
  <c r="G261" i="11"/>
  <c r="G262" i="11"/>
  <c r="G263" i="11"/>
  <c r="G264" i="11"/>
  <c r="G265" i="11"/>
  <c r="G266" i="11"/>
  <c r="G267" i="11"/>
  <c r="G268" i="11"/>
  <c r="G269" i="11"/>
  <c r="G270" i="11"/>
  <c r="G271" i="11"/>
  <c r="G272" i="11"/>
  <c r="G273" i="11"/>
  <c r="G274" i="11"/>
  <c r="G275" i="11"/>
  <c r="G276" i="11"/>
  <c r="G277" i="11"/>
  <c r="G278" i="11"/>
  <c r="G279" i="11"/>
  <c r="G280" i="11"/>
  <c r="G281" i="11"/>
  <c r="G282" i="11"/>
  <c r="G283" i="11"/>
  <c r="G284" i="11"/>
  <c r="G285" i="11"/>
  <c r="G286" i="11"/>
  <c r="G287" i="11"/>
  <c r="G288" i="11"/>
  <c r="G289" i="11"/>
  <c r="G290" i="11"/>
  <c r="G291" i="11"/>
  <c r="G292" i="11"/>
  <c r="G293" i="11"/>
  <c r="G294" i="11"/>
  <c r="G295" i="11"/>
  <c r="G296" i="11"/>
  <c r="G297" i="11"/>
  <c r="G298" i="11"/>
  <c r="G299" i="11"/>
  <c r="G300" i="11"/>
  <c r="G301" i="11"/>
  <c r="G302" i="11"/>
  <c r="G303" i="11"/>
  <c r="G304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200" i="11"/>
  <c r="F201" i="11"/>
  <c r="F202" i="11"/>
  <c r="F203" i="11"/>
  <c r="F204" i="11"/>
  <c r="F205" i="11"/>
  <c r="F206" i="11"/>
  <c r="F207" i="11"/>
  <c r="F208" i="11"/>
  <c r="F209" i="11"/>
  <c r="F210" i="11"/>
  <c r="F211" i="11"/>
  <c r="F212" i="11"/>
  <c r="F213" i="11"/>
  <c r="F214" i="11"/>
  <c r="F215" i="11"/>
  <c r="F216" i="11"/>
  <c r="F217" i="11"/>
  <c r="F218" i="11"/>
  <c r="F219" i="11"/>
  <c r="F220" i="11"/>
  <c r="F221" i="11"/>
  <c r="F222" i="11"/>
  <c r="F223" i="11"/>
  <c r="F224" i="11"/>
  <c r="F225" i="11"/>
  <c r="F226" i="11"/>
  <c r="F227" i="11"/>
  <c r="F228" i="11"/>
  <c r="F229" i="11"/>
  <c r="F230" i="11"/>
  <c r="F231" i="11"/>
  <c r="F232" i="11"/>
  <c r="F233" i="11"/>
  <c r="F234" i="11"/>
  <c r="F235" i="11"/>
  <c r="F236" i="11"/>
  <c r="F237" i="11"/>
  <c r="F238" i="11"/>
  <c r="F239" i="11"/>
  <c r="F240" i="11"/>
  <c r="F241" i="11"/>
  <c r="F242" i="11"/>
  <c r="F243" i="11"/>
  <c r="F244" i="11"/>
  <c r="F245" i="11"/>
  <c r="F246" i="11"/>
  <c r="F247" i="11"/>
  <c r="F248" i="11"/>
  <c r="F249" i="11"/>
  <c r="F250" i="11"/>
  <c r="F251" i="11"/>
  <c r="F252" i="11"/>
  <c r="F253" i="11"/>
  <c r="F254" i="11"/>
  <c r="F255" i="11"/>
  <c r="F256" i="11"/>
  <c r="F257" i="11"/>
  <c r="F258" i="11"/>
  <c r="F259" i="11"/>
  <c r="F260" i="11"/>
  <c r="F261" i="11"/>
  <c r="F262" i="11"/>
  <c r="F263" i="11"/>
  <c r="F264" i="11"/>
  <c r="F265" i="11"/>
  <c r="F266" i="11"/>
  <c r="F267" i="11"/>
  <c r="F268" i="11"/>
  <c r="F269" i="11"/>
  <c r="F270" i="11"/>
  <c r="F271" i="11"/>
  <c r="F272" i="11"/>
  <c r="F273" i="11"/>
  <c r="F274" i="11"/>
  <c r="F275" i="11"/>
  <c r="F276" i="11"/>
  <c r="F277" i="11"/>
  <c r="F278" i="11"/>
  <c r="F279" i="11"/>
  <c r="F280" i="11"/>
  <c r="F281" i="11"/>
  <c r="F282" i="11"/>
  <c r="F283" i="11"/>
  <c r="F284" i="11"/>
  <c r="F285" i="11"/>
  <c r="F286" i="11"/>
  <c r="F287" i="11"/>
  <c r="F288" i="11"/>
  <c r="F289" i="11"/>
  <c r="F290" i="11"/>
  <c r="F291" i="11"/>
  <c r="F292" i="11"/>
  <c r="F293" i="11"/>
  <c r="F294" i="11"/>
  <c r="F295" i="11"/>
  <c r="F296" i="11"/>
  <c r="F297" i="11"/>
  <c r="F298" i="11"/>
  <c r="F299" i="11"/>
  <c r="F300" i="11"/>
  <c r="F301" i="11"/>
  <c r="F302" i="11"/>
  <c r="F303" i="11"/>
  <c r="F304" i="11"/>
  <c r="G5" i="11"/>
  <c r="F5" i="11"/>
  <c r="J5" i="11"/>
  <c r="I6" i="11" s="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5" i="11"/>
  <c r="J4" i="9"/>
  <c r="K4" i="9" s="1"/>
  <c r="J5" i="9"/>
  <c r="J6" i="9"/>
  <c r="J7" i="9"/>
  <c r="J8" i="9"/>
  <c r="J9" i="9"/>
  <c r="J10" i="9"/>
  <c r="J11" i="9"/>
  <c r="J12" i="9"/>
  <c r="J13" i="9"/>
  <c r="J14" i="9"/>
  <c r="J3" i="9"/>
  <c r="I4" i="9"/>
  <c r="I5" i="9"/>
  <c r="I6" i="9"/>
  <c r="I7" i="9"/>
  <c r="I8" i="9"/>
  <c r="I9" i="9"/>
  <c r="I10" i="9"/>
  <c r="I11" i="9"/>
  <c r="I12" i="9"/>
  <c r="I13" i="9"/>
  <c r="I14" i="9"/>
  <c r="I3" i="9"/>
  <c r="K7" i="9"/>
  <c r="K8" i="9"/>
  <c r="K9" i="9"/>
  <c r="E12" i="9"/>
  <c r="E11" i="9"/>
  <c r="E10" i="9"/>
  <c r="E9" i="9"/>
  <c r="G25" i="8"/>
  <c r="B15" i="11" l="1"/>
  <c r="B14" i="11"/>
  <c r="J6" i="11"/>
  <c r="I7" i="11" s="1"/>
  <c r="K5" i="9"/>
  <c r="K10" i="9"/>
  <c r="K13" i="9"/>
  <c r="K14" i="9"/>
  <c r="K12" i="9"/>
  <c r="K11" i="9"/>
  <c r="K6" i="9"/>
  <c r="K3" i="9"/>
  <c r="J7" i="11" l="1"/>
  <c r="I8" i="11" s="1"/>
  <c r="J8" i="11" l="1"/>
  <c r="I9" i="11" s="1"/>
  <c r="G8" i="6"/>
  <c r="G3" i="6"/>
  <c r="G2" i="6"/>
  <c r="J9" i="11" l="1"/>
  <c r="I10" i="11" s="1"/>
  <c r="J10" i="11" l="1"/>
  <c r="I11" i="11" s="1"/>
  <c r="J11" i="11" l="1"/>
  <c r="I12" i="11" s="1"/>
  <c r="J12" i="11" l="1"/>
  <c r="I13" i="11" s="1"/>
  <c r="J13" i="11" l="1"/>
  <c r="I14" i="11" s="1"/>
  <c r="J14" i="11" l="1"/>
  <c r="I15" i="11" s="1"/>
  <c r="J15" i="11" l="1"/>
  <c r="I16" i="11" s="1"/>
  <c r="J16" i="11" l="1"/>
  <c r="I17" i="11" s="1"/>
  <c r="J17" i="11" l="1"/>
  <c r="I18" i="11" s="1"/>
  <c r="J18" i="11" l="1"/>
  <c r="I19" i="11" s="1"/>
  <c r="J19" i="11" l="1"/>
  <c r="I20" i="11" s="1"/>
  <c r="J20" i="11" l="1"/>
  <c r="I21" i="11" s="1"/>
  <c r="J21" i="11" l="1"/>
  <c r="I22" i="11" s="1"/>
  <c r="J22" i="11" l="1"/>
  <c r="I23" i="11" s="1"/>
  <c r="J23" i="11" l="1"/>
  <c r="I24" i="11" s="1"/>
  <c r="J24" i="11" l="1"/>
  <c r="I25" i="11" s="1"/>
  <c r="J25" i="11" l="1"/>
  <c r="I26" i="11" s="1"/>
  <c r="J26" i="11" l="1"/>
  <c r="I27" i="11" s="1"/>
  <c r="J27" i="11" l="1"/>
  <c r="I28" i="11" s="1"/>
  <c r="J28" i="11" l="1"/>
  <c r="I29" i="11" s="1"/>
  <c r="J29" i="11" l="1"/>
  <c r="I30" i="11" s="1"/>
  <c r="J30" i="11" l="1"/>
  <c r="I31" i="11" s="1"/>
  <c r="J31" i="11" l="1"/>
  <c r="I32" i="11" s="1"/>
  <c r="J32" i="11" l="1"/>
  <c r="I33" i="11" s="1"/>
  <c r="J33" i="11" l="1"/>
  <c r="I34" i="11" s="1"/>
  <c r="J34" i="11" l="1"/>
  <c r="I35" i="11" s="1"/>
  <c r="J35" i="11" l="1"/>
  <c r="I36" i="11" s="1"/>
  <c r="J36" i="11" l="1"/>
  <c r="I37" i="11" s="1"/>
  <c r="J37" i="11" l="1"/>
  <c r="I38" i="11" s="1"/>
  <c r="J38" i="11" l="1"/>
  <c r="I39" i="11" s="1"/>
  <c r="J39" i="11" l="1"/>
  <c r="I40" i="11" s="1"/>
  <c r="J40" i="11" l="1"/>
  <c r="I41" i="11" s="1"/>
  <c r="J41" i="11" l="1"/>
  <c r="I42" i="11" s="1"/>
  <c r="J42" i="11" l="1"/>
  <c r="I43" i="11" s="1"/>
  <c r="J43" i="11" l="1"/>
  <c r="I44" i="11" s="1"/>
  <c r="J44" i="11" l="1"/>
  <c r="I45" i="11" s="1"/>
  <c r="J45" i="11" l="1"/>
  <c r="I46" i="11" s="1"/>
  <c r="J46" i="11" l="1"/>
  <c r="I47" i="11" s="1"/>
  <c r="J47" i="11" l="1"/>
  <c r="I48" i="11" s="1"/>
  <c r="J48" i="11" l="1"/>
  <c r="I49" i="11" s="1"/>
  <c r="J49" i="11" l="1"/>
  <c r="I50" i="11" s="1"/>
  <c r="J50" i="11" l="1"/>
  <c r="I51" i="11" s="1"/>
  <c r="J51" i="11" l="1"/>
  <c r="I52" i="11" s="1"/>
  <c r="J52" i="11" l="1"/>
  <c r="I53" i="11" s="1"/>
  <c r="J53" i="11" l="1"/>
  <c r="I54" i="11" s="1"/>
  <c r="J54" i="11" l="1"/>
  <c r="I55" i="11" s="1"/>
  <c r="J55" i="11" l="1"/>
  <c r="I56" i="11" s="1"/>
  <c r="J56" i="11" l="1"/>
  <c r="I57" i="11" s="1"/>
  <c r="J57" i="11" l="1"/>
  <c r="I58" i="11" s="1"/>
  <c r="J58" i="11" l="1"/>
  <c r="I59" i="11" s="1"/>
  <c r="J59" i="11" l="1"/>
  <c r="I60" i="11" s="1"/>
  <c r="J60" i="11" l="1"/>
  <c r="I61" i="11" s="1"/>
  <c r="J61" i="11" l="1"/>
  <c r="I62" i="11" s="1"/>
  <c r="J62" i="11" l="1"/>
  <c r="I63" i="11" s="1"/>
  <c r="J63" i="11" l="1"/>
  <c r="I64" i="11" s="1"/>
  <c r="J64" i="11" l="1"/>
  <c r="I65" i="11" s="1"/>
  <c r="J65" i="11" l="1"/>
  <c r="I66" i="11" s="1"/>
  <c r="J66" i="11" l="1"/>
  <c r="I67" i="11" s="1"/>
  <c r="J67" i="11" l="1"/>
  <c r="I68" i="11" s="1"/>
  <c r="J68" i="11" l="1"/>
  <c r="I69" i="11" s="1"/>
  <c r="J69" i="11" l="1"/>
  <c r="I70" i="11" s="1"/>
  <c r="J70" i="11" l="1"/>
  <c r="I71" i="11" s="1"/>
  <c r="J71" i="11" l="1"/>
  <c r="I72" i="11" s="1"/>
  <c r="J72" i="11" l="1"/>
  <c r="I73" i="11" s="1"/>
  <c r="J73" i="11" l="1"/>
  <c r="I74" i="11" s="1"/>
  <c r="J74" i="11" l="1"/>
  <c r="I75" i="11" s="1"/>
  <c r="J75" i="11" l="1"/>
  <c r="I76" i="11" s="1"/>
  <c r="J76" i="11" l="1"/>
  <c r="I77" i="11" s="1"/>
  <c r="J77" i="11" l="1"/>
  <c r="I78" i="11" s="1"/>
  <c r="J78" i="11" l="1"/>
  <c r="I79" i="11" s="1"/>
  <c r="J79" i="11" l="1"/>
  <c r="I80" i="11" s="1"/>
  <c r="J80" i="11" l="1"/>
  <c r="I81" i="11" s="1"/>
  <c r="J81" i="11" l="1"/>
  <c r="I82" i="11" s="1"/>
  <c r="J82" i="11" l="1"/>
  <c r="I83" i="11" s="1"/>
  <c r="J83" i="11" l="1"/>
  <c r="I84" i="11" s="1"/>
  <c r="J84" i="11" l="1"/>
  <c r="I85" i="11" s="1"/>
  <c r="J85" i="11" l="1"/>
  <c r="I86" i="11" s="1"/>
  <c r="J86" i="11" l="1"/>
  <c r="I87" i="11" s="1"/>
  <c r="J87" i="11" l="1"/>
  <c r="I88" i="11" s="1"/>
  <c r="J88" i="11" l="1"/>
  <c r="I89" i="11" s="1"/>
  <c r="J89" i="11" l="1"/>
  <c r="I90" i="11" s="1"/>
  <c r="J90" i="11" l="1"/>
  <c r="I91" i="11" s="1"/>
  <c r="J91" i="11" l="1"/>
  <c r="I92" i="11" s="1"/>
  <c r="J92" i="11" l="1"/>
  <c r="I93" i="11" s="1"/>
  <c r="J93" i="11" l="1"/>
  <c r="I94" i="11" s="1"/>
  <c r="J94" i="11" l="1"/>
  <c r="I95" i="11" s="1"/>
  <c r="J95" i="11" l="1"/>
  <c r="I96" i="11" s="1"/>
  <c r="J96" i="11" l="1"/>
  <c r="I97" i="11" s="1"/>
  <c r="J97" i="11" l="1"/>
  <c r="I98" i="11" s="1"/>
  <c r="J98" i="11" l="1"/>
  <c r="I99" i="11" s="1"/>
  <c r="J99" i="11" l="1"/>
  <c r="I100" i="11" s="1"/>
  <c r="J100" i="11" l="1"/>
  <c r="I101" i="11" s="1"/>
  <c r="J101" i="11" l="1"/>
  <c r="I102" i="11" s="1"/>
  <c r="J102" i="11" l="1"/>
  <c r="I103" i="11" s="1"/>
  <c r="J103" i="11" l="1"/>
  <c r="I104" i="11" s="1"/>
  <c r="J104" i="11" l="1"/>
  <c r="I105" i="11" s="1"/>
  <c r="J105" i="11" l="1"/>
  <c r="I106" i="11" s="1"/>
  <c r="J106" i="11" l="1"/>
  <c r="I107" i="11" s="1"/>
  <c r="J107" i="11" l="1"/>
  <c r="I108" i="11" s="1"/>
  <c r="J108" i="11" l="1"/>
  <c r="I109" i="11" s="1"/>
  <c r="J109" i="11" l="1"/>
  <c r="I110" i="11" s="1"/>
  <c r="J110" i="11" l="1"/>
  <c r="I111" i="11" s="1"/>
  <c r="J111" i="11" l="1"/>
  <c r="I112" i="11" s="1"/>
  <c r="J112" i="11" l="1"/>
  <c r="I113" i="11" s="1"/>
  <c r="J113" i="11" l="1"/>
  <c r="I114" i="11" s="1"/>
  <c r="J114" i="11" l="1"/>
  <c r="I115" i="11" s="1"/>
  <c r="J115" i="11" l="1"/>
  <c r="I116" i="11" s="1"/>
  <c r="J116" i="11" l="1"/>
  <c r="I117" i="11" s="1"/>
  <c r="J117" i="11" l="1"/>
  <c r="I118" i="11" s="1"/>
  <c r="J118" i="11" l="1"/>
  <c r="I119" i="11" s="1"/>
  <c r="J119" i="11" l="1"/>
  <c r="I120" i="11" s="1"/>
  <c r="J120" i="11" l="1"/>
  <c r="I121" i="11" s="1"/>
  <c r="J121" i="11" l="1"/>
  <c r="I122" i="11" s="1"/>
  <c r="J122" i="11" l="1"/>
  <c r="I123" i="11" s="1"/>
  <c r="J123" i="11" l="1"/>
  <c r="I124" i="11" s="1"/>
  <c r="J124" i="11" l="1"/>
  <c r="I125" i="11" s="1"/>
  <c r="J125" i="11" l="1"/>
  <c r="I126" i="11" s="1"/>
  <c r="J126" i="11" l="1"/>
  <c r="I127" i="11" s="1"/>
  <c r="J127" i="11" l="1"/>
  <c r="I128" i="11" s="1"/>
  <c r="J128" i="11" l="1"/>
  <c r="I129" i="11" s="1"/>
  <c r="J129" i="11" l="1"/>
  <c r="I130" i="11" s="1"/>
  <c r="J130" i="11" l="1"/>
  <c r="I131" i="11" s="1"/>
  <c r="J131" i="11" l="1"/>
  <c r="I132" i="11" s="1"/>
  <c r="J132" i="11" l="1"/>
  <c r="I133" i="11" s="1"/>
  <c r="J133" i="11" l="1"/>
  <c r="I134" i="11" s="1"/>
  <c r="J134" i="11" l="1"/>
  <c r="I135" i="11" s="1"/>
  <c r="J135" i="11" l="1"/>
  <c r="I136" i="11" s="1"/>
  <c r="J136" i="11" l="1"/>
  <c r="I137" i="11" s="1"/>
  <c r="J137" i="11" l="1"/>
  <c r="I138" i="11" s="1"/>
  <c r="J138" i="11" l="1"/>
  <c r="I139" i="11" s="1"/>
  <c r="J139" i="11" l="1"/>
  <c r="I140" i="11" s="1"/>
  <c r="J140" i="11" l="1"/>
  <c r="I141" i="11" s="1"/>
  <c r="J141" i="11" l="1"/>
  <c r="I142" i="11" s="1"/>
  <c r="J142" i="11" l="1"/>
  <c r="I143" i="11" s="1"/>
  <c r="J143" i="11" l="1"/>
  <c r="I144" i="11" s="1"/>
  <c r="J144" i="11" l="1"/>
  <c r="I145" i="11" s="1"/>
  <c r="J145" i="11" l="1"/>
  <c r="I146" i="11" s="1"/>
  <c r="J146" i="11" l="1"/>
  <c r="I147" i="11" s="1"/>
  <c r="J147" i="11" l="1"/>
  <c r="I148" i="11" s="1"/>
  <c r="J148" i="11" l="1"/>
  <c r="I149" i="11" s="1"/>
  <c r="J149" i="11" l="1"/>
  <c r="I150" i="11" s="1"/>
  <c r="J150" i="11" l="1"/>
  <c r="I151" i="11" s="1"/>
  <c r="J151" i="11" l="1"/>
  <c r="I152" i="11" s="1"/>
  <c r="J152" i="11" l="1"/>
  <c r="I153" i="11" s="1"/>
  <c r="J153" i="11" l="1"/>
  <c r="I154" i="11" s="1"/>
  <c r="J154" i="11" l="1"/>
  <c r="I155" i="11" s="1"/>
  <c r="J155" i="11" l="1"/>
  <c r="I156" i="11" s="1"/>
  <c r="J156" i="11" l="1"/>
  <c r="I157" i="11" s="1"/>
  <c r="J157" i="11" l="1"/>
  <c r="I158" i="11" s="1"/>
  <c r="J158" i="11" l="1"/>
  <c r="I159" i="11" s="1"/>
  <c r="J159" i="11" l="1"/>
  <c r="I160" i="11" s="1"/>
  <c r="J160" i="11" l="1"/>
  <c r="I161" i="11" s="1"/>
  <c r="J161" i="11" l="1"/>
  <c r="I162" i="11" s="1"/>
  <c r="J162" i="11" l="1"/>
  <c r="I163" i="11" s="1"/>
  <c r="J163" i="11" l="1"/>
  <c r="I164" i="11" s="1"/>
  <c r="J164" i="11" l="1"/>
  <c r="I165" i="11" s="1"/>
  <c r="J165" i="11" l="1"/>
  <c r="I166" i="11" s="1"/>
  <c r="J166" i="11" l="1"/>
  <c r="I167" i="11" s="1"/>
  <c r="J167" i="11" l="1"/>
  <c r="I168" i="11" s="1"/>
  <c r="J168" i="11" l="1"/>
  <c r="I169" i="11" s="1"/>
  <c r="J169" i="11" l="1"/>
  <c r="I170" i="11" s="1"/>
  <c r="J170" i="11" l="1"/>
  <c r="I171" i="11" s="1"/>
  <c r="J171" i="11" l="1"/>
  <c r="I172" i="11" s="1"/>
  <c r="J172" i="11" l="1"/>
  <c r="I173" i="11" s="1"/>
  <c r="J173" i="11" l="1"/>
  <c r="I174" i="11" s="1"/>
  <c r="J174" i="11" l="1"/>
  <c r="I175" i="11" s="1"/>
  <c r="J175" i="11" l="1"/>
  <c r="I176" i="11" s="1"/>
  <c r="J176" i="11" l="1"/>
  <c r="I177" i="11" s="1"/>
  <c r="J177" i="11" l="1"/>
  <c r="I178" i="11" s="1"/>
  <c r="J178" i="11" l="1"/>
  <c r="I179" i="11" s="1"/>
  <c r="J179" i="11" l="1"/>
  <c r="I180" i="11" s="1"/>
  <c r="J180" i="11" l="1"/>
  <c r="I181" i="11" s="1"/>
  <c r="J181" i="11" l="1"/>
  <c r="I182" i="11" s="1"/>
  <c r="J182" i="11" l="1"/>
  <c r="I183" i="11" s="1"/>
  <c r="J183" i="11" l="1"/>
  <c r="I184" i="11" s="1"/>
  <c r="J184" i="11" l="1"/>
  <c r="I185" i="11" s="1"/>
  <c r="J185" i="11" l="1"/>
  <c r="I186" i="11" s="1"/>
  <c r="J186" i="11" l="1"/>
  <c r="I187" i="11" s="1"/>
  <c r="J187" i="11" l="1"/>
  <c r="I188" i="11" s="1"/>
  <c r="J188" i="11" l="1"/>
  <c r="I189" i="11" s="1"/>
  <c r="J189" i="11" l="1"/>
  <c r="I190" i="11" s="1"/>
  <c r="J190" i="11" l="1"/>
  <c r="I191" i="11" s="1"/>
  <c r="J191" i="11" l="1"/>
  <c r="I192" i="11" s="1"/>
  <c r="J192" i="11" l="1"/>
  <c r="I193" i="11" s="1"/>
  <c r="J193" i="11" l="1"/>
  <c r="I194" i="11" s="1"/>
  <c r="J194" i="11" l="1"/>
  <c r="I195" i="11" s="1"/>
  <c r="J195" i="11" l="1"/>
  <c r="I196" i="11" s="1"/>
  <c r="J196" i="11" l="1"/>
  <c r="I197" i="11" s="1"/>
  <c r="J197" i="11" l="1"/>
  <c r="I198" i="11" s="1"/>
  <c r="J198" i="11" l="1"/>
  <c r="I199" i="11" s="1"/>
  <c r="J199" i="11" l="1"/>
  <c r="I200" i="11" s="1"/>
  <c r="J200" i="11" l="1"/>
  <c r="I201" i="11" s="1"/>
  <c r="J201" i="11" l="1"/>
  <c r="I202" i="11" s="1"/>
  <c r="J202" i="11" l="1"/>
  <c r="I203" i="11" s="1"/>
  <c r="J203" i="11" l="1"/>
  <c r="I204" i="11" s="1"/>
  <c r="J204" i="11" l="1"/>
  <c r="I205" i="11" s="1"/>
  <c r="J205" i="11" l="1"/>
  <c r="I206" i="11" s="1"/>
  <c r="J206" i="11" l="1"/>
  <c r="I207" i="11" s="1"/>
  <c r="J207" i="11" l="1"/>
  <c r="I208" i="11" s="1"/>
  <c r="J208" i="11" l="1"/>
  <c r="I209" i="11" s="1"/>
  <c r="J209" i="11" l="1"/>
  <c r="I210" i="11" s="1"/>
  <c r="J210" i="11" l="1"/>
  <c r="I211" i="11" s="1"/>
  <c r="J211" i="11" l="1"/>
  <c r="I212" i="11" s="1"/>
  <c r="J212" i="11" l="1"/>
  <c r="I213" i="11" s="1"/>
  <c r="J213" i="11" l="1"/>
  <c r="I214" i="11" s="1"/>
  <c r="J214" i="11" l="1"/>
  <c r="I215" i="11" s="1"/>
  <c r="J215" i="11" l="1"/>
  <c r="I216" i="11" s="1"/>
  <c r="J216" i="11" l="1"/>
  <c r="I217" i="11" s="1"/>
  <c r="J217" i="11" l="1"/>
  <c r="I218" i="11" s="1"/>
  <c r="J218" i="11" l="1"/>
  <c r="I219" i="11" s="1"/>
  <c r="J219" i="11" l="1"/>
  <c r="I220" i="11" s="1"/>
  <c r="J220" i="11" l="1"/>
  <c r="I221" i="11" s="1"/>
  <c r="J221" i="11" l="1"/>
  <c r="I222" i="11" s="1"/>
  <c r="J222" i="11" l="1"/>
  <c r="I223" i="11" s="1"/>
  <c r="J223" i="11" l="1"/>
  <c r="I224" i="11" s="1"/>
  <c r="J224" i="11" l="1"/>
  <c r="I225" i="11" s="1"/>
  <c r="J225" i="11" l="1"/>
  <c r="I226" i="11" s="1"/>
  <c r="J226" i="11" l="1"/>
  <c r="I227" i="11" s="1"/>
  <c r="J227" i="11" l="1"/>
  <c r="I228" i="11" s="1"/>
  <c r="J228" i="11" l="1"/>
  <c r="I229" i="11" s="1"/>
  <c r="J229" i="11" l="1"/>
  <c r="I230" i="11" s="1"/>
  <c r="J230" i="11" l="1"/>
  <c r="I231" i="11" s="1"/>
  <c r="J231" i="11" l="1"/>
  <c r="I232" i="11" s="1"/>
  <c r="J232" i="11" l="1"/>
  <c r="I233" i="11" s="1"/>
  <c r="J233" i="11" l="1"/>
  <c r="I234" i="11" s="1"/>
  <c r="J234" i="11" l="1"/>
  <c r="I235" i="11" s="1"/>
  <c r="J235" i="11" l="1"/>
  <c r="I236" i="11" s="1"/>
  <c r="J236" i="11" l="1"/>
  <c r="I237" i="11" s="1"/>
  <c r="J237" i="11" l="1"/>
  <c r="I238" i="11" s="1"/>
  <c r="J238" i="11" l="1"/>
  <c r="I239" i="11" s="1"/>
  <c r="J239" i="11" l="1"/>
  <c r="I240" i="11" s="1"/>
  <c r="J240" i="11" l="1"/>
  <c r="I241" i="11" s="1"/>
  <c r="J241" i="11" l="1"/>
  <c r="I242" i="11" s="1"/>
  <c r="J242" i="11" l="1"/>
  <c r="I243" i="11" s="1"/>
  <c r="J243" i="11" l="1"/>
  <c r="I244" i="11" s="1"/>
  <c r="J244" i="11" l="1"/>
  <c r="I245" i="11" s="1"/>
  <c r="J245" i="11" l="1"/>
  <c r="I246" i="11" s="1"/>
  <c r="J246" i="11" l="1"/>
  <c r="I247" i="11" s="1"/>
  <c r="J247" i="11" l="1"/>
  <c r="I248" i="11" s="1"/>
  <c r="J248" i="11" l="1"/>
  <c r="I249" i="11" s="1"/>
  <c r="J249" i="11" l="1"/>
  <c r="I250" i="11" s="1"/>
  <c r="J250" i="11" l="1"/>
  <c r="I251" i="11" s="1"/>
  <c r="J251" i="11" l="1"/>
  <c r="I252" i="11" s="1"/>
  <c r="J252" i="11" l="1"/>
  <c r="I253" i="11" s="1"/>
  <c r="J253" i="11" l="1"/>
  <c r="I254" i="11" s="1"/>
  <c r="J254" i="11" l="1"/>
  <c r="I255" i="11" s="1"/>
  <c r="J255" i="11" l="1"/>
  <c r="I256" i="11" s="1"/>
  <c r="J256" i="11" l="1"/>
  <c r="I257" i="11" s="1"/>
  <c r="J257" i="11" l="1"/>
  <c r="I258" i="11" s="1"/>
  <c r="J258" i="11" l="1"/>
  <c r="I259" i="11" s="1"/>
  <c r="J259" i="11" l="1"/>
  <c r="I260" i="11" s="1"/>
  <c r="J260" i="11" l="1"/>
  <c r="I261" i="11" s="1"/>
  <c r="J261" i="11" l="1"/>
  <c r="I262" i="11" s="1"/>
  <c r="J262" i="11" l="1"/>
  <c r="I263" i="11" s="1"/>
  <c r="J263" i="11" l="1"/>
  <c r="I264" i="11" s="1"/>
  <c r="J264" i="11" l="1"/>
  <c r="I265" i="11" s="1"/>
  <c r="J265" i="11" l="1"/>
  <c r="I266" i="11" s="1"/>
  <c r="J266" i="11" l="1"/>
  <c r="I267" i="11" s="1"/>
  <c r="J267" i="11" l="1"/>
  <c r="I268" i="11" s="1"/>
  <c r="J268" i="11" l="1"/>
  <c r="I269" i="11" s="1"/>
  <c r="J269" i="11" l="1"/>
  <c r="I270" i="11" s="1"/>
  <c r="J270" i="11" l="1"/>
  <c r="I271" i="11" s="1"/>
  <c r="J271" i="11" l="1"/>
  <c r="I272" i="11" s="1"/>
  <c r="J272" i="11" l="1"/>
  <c r="I273" i="11" s="1"/>
  <c r="J273" i="11" l="1"/>
  <c r="I274" i="11" s="1"/>
  <c r="J274" i="11" l="1"/>
  <c r="I275" i="11" s="1"/>
  <c r="J275" i="11" l="1"/>
  <c r="I276" i="11" s="1"/>
  <c r="J276" i="11" l="1"/>
  <c r="I277" i="11" s="1"/>
  <c r="J277" i="11" l="1"/>
  <c r="I278" i="11" s="1"/>
  <c r="J278" i="11" l="1"/>
  <c r="I279" i="11" s="1"/>
  <c r="J279" i="11" l="1"/>
  <c r="I280" i="11" s="1"/>
  <c r="J280" i="11" l="1"/>
  <c r="I281" i="11" s="1"/>
  <c r="J281" i="11" l="1"/>
  <c r="I282" i="11" s="1"/>
  <c r="J282" i="11" l="1"/>
  <c r="I283" i="11" s="1"/>
  <c r="J283" i="11" l="1"/>
  <c r="I284" i="11" s="1"/>
  <c r="J284" i="11" l="1"/>
  <c r="I285" i="11" s="1"/>
  <c r="J285" i="11" l="1"/>
  <c r="I286" i="11" s="1"/>
  <c r="J286" i="11" l="1"/>
  <c r="I287" i="11" s="1"/>
  <c r="J287" i="11" l="1"/>
  <c r="I288" i="11" s="1"/>
  <c r="J288" i="11" l="1"/>
  <c r="I289" i="11" s="1"/>
  <c r="J289" i="11" l="1"/>
  <c r="I290" i="11" s="1"/>
  <c r="J290" i="11" l="1"/>
  <c r="I291" i="11" s="1"/>
  <c r="J291" i="11" l="1"/>
  <c r="I292" i="11" s="1"/>
  <c r="J292" i="11" l="1"/>
  <c r="I293" i="11" s="1"/>
  <c r="J293" i="11" l="1"/>
  <c r="I294" i="11" s="1"/>
  <c r="J294" i="11" l="1"/>
  <c r="I295" i="11" s="1"/>
  <c r="J295" i="11" l="1"/>
  <c r="I296" i="11" s="1"/>
  <c r="J296" i="11" l="1"/>
  <c r="I297" i="11" s="1"/>
  <c r="J297" i="11" l="1"/>
  <c r="I298" i="11" s="1"/>
  <c r="J298" i="11" l="1"/>
  <c r="I299" i="11" s="1"/>
  <c r="J299" i="11" l="1"/>
  <c r="I300" i="11" s="1"/>
  <c r="J300" i="11" l="1"/>
  <c r="I301" i="11" s="1"/>
  <c r="J301" i="11" l="1"/>
  <c r="I302" i="11" s="1"/>
  <c r="J302" i="11" l="1"/>
  <c r="I303" i="11" s="1"/>
  <c r="J303" i="11" l="1"/>
  <c r="I304" i="11" s="1"/>
  <c r="J304" i="11" l="1"/>
</calcChain>
</file>

<file path=xl/sharedStrings.xml><?xml version="1.0" encoding="utf-8"?>
<sst xmlns="http://schemas.openxmlformats.org/spreadsheetml/2006/main" count="74" uniqueCount="61">
  <si>
    <t>House Age (years)</t>
  </si>
  <si>
    <t>Price per Square Foot</t>
  </si>
  <si>
    <t>Intercept</t>
  </si>
  <si>
    <t>Distance to Station (meters)</t>
  </si>
  <si>
    <t>Nearby Stores</t>
  </si>
  <si>
    <t>Distance</t>
  </si>
  <si>
    <t>Example:</t>
  </si>
  <si>
    <t>Price</t>
  </si>
  <si>
    <t>Coefficient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</si>
  <si>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</si>
  <si>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</si>
  <si>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</si>
  <si>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</si>
  <si>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</si>
  <si>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</si>
  <si>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</si>
  <si>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</si>
  <si>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</si>
  <si>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</si>
  <si>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</si>
  <si>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</si>
  <si>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</si>
  <si>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</si>
  <si>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</si>
  <si>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</si>
  <si>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</si>
  <si>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</si>
  <si>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</si>
  <si>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</si>
  <si>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</si>
  <si>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</si>
  <si>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</si>
  <si>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PROBABILITY OUTPUT</t>
  </si>
  <si>
    <t>Percentile</t>
  </si>
  <si>
    <t>Coeff</t>
  </si>
  <si>
    <t>House Age</t>
  </si>
  <si>
    <t>Stores</t>
  </si>
  <si>
    <t>Loan Amount</t>
  </si>
  <si>
    <t>Interest</t>
  </si>
  <si>
    <t>Tenure in Months</t>
  </si>
  <si>
    <t>PMT</t>
  </si>
  <si>
    <t>IPMT</t>
  </si>
  <si>
    <t>PPMT</t>
  </si>
  <si>
    <t>Annual Interest</t>
  </si>
  <si>
    <t>Principal</t>
  </si>
  <si>
    <t>Months</t>
  </si>
  <si>
    <t>Interest Percent</t>
  </si>
  <si>
    <t>Row Labels</t>
  </si>
  <si>
    <t>Grand Total</t>
  </si>
  <si>
    <t>Sum of Principal</t>
  </si>
  <si>
    <t>Sum of Interest</t>
  </si>
  <si>
    <t>EMI</t>
  </si>
  <si>
    <t>Pre Payment</t>
  </si>
  <si>
    <t>Updated interest</t>
  </si>
  <si>
    <t>Total Savings</t>
  </si>
  <si>
    <t>Total Amount</t>
  </si>
  <si>
    <t>Tenure Yrs</t>
  </si>
  <si>
    <t>Opening Balance</t>
  </si>
  <si>
    <t>Closing Balance</t>
  </si>
  <si>
    <t>Date</t>
  </si>
  <si>
    <t>Fixed Rate @6.7%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</si>
</sst>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\ #,##0.00;[Red]&quot;₹&quot;\ \-#,##0.00"/>
    <numFmt numFmtId="164" formatCode="_ [$₹-4009]\ * #,##0.00_ ;_ [$₹-4009]\ * \-#,##0.00_ ;_ [$₹-4009]\ * &quot;-&quot;??_ ;_ @_ "/>
    <numFmt numFmtId="166" formatCode="_ [$₹-4009]\ * #,##0_ ;_ [$₹-4009]\ * \-#,##0_ ;_ [$₹-4009]\ * &quot;-&quot;??_ ;_ @_ "/>
    <numFmt numFmtId="171" formatCode="&quot;₹&quot;\ #,##0"/>
    <numFmt numFmtId="175" formatCode="[$-F800]dddd\,\ mmmm\ dd\,\ yyyy"/>
  </numFmts>
  <fonts count="9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1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i/>
      <sz val="12"/>
      <color theme="1"/>
      <name val="Calibri"/>
      <family val="2"/>
      <charset val="136"/>
      <scheme val="minor"/>
    </font>
    <font>
      <sz val="12"/>
      <name val="Calibri"/>
      <family val="2"/>
      <charset val="136"/>
      <scheme val="minor"/>
    </font>
    <font>
      <sz val="10"/>
      <color theme="1" tint="0.14999847407452621"/>
      <name val="Arial Black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4" fillId="0" borderId="0" applyFont="0" applyFill="0" applyBorder="0" applyAlignment="0" applyProtection="0"/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Continuous" vertical="center"/>
    </xf>
    <xf numFmtId="0" fontId="0" fillId="3" borderId="0" xfId="0" applyFill="1" applyBorder="1" applyAlignment="1">
      <alignment vertical="center"/>
    </xf>
    <xf numFmtId="0" fontId="5" fillId="3" borderId="3" xfId="0" applyFont="1" applyFill="1" applyBorder="1" applyAlignment="1">
      <alignment horizontal="center" vertical="center"/>
    </xf>
    <xf numFmtId="0" fontId="0" fillId="3" borderId="2" xfId="0" applyFill="1" applyBorder="1" applyAlignment="1">
      <alignment vertical="center"/>
    </xf>
    <xf numFmtId="10" fontId="0" fillId="0" borderId="0" xfId="0" applyNumberFormat="1">
      <alignment vertical="center"/>
    </xf>
    <xf numFmtId="8" fontId="0" fillId="0" borderId="0" xfId="0" applyNumberFormat="1">
      <alignment vertical="center"/>
    </xf>
    <xf numFmtId="164" fontId="0" fillId="0" borderId="0" xfId="0" applyNumberFormat="1">
      <alignment vertical="center"/>
    </xf>
    <xf numFmtId="9" fontId="0" fillId="0" borderId="0" xfId="2" applyFont="1" applyAlignment="1">
      <alignment vertical="center"/>
    </xf>
    <xf numFmtId="166" fontId="6" fillId="0" borderId="0" xfId="0" applyNumberFormat="1" applyFont="1">
      <alignment vertical="center"/>
    </xf>
    <xf numFmtId="166" fontId="0" fillId="0" borderId="0" xfId="0" applyNumberFormat="1">
      <alignment vertical="center"/>
    </xf>
    <xf numFmtId="0" fontId="7" fillId="4" borderId="0" xfId="0" applyFont="1" applyFill="1">
      <alignment vertical="center"/>
    </xf>
    <xf numFmtId="0" fontId="7" fillId="4" borderId="0" xfId="0" applyFont="1" applyFill="1" applyAlignment="1">
      <alignment vertical="center" wrapTex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8" fillId="5" borderId="0" xfId="0" applyFont="1" applyFill="1">
      <alignment vertical="center"/>
    </xf>
    <xf numFmtId="10" fontId="8" fillId="5" borderId="0" xfId="0" applyNumberFormat="1" applyFont="1" applyFill="1">
      <alignment vertical="center"/>
    </xf>
    <xf numFmtId="171" fontId="8" fillId="5" borderId="0" xfId="0" applyNumberFormat="1" applyFont="1" applyFill="1">
      <alignment vertical="center"/>
    </xf>
    <xf numFmtId="1" fontId="8" fillId="5" borderId="0" xfId="0" applyNumberFormat="1" applyFont="1" applyFill="1">
      <alignment vertical="center"/>
    </xf>
    <xf numFmtId="171" fontId="8" fillId="0" borderId="0" xfId="0" applyNumberFormat="1" applyFont="1" applyFill="1" applyBorder="1">
      <alignment vertical="center"/>
    </xf>
    <xf numFmtId="171" fontId="0" fillId="0" borderId="0" xfId="0" applyNumberFormat="1">
      <alignment vertical="center"/>
    </xf>
    <xf numFmtId="175" fontId="0" fillId="0" borderId="0" xfId="0" applyNumberFormat="1">
      <alignment vertical="center"/>
    </xf>
    <xf numFmtId="175" fontId="8" fillId="5" borderId="0" xfId="0" applyNumberFormat="1" applyFont="1" applyFill="1">
      <alignment vertical="center"/>
    </xf>
    <xf numFmtId="166" fontId="8" fillId="5" borderId="0" xfId="0" applyNumberFormat="1" applyFont="1" applyFill="1">
      <alignment vertical="center"/>
    </xf>
  </cellXfs>
  <cellStyles count="3">
    <cellStyle name="Normal" xfId="0" builtinId="0"/>
    <cellStyle name="Percent" xfId="2" builtinId="5"/>
    <cellStyle name="一般 2" xfId="1" xr:uid="{00000000-0005-0000-0000-000001000000}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 tint="0.14999847407452621"/>
        <name val="Arial Black"/>
        <family val="2"/>
        <scheme val="none"/>
      </font>
      <fill>
        <patternFill patternType="solid">
          <fgColor indexed="64"/>
          <bgColor theme="5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charset val="136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136"/>
        <scheme val="minor"/>
      </font>
      <numFmt numFmtId="166" formatCode="_ [$₹-4009]\ * #,##0_ ;_ [$₹-4009]\ * \-#,##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charset val="136"/>
        <scheme val="minor"/>
      </font>
      <numFmt numFmtId="166" formatCode="_ [$₹-4009]\ * #,##0_ ;_ [$₹-4009]\ * \-#,##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'Home_valuation Prediction'!$A$27:$A$76</c:f>
              <c:numCache>
                <c:formatCode>General</c:formatCode>
                <c:ptCount val="5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</c:numCache>
            </c:numRef>
          </c:xVal>
          <c:yVal>
            <c:numRef>
              <c:f>'Home_valuation Prediction'!$B$27:$B$76</c:f>
              <c:numCache>
                <c:formatCode>General</c:formatCode>
                <c:ptCount val="50"/>
                <c:pt idx="0">
                  <c:v>26.4</c:v>
                </c:pt>
                <c:pt idx="1">
                  <c:v>26.8</c:v>
                </c:pt>
                <c:pt idx="2">
                  <c:v>31.8</c:v>
                </c:pt>
                <c:pt idx="3">
                  <c:v>36.4</c:v>
                </c:pt>
                <c:pt idx="4">
                  <c:v>37.6</c:v>
                </c:pt>
                <c:pt idx="5">
                  <c:v>44.2</c:v>
                </c:pt>
                <c:pt idx="6">
                  <c:v>44.2</c:v>
                </c:pt>
                <c:pt idx="7">
                  <c:v>45.8</c:v>
                </c:pt>
                <c:pt idx="8">
                  <c:v>47.6</c:v>
                </c:pt>
                <c:pt idx="9">
                  <c:v>49.2</c:v>
                </c:pt>
                <c:pt idx="10">
                  <c:v>50</c:v>
                </c:pt>
                <c:pt idx="11">
                  <c:v>50.6</c:v>
                </c:pt>
                <c:pt idx="12">
                  <c:v>54</c:v>
                </c:pt>
                <c:pt idx="13">
                  <c:v>54.6</c:v>
                </c:pt>
                <c:pt idx="14">
                  <c:v>58.6</c:v>
                </c:pt>
                <c:pt idx="15">
                  <c:v>64.2</c:v>
                </c:pt>
                <c:pt idx="16">
                  <c:v>67.2</c:v>
                </c:pt>
                <c:pt idx="17">
                  <c:v>68.2</c:v>
                </c:pt>
                <c:pt idx="18">
                  <c:v>68.400000000000006</c:v>
                </c:pt>
                <c:pt idx="19">
                  <c:v>68.599999999999994</c:v>
                </c:pt>
                <c:pt idx="20">
                  <c:v>69.400000000000006</c:v>
                </c:pt>
                <c:pt idx="21">
                  <c:v>74.8</c:v>
                </c:pt>
                <c:pt idx="22">
                  <c:v>75.8</c:v>
                </c:pt>
                <c:pt idx="23">
                  <c:v>76.599999999999994</c:v>
                </c:pt>
                <c:pt idx="24">
                  <c:v>77.599999999999994</c:v>
                </c:pt>
                <c:pt idx="25">
                  <c:v>78.599999999999994</c:v>
                </c:pt>
                <c:pt idx="26">
                  <c:v>80.599999999999994</c:v>
                </c:pt>
                <c:pt idx="27">
                  <c:v>82.8</c:v>
                </c:pt>
                <c:pt idx="28">
                  <c:v>84</c:v>
                </c:pt>
                <c:pt idx="29">
                  <c:v>84.4</c:v>
                </c:pt>
                <c:pt idx="30">
                  <c:v>84.6</c:v>
                </c:pt>
                <c:pt idx="31">
                  <c:v>86.2</c:v>
                </c:pt>
                <c:pt idx="32">
                  <c:v>92.4</c:v>
                </c:pt>
                <c:pt idx="33">
                  <c:v>93.4</c:v>
                </c:pt>
                <c:pt idx="34">
                  <c:v>94</c:v>
                </c:pt>
                <c:pt idx="35">
                  <c:v>94.6</c:v>
                </c:pt>
                <c:pt idx="36">
                  <c:v>95.4</c:v>
                </c:pt>
                <c:pt idx="37">
                  <c:v>95.4</c:v>
                </c:pt>
                <c:pt idx="38">
                  <c:v>95.8</c:v>
                </c:pt>
                <c:pt idx="39">
                  <c:v>98.6</c:v>
                </c:pt>
                <c:pt idx="40">
                  <c:v>101</c:v>
                </c:pt>
                <c:pt idx="41">
                  <c:v>103.2</c:v>
                </c:pt>
                <c:pt idx="42">
                  <c:v>107.8</c:v>
                </c:pt>
                <c:pt idx="43">
                  <c:v>109.6</c:v>
                </c:pt>
                <c:pt idx="44">
                  <c:v>110.2</c:v>
                </c:pt>
                <c:pt idx="45">
                  <c:v>112.4</c:v>
                </c:pt>
                <c:pt idx="46">
                  <c:v>114.2</c:v>
                </c:pt>
                <c:pt idx="47">
                  <c:v>116.2</c:v>
                </c:pt>
                <c:pt idx="48">
                  <c:v>123</c:v>
                </c:pt>
                <c:pt idx="49">
                  <c:v>140.19999999999999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AD-452D-A39A-223777A8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0473952"/>
        <c:axId val="1280474368"/>
      </c:scatterChart>
      <c:valAx>
        <c:axId val="12804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474368"/>
        <c:crosses val="autoZero"/>
        <c:crossBetween val="midCat"/>
      </c:valAx>
      <c:valAx>
        <c:axId val="12804743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Price per Square Foot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804739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48333333333333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home_valuation!$D$1</c:f>
              <c:strCache>
                <c:ptCount val="1"/>
                <c:pt idx="0">
                  <c:v>Price per Square Foot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809055118110236E-2"/>
                  <c:y val="-0.589120005832604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home_valuation!$B$2:$B$51</c:f>
              <c:numCache>
                <c:formatCode>General</c:formatCode>
                <c:ptCount val="50"/>
                <c:pt idx="0">
                  <c:v>84.878820000000005</c:v>
                </c:pt>
                <c:pt idx="1">
                  <c:v>306.59469999999999</c:v>
                </c:pt>
                <c:pt idx="2">
                  <c:v>561.98450000000003</c:v>
                </c:pt>
                <c:pt idx="3">
                  <c:v>561.98450000000003</c:v>
                </c:pt>
                <c:pt idx="4">
                  <c:v>390.5684</c:v>
                </c:pt>
                <c:pt idx="5">
                  <c:v>2175.0300000000002</c:v>
                </c:pt>
                <c:pt idx="6">
                  <c:v>623.47310000000004</c:v>
                </c:pt>
                <c:pt idx="7">
                  <c:v>287.60250000000002</c:v>
                </c:pt>
                <c:pt idx="8">
                  <c:v>5512.0379999999996</c:v>
                </c:pt>
                <c:pt idx="9">
                  <c:v>1783.18</c:v>
                </c:pt>
                <c:pt idx="10">
                  <c:v>405.21339999999998</c:v>
                </c:pt>
                <c:pt idx="11">
                  <c:v>90.456059999999994</c:v>
                </c:pt>
                <c:pt idx="12">
                  <c:v>492.23129999999998</c:v>
                </c:pt>
                <c:pt idx="13">
                  <c:v>2469.645</c:v>
                </c:pt>
                <c:pt idx="14">
                  <c:v>1164.838</c:v>
                </c:pt>
                <c:pt idx="15">
                  <c:v>579.20830000000001</c:v>
                </c:pt>
                <c:pt idx="16">
                  <c:v>292.99779999999998</c:v>
                </c:pt>
                <c:pt idx="17">
                  <c:v>350.85149999999999</c:v>
                </c:pt>
                <c:pt idx="18">
                  <c:v>368.13630000000001</c:v>
                </c:pt>
                <c:pt idx="19">
                  <c:v>23.382840000000002</c:v>
                </c:pt>
                <c:pt idx="20">
                  <c:v>2275.877</c:v>
                </c:pt>
                <c:pt idx="21">
                  <c:v>279.17259999999999</c:v>
                </c:pt>
                <c:pt idx="22">
                  <c:v>1360.1389999999999</c:v>
                </c:pt>
                <c:pt idx="23">
                  <c:v>279.17259999999999</c:v>
                </c:pt>
                <c:pt idx="24">
                  <c:v>480.6977</c:v>
                </c:pt>
                <c:pt idx="25">
                  <c:v>1487.8679999999999</c:v>
                </c:pt>
                <c:pt idx="26">
                  <c:v>383.86239999999998</c:v>
                </c:pt>
                <c:pt idx="27">
                  <c:v>276.44900000000001</c:v>
                </c:pt>
                <c:pt idx="28">
                  <c:v>557.47799999999995</c:v>
                </c:pt>
                <c:pt idx="29">
                  <c:v>451.24380000000002</c:v>
                </c:pt>
                <c:pt idx="30">
                  <c:v>4519.6899999999996</c:v>
                </c:pt>
                <c:pt idx="31">
                  <c:v>769.40340000000003</c:v>
                </c:pt>
                <c:pt idx="32">
                  <c:v>488.5727</c:v>
                </c:pt>
                <c:pt idx="33">
                  <c:v>323.65499999999997</c:v>
                </c:pt>
                <c:pt idx="34">
                  <c:v>205.36699999999999</c:v>
                </c:pt>
                <c:pt idx="35">
                  <c:v>4079.4180000000001</c:v>
                </c:pt>
                <c:pt idx="36">
                  <c:v>1935.009</c:v>
                </c:pt>
                <c:pt idx="37">
                  <c:v>1360.1389999999999</c:v>
                </c:pt>
                <c:pt idx="38">
                  <c:v>577.9615</c:v>
                </c:pt>
                <c:pt idx="39">
                  <c:v>289.32479999999998</c:v>
                </c:pt>
                <c:pt idx="40">
                  <c:v>4082.0149999999999</c:v>
                </c:pt>
                <c:pt idx="41">
                  <c:v>4066.587</c:v>
                </c:pt>
                <c:pt idx="42">
                  <c:v>519.46169999999995</c:v>
                </c:pt>
                <c:pt idx="43">
                  <c:v>512.78710000000001</c:v>
                </c:pt>
                <c:pt idx="44">
                  <c:v>533.47619999999995</c:v>
                </c:pt>
                <c:pt idx="45">
                  <c:v>488.8193</c:v>
                </c:pt>
                <c:pt idx="46">
                  <c:v>463.96230000000003</c:v>
                </c:pt>
                <c:pt idx="47">
                  <c:v>640.73910000000001</c:v>
                </c:pt>
                <c:pt idx="48">
                  <c:v>4605.7489999999998</c:v>
                </c:pt>
                <c:pt idx="49">
                  <c:v>4510.3590000000004</c:v>
                </c:pt>
              </c:numCache>
            </c:numRef>
          </c:xVal>
          <c:yVal>
            <c:numRef>
              <c:f>home_valuation!$D$2:$D$51</c:f>
              <c:numCache>
                <c:formatCode>General</c:formatCode>
                <c:ptCount val="50"/>
                <c:pt idx="0">
                  <c:v>75.8</c:v>
                </c:pt>
                <c:pt idx="1">
                  <c:v>84.4</c:v>
                </c:pt>
                <c:pt idx="2">
                  <c:v>94.6</c:v>
                </c:pt>
                <c:pt idx="3">
                  <c:v>109.6</c:v>
                </c:pt>
                <c:pt idx="4">
                  <c:v>86.2</c:v>
                </c:pt>
                <c:pt idx="5">
                  <c:v>64.2</c:v>
                </c:pt>
                <c:pt idx="6">
                  <c:v>80.599999999999994</c:v>
                </c:pt>
                <c:pt idx="7">
                  <c:v>93.4</c:v>
                </c:pt>
                <c:pt idx="8">
                  <c:v>37.6</c:v>
                </c:pt>
                <c:pt idx="9">
                  <c:v>44.2</c:v>
                </c:pt>
                <c:pt idx="10">
                  <c:v>82.8</c:v>
                </c:pt>
                <c:pt idx="11">
                  <c:v>116.2</c:v>
                </c:pt>
                <c:pt idx="12">
                  <c:v>78.599999999999994</c:v>
                </c:pt>
                <c:pt idx="13">
                  <c:v>47.6</c:v>
                </c:pt>
                <c:pt idx="14">
                  <c:v>68.599999999999994</c:v>
                </c:pt>
                <c:pt idx="15">
                  <c:v>101</c:v>
                </c:pt>
                <c:pt idx="16">
                  <c:v>140.19999999999999</c:v>
                </c:pt>
                <c:pt idx="17">
                  <c:v>74.8</c:v>
                </c:pt>
                <c:pt idx="18">
                  <c:v>84.6</c:v>
                </c:pt>
                <c:pt idx="19">
                  <c:v>95.4</c:v>
                </c:pt>
                <c:pt idx="20">
                  <c:v>58.6</c:v>
                </c:pt>
                <c:pt idx="21">
                  <c:v>103.2</c:v>
                </c:pt>
                <c:pt idx="22">
                  <c:v>49.2</c:v>
                </c:pt>
                <c:pt idx="23">
                  <c:v>95.8</c:v>
                </c:pt>
                <c:pt idx="24">
                  <c:v>77.599999999999994</c:v>
                </c:pt>
                <c:pt idx="25">
                  <c:v>54</c:v>
                </c:pt>
                <c:pt idx="26">
                  <c:v>112.4</c:v>
                </c:pt>
                <c:pt idx="27">
                  <c:v>67.2</c:v>
                </c:pt>
                <c:pt idx="28">
                  <c:v>94</c:v>
                </c:pt>
                <c:pt idx="29">
                  <c:v>114.2</c:v>
                </c:pt>
                <c:pt idx="30">
                  <c:v>44.2</c:v>
                </c:pt>
                <c:pt idx="31">
                  <c:v>50</c:v>
                </c:pt>
                <c:pt idx="32">
                  <c:v>68.400000000000006</c:v>
                </c:pt>
                <c:pt idx="33">
                  <c:v>98.6</c:v>
                </c:pt>
                <c:pt idx="34">
                  <c:v>110.2</c:v>
                </c:pt>
                <c:pt idx="35">
                  <c:v>54.6</c:v>
                </c:pt>
                <c:pt idx="36">
                  <c:v>45.8</c:v>
                </c:pt>
                <c:pt idx="37">
                  <c:v>50.6</c:v>
                </c:pt>
                <c:pt idx="38">
                  <c:v>95.4</c:v>
                </c:pt>
                <c:pt idx="39">
                  <c:v>92.4</c:v>
                </c:pt>
                <c:pt idx="40">
                  <c:v>31.8</c:v>
                </c:pt>
                <c:pt idx="41">
                  <c:v>36.4</c:v>
                </c:pt>
                <c:pt idx="42">
                  <c:v>69.400000000000006</c:v>
                </c:pt>
                <c:pt idx="43">
                  <c:v>68.2</c:v>
                </c:pt>
                <c:pt idx="44">
                  <c:v>107.8</c:v>
                </c:pt>
                <c:pt idx="45">
                  <c:v>76.599999999999994</c:v>
                </c:pt>
                <c:pt idx="46">
                  <c:v>84</c:v>
                </c:pt>
                <c:pt idx="47">
                  <c:v>123</c:v>
                </c:pt>
                <c:pt idx="48">
                  <c:v>26.8</c:v>
                </c:pt>
                <c:pt idx="49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E-4D33-89B9-CBAB73139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1212576"/>
        <c:axId val="1311212992"/>
      </c:scatterChart>
      <c:valAx>
        <c:axId val="13112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12992"/>
        <c:crosses val="autoZero"/>
        <c:crossBetween val="midCat"/>
      </c:valAx>
      <c:valAx>
        <c:axId val="13112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2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[Loan Calculator.xlsx]Pricipal &amp; Interest By Period!PivotTable1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Principal &amp; interest Amount By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'Pricipal &amp; Interest By Period'!$B$3</c:f>
              <c:strCache>
                <c:ptCount val="1"/>
                <c:pt idx="0">
                  <c:v>Sum of Principal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'Pricipal &amp; Interest By Period'!$A$4:$A$16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'Pricipal &amp; Interest By Period'!$B$4:$B$16</c:f>
              <c:numCache>
                <c:formatCode>General</c:formatCode>
                <c:ptCount val="12"/>
                <c:pt idx="0">
                  <c:v>13249.05</c:v>
                </c:pt>
                <c:pt idx="1">
                  <c:v>13409.25</c:v>
                </c:pt>
                <c:pt idx="2">
                  <c:v>13571.39</c:v>
                </c:pt>
                <c:pt idx="3">
                  <c:v>13735.49</c:v>
                </c:pt>
                <c:pt idx="4">
                  <c:v>13901.58</c:v>
                </c:pt>
                <c:pt idx="5">
                  <c:v>14069.67</c:v>
                </c:pt>
                <c:pt idx="6">
                  <c:v>14239.8</c:v>
                </c:pt>
                <c:pt idx="7">
                  <c:v>14411.98</c:v>
                </c:pt>
                <c:pt idx="8">
                  <c:v>14586.25</c:v>
                </c:pt>
                <c:pt idx="9">
                  <c:v>14762.62</c:v>
                </c:pt>
                <c:pt idx="10">
                  <c:v>14941.12</c:v>
                </c:pt>
                <c:pt idx="11">
                  <c:v>15121.79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C-4653-983E-77C8B0F6EC22}"/>
            </c:ext>
          </c:extLst>
        </c:ser>
        <c:ser>
          <c:idx val="1"/>
          <c:order val="1"/>
          <c:tx>
            <c:strRef>
              <c:f>'Pricipal &amp; Interest By Period'!$C$3</c:f>
              <c:strCache>
                <c:ptCount val="1"/>
                <c:pt idx="0">
                  <c:v>Sum of Interest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cat>
            <c:strRef>
              <c:f>'Pricipal &amp; Interest By Period'!$A$4:$A$16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'Pricipal &amp; Interest By Period'!$C$4:$C$16</c:f>
              <c:numCache>
                <c:formatCode>General</c:formatCode>
                <c:ptCount val="12"/>
                <c:pt idx="0">
                  <c:v>2055.58</c:v>
                </c:pt>
                <c:pt idx="1">
                  <c:v>1895.38</c:v>
                </c:pt>
                <c:pt idx="2">
                  <c:v>1733.24</c:v>
                </c:pt>
                <c:pt idx="3">
                  <c:v>1569.14</c:v>
                </c:pt>
                <c:pt idx="4">
                  <c:v>1403.05</c:v>
                </c:pt>
                <c:pt idx="5">
                  <c:v>1234.96</c:v>
                </c:pt>
                <c:pt idx="6">
                  <c:v>1064.8399999999999</c:v>
                </c:pt>
                <c:pt idx="7">
                  <c:v>892.65</c:v>
                </c:pt>
                <c:pt idx="8">
                  <c:v>718.39</c:v>
                </c:pt>
                <c:pt idx="9">
                  <c:v>542.02</c:v>
                </c:pt>
                <c:pt idx="10">
                  <c:v>363.51</c:v>
                </c:pt>
                <c:pt idx="11">
                  <c:v>182.85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FC-4653-983E-77C8B0F6E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634608"/>
        <c:axId val="1192635440"/>
      </c:areaChart>
      <c:catAx>
        <c:axId val="119263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35440"/>
        <c:crosses val="autoZero"/>
        <c:auto val="1"/>
        <c:lblAlgn val="ctr"/>
        <c:lblOffset val="100"/>
        <c:noMultiLvlLbl val="0"/>
      </c:catAx>
      <c:valAx>
        <c:axId val="11926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6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274320</xdr:colOff>
      <xdr:row>0</xdr:row>
      <xdr:rowOff>190500</xdr:rowOff>
    </xdr:from>
    <xdr:to>
      <xdr:col>15</xdr:col>
      <xdr:colOff>274320</xdr:colOff>
      <xdr:row>10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2FFCB6-4E5A-E77F-46D2-1ABFB320B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628650</xdr:colOff>
      <xdr:row>13</xdr:row>
      <xdr:rowOff>60960</xdr:rowOff>
    </xdr:from>
    <xdr:to>
      <xdr:col>10</xdr:col>
      <xdr:colOff>308610</xdr:colOff>
      <xdr:row>28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68896D-8B33-B0DE-8669-CCE574E29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1344930</xdr:colOff>
      <xdr:row>3</xdr:row>
      <xdr:rowOff>45720</xdr:rowOff>
    </xdr:from>
    <xdr:to>
      <xdr:col>10</xdr:col>
      <xdr:colOff>308610</xdr:colOff>
      <xdr:row>17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833EDD-9CEB-C6B1-80E2-2DEF28495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Adnan Sherwani" refreshedDate="44963.912539236109" createdVersion="8" refreshedVersion="8" minRefreshableVersion="3" recordCount="12" xr:uid="{A1C80275-910A-46E7-98F0-C1365B8A20D4}">
  <cacheSource type="worksheet">
    <worksheetSource name="Table1"/>
  </cacheSource>
  <cacheFields count="4">
    <cacheField name="Months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Interest" numFmtId="166">
      <sharedItems containsSemiMixedTypes="0" containsString="0" containsNumber="1" minValue="182.85" maxValue="2055.58"/>
    </cacheField>
    <cacheField name="Principal" numFmtId="166">
      <sharedItems containsSemiMixedTypes="0" containsString="0" containsNumber="1" minValue="13249.05" maxValue="15121.79"/>
    </cacheField>
    <cacheField name="Interest Percent" numFmtId="9">
      <sharedItems containsSemiMixedTypes="0" containsString="0" containsNumber="1" minValue="1.2091822462816901E-2" maxValue="0.155149237115113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2055.58"/>
    <n v="13249.05"/>
    <n v="0.15514923711511391"/>
  </r>
  <r>
    <x v="1"/>
    <n v="1895.38"/>
    <n v="13409.25"/>
    <n v="0.14134869586293045"/>
  </r>
  <r>
    <x v="2"/>
    <n v="1733.24"/>
    <n v="13571.39"/>
    <n v="0.12771278402580724"/>
  </r>
  <r>
    <x v="3"/>
    <n v="1569.14"/>
    <n v="13735.49"/>
    <n v="0.11423982690096969"/>
  </r>
  <r>
    <x v="4"/>
    <n v="1403.05"/>
    <n v="13901.58"/>
    <n v="0.10092737660035765"/>
  </r>
  <r>
    <x v="5"/>
    <n v="1234.96"/>
    <n v="14069.67"/>
    <n v="8.7774624422605502E-2"/>
  </r>
  <r>
    <x v="6"/>
    <n v="1064.8399999999999"/>
    <n v="14239.8"/>
    <n v="7.4779140156462864E-2"/>
  </r>
  <r>
    <x v="7"/>
    <n v="892.65"/>
    <n v="14411.98"/>
    <n v="6.1938054313147813E-2"/>
  </r>
  <r>
    <x v="8"/>
    <n v="718.39"/>
    <n v="14586.25"/>
    <n v="4.9251178335761418E-2"/>
  </r>
  <r>
    <x v="9"/>
    <n v="542.02"/>
    <n v="14762.62"/>
    <n v="3.6715704935844716E-2"/>
  </r>
  <r>
    <x v="10"/>
    <n v="363.51"/>
    <n v="14941.12"/>
    <n v="2.4329501402839945E-2"/>
  </r>
  <r>
    <x v="11"/>
    <n v="182.85"/>
    <n v="15121.79"/>
    <n v="1.209182246281690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C798E-1446-4E95-9DB5-003F7398728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6" firstHeaderRow="0" firstDataRow="1" firstDataCol="1"/>
  <pivotFields count="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numFmtId="166" showAll="0"/>
    <pivotField dataField="1" numFmtId="166" showAll="0"/>
    <pivotField numFmtId="9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ncipal" fld="2" baseField="0" baseItem="0"/>
    <dataField name="Sum of Interes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4F3352-AB2D-4CD2-B57E-77F7EF526C62}" name="Table1" displayName="Table1" ref="H2:K14" totalsRowShown="0" headerRowDxfId="0">
  <autoFilter ref="H2:K14" xr:uid="{E44F3352-AB2D-4CD2-B57E-77F7EF526C62}"/>
  <tableColumns count="4">
    <tableColumn id="1" xr3:uid="{053C4D52-9D04-4112-9DB5-C01782AAA469}" name="Months"/>
    <tableColumn id="2" xr3:uid="{446D1A6D-0E96-49C0-BAAC-0A8BC3FEF130}" name="Interest" dataDxfId="3">
      <calculatedColumnFormula>ROUND(SUBSTITUTE(IPMT($E$5/12,H3,$E$6,$E$4), "-",""),2)</calculatedColumnFormula>
    </tableColumn>
    <tableColumn id="3" xr3:uid="{07CA3490-CA03-425D-B274-3C1C66CFD891}" name="Principal" dataDxfId="2">
      <calculatedColumnFormula>ROUND(SUBSTITUTE(PPMT($E$5/12,H3,$E$6,$E$4), "-",""),2)</calculatedColumnFormula>
    </tableColumn>
    <tableColumn id="4" xr3:uid="{A30C4072-9173-4A47-A39B-515F6EDB0FF0}" name="Interest Percent" dataDxfId="1" dataCellStyle="Percent">
      <calculatedColumnFormula>I3/J3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2017B-CDA0-41E8-A741-B76A7BC5154B}">
  <dimension ref="A1:I76"/>
  <sheetViews>
    <sheetView workbookViewId="0">
      <selection activeCell="A22" sqref="A22"/>
    </sheetView>
  </sheetViews>
  <sheetFormatPr defaultRowHeight="15.6"/>
  <cols>
    <col min="1" max="1" width="24.59765625" bestFit="1" customWidth="1"/>
    <col min="2" max="2" width="19.09765625" bestFit="1" customWidth="1"/>
    <col min="3" max="3" width="13.5" bestFit="1" customWidth="1"/>
    <col min="4" max="4" width="12.5" bestFit="1" customWidth="1"/>
    <col min="5" max="5" width="11.8984375" bestFit="1" customWidth="1"/>
    <col min="6" max="9" width="12.5" bestFit="1" customWidth="1"/>
  </cols>
  <sheetData>
    <row r="1" spans="1:9">
      <c r="A1" t="s">
        <v>9</v>
      </c>
    </row>
    <row r="2" spans="1:9" ht="16.2" thickBot="1"/>
    <row r="3" spans="1:9">
      <c r="A3" s="8" t="s">
        <v>10</v>
      </c>
      <c r="B3" s="8"/>
    </row>
    <row r="4" spans="1:9">
      <c r="A4" s="5" t="s">
        <v>11</v>
      </c>
      <c r="B4" s="5">
        <v>0.79078714060461208</v>
      </c>
    </row>
    <row r="5" spans="1:9">
      <c r="A5" s="5" t="s">
        <v>12</v>
      </c>
      <c r="B5" s="9">
        <v>0.6253443017456185</v>
      </c>
    </row>
    <row r="6" spans="1:9">
      <c r="A6" s="5" t="s">
        <v>13</v>
      </c>
      <c r="B6" s="5">
        <v>0.60091023446815883</v>
      </c>
    </row>
    <row r="7" spans="1:9">
      <c r="A7" s="5" t="s">
        <v>14</v>
      </c>
      <c r="B7" s="5">
        <v>17.119840640878635</v>
      </c>
    </row>
    <row r="8" spans="1:9" ht="16.2" thickBot="1">
      <c r="A8" s="6" t="s">
        <v>15</v>
      </c>
      <c r="B8" s="6">
        <v>50</v>
      </c>
    </row>
    <row r="10" spans="1:9" ht="16.2" thickBot="1">
      <c r="A10" t="s">
        <v>16</v>
      </c>
    </row>
    <row r="11" spans="1:9">
      <c r="A11" s="7"/>
      <c r="B11" s="7" t="s">
        <v>20</v>
      </c>
      <c r="C11" s="7" t="s">
        <v>21</v>
      </c>
      <c r="D11" s="7" t="s">
        <v>22</v>
      </c>
      <c r="E11" s="7" t="s">
        <v>23</v>
      </c>
      <c r="F11" s="7" t="s">
        <v>24</v>
      </c>
    </row>
    <row r="12" spans="1:9">
      <c r="A12" s="5" t="s">
        <v>17</v>
      </c>
      <c r="B12" s="5">
        <v>3</v>
      </c>
      <c r="C12" s="5">
        <v>22503.191795822342</v>
      </c>
      <c r="D12" s="5">
        <v>7501.063931940781</v>
      </c>
      <c r="E12" s="5">
        <v>25.593131697828142</v>
      </c>
      <c r="F12" s="5">
        <v>6.8742840029843217E-10</v>
      </c>
    </row>
    <row r="13" spans="1:9">
      <c r="A13" s="5" t="s">
        <v>18</v>
      </c>
      <c r="B13" s="5">
        <v>46</v>
      </c>
      <c r="C13" s="5">
        <v>13482.091404177672</v>
      </c>
      <c r="D13" s="5">
        <v>293.08894356907985</v>
      </c>
      <c r="E13" s="5"/>
      <c r="F13" s="5"/>
    </row>
    <row r="14" spans="1:9" ht="16.2" thickBot="1">
      <c r="A14" s="6" t="s">
        <v>19</v>
      </c>
      <c r="B14" s="6">
        <v>49</v>
      </c>
      <c r="C14" s="6">
        <v>35985.283200000013</v>
      </c>
      <c r="D14" s="6"/>
      <c r="E14" s="6"/>
      <c r="F14" s="6"/>
    </row>
    <row r="15" spans="1:9" ht="16.2" thickBot="1"/>
    <row r="16" spans="1:9">
      <c r="A16" s="7"/>
      <c r="B16" s="10" t="s">
        <v>25</v>
      </c>
      <c r="C16" s="7" t="s">
        <v>14</v>
      </c>
      <c r="D16" s="7" t="s">
        <v>26</v>
      </c>
      <c r="E16" s="7" t="s">
        <v>27</v>
      </c>
      <c r="F16" s="7" t="s">
        <v>28</v>
      </c>
      <c r="G16" s="7" t="s">
        <v>29</v>
      </c>
      <c r="H16" s="7" t="s">
        <v>30</v>
      </c>
      <c r="I16" s="7" t="s">
        <v>31</v>
      </c>
    </row>
    <row r="17" spans="1:9">
      <c r="A17" s="5" t="s">
        <v>2</v>
      </c>
      <c r="B17" s="9">
        <v>98.397483164974744</v>
      </c>
      <c r="C17" s="5">
        <v>9.0493231955064175</v>
      </c>
      <c r="D17" s="5">
        <v>10.873463245719364</v>
      </c>
      <c r="E17" s="5">
        <v>2.6545839844886708E-14</v>
      </c>
      <c r="F17" s="5">
        <v>80.182140331540367</v>
      </c>
      <c r="G17" s="5">
        <v>116.61282599840912</v>
      </c>
      <c r="H17" s="5">
        <v>80.182140331540367</v>
      </c>
      <c r="I17" s="5">
        <v>116.61282599840912</v>
      </c>
    </row>
    <row r="18" spans="1:9">
      <c r="A18" s="5" t="s">
        <v>0</v>
      </c>
      <c r="B18" s="9">
        <v>-0.51582297507518593</v>
      </c>
      <c r="C18" s="5">
        <v>0.21865437727265533</v>
      </c>
      <c r="D18" s="5">
        <v>-2.3590791161339086</v>
      </c>
      <c r="E18" s="5">
        <v>2.2622508668783577E-2</v>
      </c>
      <c r="F18" s="5">
        <v>-0.95595140877178242</v>
      </c>
      <c r="G18" s="5">
        <v>-7.5694541378589386E-2</v>
      </c>
      <c r="H18" s="5">
        <v>-0.95595140877178242</v>
      </c>
      <c r="I18" s="5">
        <v>-7.5694541378589386E-2</v>
      </c>
    </row>
    <row r="19" spans="1:9">
      <c r="A19" s="5" t="s">
        <v>3</v>
      </c>
      <c r="B19" s="9">
        <v>-1.2534399325708776E-2</v>
      </c>
      <c r="C19" s="5">
        <v>2.3345058620553023E-3</v>
      </c>
      <c r="D19" s="5">
        <v>-5.3691873425725616</v>
      </c>
      <c r="E19" s="5">
        <v>2.522430884242229E-6</v>
      </c>
      <c r="F19" s="5">
        <v>-1.7233515901091505E-2</v>
      </c>
      <c r="G19" s="5">
        <v>-7.8352827503260468E-3</v>
      </c>
      <c r="H19" s="5">
        <v>-1.7233515901091505E-2</v>
      </c>
      <c r="I19" s="5">
        <v>-7.8352827503260468E-3</v>
      </c>
    </row>
    <row r="20" spans="1:9" ht="16.2" thickBot="1">
      <c r="A20" s="6" t="s">
        <v>4</v>
      </c>
      <c r="B20" s="11">
        <v>0.83956203665305695</v>
      </c>
      <c r="C20" s="6">
        <v>1.2225280548968276</v>
      </c>
      <c r="D20" s="6">
        <v>0.68674255227943204</v>
      </c>
      <c r="E20" s="6">
        <v>0.49569253933865554</v>
      </c>
      <c r="F20" s="6">
        <v>-1.6212593046042985</v>
      </c>
      <c r="G20" s="6">
        <v>3.3003833779104124</v>
      </c>
      <c r="H20" s="6">
        <v>-1.6212593046042985</v>
      </c>
      <c r="I20" s="6">
        <v>3.3003833779104124</v>
      </c>
    </row>
    <row r="24" spans="1:9">
      <c r="A24" t="s">
        <v>32</v>
      </c>
    </row>
    <row r="25" spans="1:9" ht="16.2" thickBot="1">
      <c r="D25" t="s">
        <v>2</v>
      </c>
      <c r="E25" s="5">
        <v>98.397483164974744</v>
      </c>
      <c r="G25">
        <f>E25+((E27*B18)+(E28*B19)+(E29+B20))</f>
        <v>80.807071499039381</v>
      </c>
    </row>
    <row r="26" spans="1:9">
      <c r="A26" s="7" t="s">
        <v>33</v>
      </c>
      <c r="B26" s="7" t="s">
        <v>1</v>
      </c>
      <c r="D26" t="s">
        <v>34</v>
      </c>
      <c r="E26" s="5"/>
    </row>
    <row r="27" spans="1:9">
      <c r="A27" s="5">
        <v>1</v>
      </c>
      <c r="B27" s="5">
        <v>26.4</v>
      </c>
      <c r="D27" t="s">
        <v>35</v>
      </c>
      <c r="E27">
        <v>25</v>
      </c>
    </row>
    <row r="28" spans="1:9">
      <c r="A28" s="5">
        <v>3</v>
      </c>
      <c r="B28" s="5">
        <v>26.8</v>
      </c>
      <c r="D28" t="s">
        <v>5</v>
      </c>
      <c r="E28">
        <v>1000</v>
      </c>
    </row>
    <row r="29" spans="1:9">
      <c r="A29" s="5">
        <v>5</v>
      </c>
      <c r="B29" s="5">
        <v>31.8</v>
      </c>
      <c r="D29" t="s">
        <v>36</v>
      </c>
      <c r="E29">
        <v>7</v>
      </c>
    </row>
    <row r="30" spans="1:9">
      <c r="A30" s="5">
        <v>7</v>
      </c>
      <c r="B30" s="5">
        <v>36.4</v>
      </c>
    </row>
    <row r="31" spans="1:9">
      <c r="A31" s="5">
        <v>9</v>
      </c>
      <c r="B31" s="5">
        <v>37.6</v>
      </c>
    </row>
    <row r="32" spans="1:9">
      <c r="A32" s="5">
        <v>11</v>
      </c>
      <c r="B32" s="5">
        <v>44.2</v>
      </c>
    </row>
    <row r="33" spans="1:2">
      <c r="A33" s="5">
        <v>13</v>
      </c>
      <c r="B33" s="5">
        <v>44.2</v>
      </c>
    </row>
    <row r="34" spans="1:2">
      <c r="A34" s="5">
        <v>15</v>
      </c>
      <c r="B34" s="5">
        <v>45.8</v>
      </c>
    </row>
    <row r="35" spans="1:2">
      <c r="A35" s="5">
        <v>17</v>
      </c>
      <c r="B35" s="5">
        <v>47.6</v>
      </c>
    </row>
    <row r="36" spans="1:2">
      <c r="A36" s="5">
        <v>19</v>
      </c>
      <c r="B36" s="5">
        <v>49.2</v>
      </c>
    </row>
    <row r="37" spans="1:2">
      <c r="A37" s="5">
        <v>21</v>
      </c>
      <c r="B37" s="5">
        <v>50</v>
      </c>
    </row>
    <row r="38" spans="1:2">
      <c r="A38" s="5">
        <v>23</v>
      </c>
      <c r="B38" s="5">
        <v>50.6</v>
      </c>
    </row>
    <row r="39" spans="1:2">
      <c r="A39" s="5">
        <v>25</v>
      </c>
      <c r="B39" s="5">
        <v>54</v>
      </c>
    </row>
    <row r="40" spans="1:2">
      <c r="A40" s="5">
        <v>27</v>
      </c>
      <c r="B40" s="5">
        <v>54.6</v>
      </c>
    </row>
    <row r="41" spans="1:2">
      <c r="A41" s="5">
        <v>29</v>
      </c>
      <c r="B41" s="5">
        <v>58.6</v>
      </c>
    </row>
    <row r="42" spans="1:2">
      <c r="A42" s="5">
        <v>31</v>
      </c>
      <c r="B42" s="5">
        <v>64.2</v>
      </c>
    </row>
    <row r="43" spans="1:2">
      <c r="A43" s="5">
        <v>33</v>
      </c>
      <c r="B43" s="5">
        <v>67.2</v>
      </c>
    </row>
    <row r="44" spans="1:2">
      <c r="A44" s="5">
        <v>35</v>
      </c>
      <c r="B44" s="5">
        <v>68.2</v>
      </c>
    </row>
    <row r="45" spans="1:2">
      <c r="A45" s="5">
        <v>37</v>
      </c>
      <c r="B45" s="5">
        <v>68.400000000000006</v>
      </c>
    </row>
    <row r="46" spans="1:2">
      <c r="A46" s="5">
        <v>39</v>
      </c>
      <c r="B46" s="5">
        <v>68.599999999999994</v>
      </c>
    </row>
    <row r="47" spans="1:2">
      <c r="A47" s="5">
        <v>41</v>
      </c>
      <c r="B47" s="5">
        <v>69.400000000000006</v>
      </c>
    </row>
    <row r="48" spans="1:2">
      <c r="A48" s="5">
        <v>43</v>
      </c>
      <c r="B48" s="5">
        <v>74.8</v>
      </c>
    </row>
    <row r="49" spans="1:2">
      <c r="A49" s="5">
        <v>45</v>
      </c>
      <c r="B49" s="5">
        <v>75.8</v>
      </c>
    </row>
    <row r="50" spans="1:2">
      <c r="A50" s="5">
        <v>47</v>
      </c>
      <c r="B50" s="5">
        <v>76.599999999999994</v>
      </c>
    </row>
    <row r="51" spans="1:2">
      <c r="A51" s="5">
        <v>49</v>
      </c>
      <c r="B51" s="5">
        <v>77.599999999999994</v>
      </c>
    </row>
    <row r="52" spans="1:2">
      <c r="A52" s="5">
        <v>51</v>
      </c>
      <c r="B52" s="5">
        <v>78.599999999999994</v>
      </c>
    </row>
    <row r="53" spans="1:2">
      <c r="A53" s="5">
        <v>53</v>
      </c>
      <c r="B53" s="5">
        <v>80.599999999999994</v>
      </c>
    </row>
    <row r="54" spans="1:2">
      <c r="A54" s="5">
        <v>55</v>
      </c>
      <c r="B54" s="5">
        <v>82.8</v>
      </c>
    </row>
    <row r="55" spans="1:2">
      <c r="A55" s="5">
        <v>57</v>
      </c>
      <c r="B55" s="5">
        <v>84</v>
      </c>
    </row>
    <row r="56" spans="1:2">
      <c r="A56" s="5">
        <v>59</v>
      </c>
      <c r="B56" s="5">
        <v>84.4</v>
      </c>
    </row>
    <row r="57" spans="1:2">
      <c r="A57" s="5">
        <v>61</v>
      </c>
      <c r="B57" s="5">
        <v>84.6</v>
      </c>
    </row>
    <row r="58" spans="1:2">
      <c r="A58" s="5">
        <v>63</v>
      </c>
      <c r="B58" s="5">
        <v>86.2</v>
      </c>
    </row>
    <row r="59" spans="1:2">
      <c r="A59" s="5">
        <v>65</v>
      </c>
      <c r="B59" s="5">
        <v>92.4</v>
      </c>
    </row>
    <row r="60" spans="1:2">
      <c r="A60" s="5">
        <v>67</v>
      </c>
      <c r="B60" s="5">
        <v>93.4</v>
      </c>
    </row>
    <row r="61" spans="1:2">
      <c r="A61" s="5">
        <v>69</v>
      </c>
      <c r="B61" s="5">
        <v>94</v>
      </c>
    </row>
    <row r="62" spans="1:2">
      <c r="A62" s="5">
        <v>71</v>
      </c>
      <c r="B62" s="5">
        <v>94.6</v>
      </c>
    </row>
    <row r="63" spans="1:2">
      <c r="A63" s="5">
        <v>73</v>
      </c>
      <c r="B63" s="5">
        <v>95.4</v>
      </c>
    </row>
    <row r="64" spans="1:2">
      <c r="A64" s="5">
        <v>75</v>
      </c>
      <c r="B64" s="5">
        <v>95.4</v>
      </c>
    </row>
    <row r="65" spans="1:2">
      <c r="A65" s="5">
        <v>77</v>
      </c>
      <c r="B65" s="5">
        <v>95.8</v>
      </c>
    </row>
    <row r="66" spans="1:2">
      <c r="A66" s="5">
        <v>79</v>
      </c>
      <c r="B66" s="5">
        <v>98.6</v>
      </c>
    </row>
    <row r="67" spans="1:2">
      <c r="A67" s="5">
        <v>81</v>
      </c>
      <c r="B67" s="5">
        <v>101</v>
      </c>
    </row>
    <row r="68" spans="1:2">
      <c r="A68" s="5">
        <v>83</v>
      </c>
      <c r="B68" s="5">
        <v>103.2</v>
      </c>
    </row>
    <row r="69" spans="1:2">
      <c r="A69" s="5">
        <v>85</v>
      </c>
      <c r="B69" s="5">
        <v>107.8</v>
      </c>
    </row>
    <row r="70" spans="1:2">
      <c r="A70" s="5">
        <v>87</v>
      </c>
      <c r="B70" s="5">
        <v>109.6</v>
      </c>
    </row>
    <row r="71" spans="1:2">
      <c r="A71" s="5">
        <v>89</v>
      </c>
      <c r="B71" s="5">
        <v>110.2</v>
      </c>
    </row>
    <row r="72" spans="1:2">
      <c r="A72" s="5">
        <v>91</v>
      </c>
      <c r="B72" s="5">
        <v>112.4</v>
      </c>
    </row>
    <row r="73" spans="1:2">
      <c r="A73" s="5">
        <v>93</v>
      </c>
      <c r="B73" s="5">
        <v>114.2</v>
      </c>
    </row>
    <row r="74" spans="1:2">
      <c r="A74" s="5">
        <v>95</v>
      </c>
      <c r="B74" s="5">
        <v>116.2</v>
      </c>
    </row>
    <row r="75" spans="1:2">
      <c r="A75" s="5">
        <v>97</v>
      </c>
      <c r="B75" s="5">
        <v>123</v>
      </c>
    </row>
    <row r="76" spans="1:2" ht="16.2" thickBot="1">
      <c r="A76" s="6">
        <v>99</v>
      </c>
      <c r="B76" s="6">
        <v>140.19999999999999</v>
      </c>
    </row>
  </sheetData>
  <sortState xmlns:xlrd2="http://schemas.microsoft.com/office/spreadsheetml/2017/richdata2" ref="B27:B76">
    <sortCondition ref="B2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B664-9B43-4F96-B476-8AFFE518047C}">
  <dimension ref="A1:G51"/>
  <sheetViews>
    <sheetView zoomScaleNormal="100" workbookViewId="0">
      <selection activeCell="L3" sqref="L3"/>
    </sheetView>
  </sheetViews>
  <sheetFormatPr defaultColWidth="9" defaultRowHeight="14.4"/>
  <cols>
    <col min="1" max="1" width="15" style="1" bestFit="1" customWidth="1"/>
    <col min="2" max="2" width="22.8984375" style="1" bestFit="1" customWidth="1"/>
    <col min="3" max="3" width="11.69921875" style="1" bestFit="1" customWidth="1"/>
    <col min="4" max="4" width="17.59765625" style="1" bestFit="1" customWidth="1"/>
    <col min="5" max="5" width="9.09765625" style="1" customWidth="1"/>
    <col min="6" max="6" width="10.5" style="1" bestFit="1" customWidth="1"/>
    <col min="7" max="7" width="17.59765625" style="1" customWidth="1"/>
    <col min="8" max="16384" width="9" style="1"/>
  </cols>
  <sheetData>
    <row r="1" spans="1:7">
      <c r="A1" s="1" t="s">
        <v>0</v>
      </c>
      <c r="B1" s="1" t="s">
        <v>3</v>
      </c>
      <c r="C1" s="1" t="s">
        <v>4</v>
      </c>
      <c r="D1" s="1" t="s">
        <v>1</v>
      </c>
    </row>
    <row r="2" spans="1:7">
      <c r="A2" s="1">
        <v>32</v>
      </c>
      <c r="B2" s="1">
        <v>84.878820000000005</v>
      </c>
      <c r="C2" s="1">
        <v>10</v>
      </c>
      <c r="D2" s="1">
        <v>75.8</v>
      </c>
      <c r="F2" s="4" t="s">
        <v>2</v>
      </c>
      <c r="G2" s="3">
        <f>INTERCEPT(D:D,B:B)</f>
        <v>94.24146756150634</v>
      </c>
    </row>
    <row r="3" spans="1:7">
      <c r="A3" s="1">
        <v>19.5</v>
      </c>
      <c r="B3" s="1">
        <v>306.59469999999999</v>
      </c>
      <c r="C3" s="1">
        <v>9</v>
      </c>
      <c r="D3" s="1">
        <v>84.4</v>
      </c>
      <c r="F3" s="4" t="s">
        <v>8</v>
      </c>
      <c r="G3" s="3">
        <f>SLOPE(D:D,B:B)</f>
        <v>-1.4102249937762823E-2</v>
      </c>
    </row>
    <row r="4" spans="1:7">
      <c r="A4" s="1">
        <v>13.3</v>
      </c>
      <c r="B4" s="1">
        <v>561.98450000000003</v>
      </c>
      <c r="C4" s="1">
        <v>5</v>
      </c>
      <c r="D4" s="1">
        <v>94.6</v>
      </c>
    </row>
    <row r="5" spans="1:7">
      <c r="A5" s="1">
        <v>13.3</v>
      </c>
      <c r="B5" s="1">
        <v>561.98450000000003</v>
      </c>
      <c r="C5" s="1">
        <v>5</v>
      </c>
      <c r="D5" s="1">
        <v>109.6</v>
      </c>
      <c r="F5" s="2" t="s">
        <v>6</v>
      </c>
    </row>
    <row r="6" spans="1:7">
      <c r="A6" s="1">
        <v>5</v>
      </c>
      <c r="B6" s="1">
        <v>390.5684</v>
      </c>
      <c r="C6" s="1">
        <v>5</v>
      </c>
      <c r="D6" s="1">
        <v>86.2</v>
      </c>
    </row>
    <row r="7" spans="1:7">
      <c r="A7" s="1">
        <v>7.1</v>
      </c>
      <c r="B7" s="1">
        <v>2175.0300000000002</v>
      </c>
      <c r="C7" s="1">
        <v>3</v>
      </c>
      <c r="D7" s="1">
        <v>64.2</v>
      </c>
      <c r="F7" s="4" t="s">
        <v>5</v>
      </c>
      <c r="G7" s="3">
        <v>2000</v>
      </c>
    </row>
    <row r="8" spans="1:7">
      <c r="A8" s="1">
        <v>34.5</v>
      </c>
      <c r="B8" s="1">
        <v>623.47310000000004</v>
      </c>
      <c r="C8" s="1">
        <v>7</v>
      </c>
      <c r="D8" s="1">
        <v>80.599999999999994</v>
      </c>
      <c r="F8" s="4" t="s">
        <v>7</v>
      </c>
      <c r="G8" s="3">
        <f>G2+(G7*G3)</f>
        <v>66.036967685980699</v>
      </c>
    </row>
    <row r="9" spans="1:7">
      <c r="A9" s="1">
        <v>20.3</v>
      </c>
      <c r="B9" s="1">
        <v>287.60250000000002</v>
      </c>
      <c r="C9" s="1">
        <v>6</v>
      </c>
      <c r="D9" s="1">
        <v>93.4</v>
      </c>
    </row>
    <row r="10" spans="1:7">
      <c r="A10" s="1">
        <v>31.7</v>
      </c>
      <c r="B10" s="1">
        <v>5512.0379999999996</v>
      </c>
      <c r="C10" s="1">
        <v>1</v>
      </c>
      <c r="D10" s="1">
        <v>37.6</v>
      </c>
    </row>
    <row r="11" spans="1:7">
      <c r="A11" s="1">
        <v>17.899999999999999</v>
      </c>
      <c r="B11" s="1">
        <v>1783.18</v>
      </c>
      <c r="C11" s="1">
        <v>3</v>
      </c>
      <c r="D11" s="1">
        <v>44.2</v>
      </c>
    </row>
    <row r="12" spans="1:7">
      <c r="A12" s="1">
        <v>34.799999999999997</v>
      </c>
      <c r="B12" s="1">
        <v>405.21339999999998</v>
      </c>
      <c r="C12" s="1">
        <v>1</v>
      </c>
      <c r="D12" s="1">
        <v>82.8</v>
      </c>
    </row>
    <row r="13" spans="1:7">
      <c r="A13" s="1">
        <v>6.3</v>
      </c>
      <c r="B13" s="1">
        <v>90.456059999999994</v>
      </c>
      <c r="C13" s="1">
        <v>9</v>
      </c>
      <c r="D13" s="1">
        <v>116.2</v>
      </c>
    </row>
    <row r="14" spans="1:7">
      <c r="A14" s="1">
        <v>13</v>
      </c>
      <c r="B14" s="1">
        <v>492.23129999999998</v>
      </c>
      <c r="C14" s="1">
        <v>5</v>
      </c>
      <c r="D14" s="1">
        <v>78.599999999999994</v>
      </c>
    </row>
    <row r="15" spans="1:7">
      <c r="A15" s="1">
        <v>20.399999999999999</v>
      </c>
      <c r="B15" s="1">
        <v>2469.645</v>
      </c>
      <c r="C15" s="1">
        <v>4</v>
      </c>
      <c r="D15" s="1">
        <v>47.6</v>
      </c>
    </row>
    <row r="16" spans="1:7">
      <c r="A16" s="1">
        <v>13.2</v>
      </c>
      <c r="B16" s="1">
        <v>1164.838</v>
      </c>
      <c r="C16" s="1">
        <v>4</v>
      </c>
      <c r="D16" s="1">
        <v>68.599999999999994</v>
      </c>
    </row>
    <row r="17" spans="1:4">
      <c r="A17" s="1">
        <v>35.700000000000003</v>
      </c>
      <c r="B17" s="1">
        <v>579.20830000000001</v>
      </c>
      <c r="C17" s="1">
        <v>2</v>
      </c>
      <c r="D17" s="1">
        <v>101</v>
      </c>
    </row>
    <row r="18" spans="1:4">
      <c r="A18" s="1">
        <v>0</v>
      </c>
      <c r="B18" s="1">
        <v>292.99779999999998</v>
      </c>
      <c r="C18" s="1">
        <v>6</v>
      </c>
      <c r="D18" s="1">
        <v>140.19999999999999</v>
      </c>
    </row>
    <row r="19" spans="1:4">
      <c r="A19" s="1">
        <v>17.7</v>
      </c>
      <c r="B19" s="1">
        <v>350.85149999999999</v>
      </c>
      <c r="C19" s="1">
        <v>1</v>
      </c>
      <c r="D19" s="1">
        <v>74.8</v>
      </c>
    </row>
    <row r="20" spans="1:4">
      <c r="A20" s="1">
        <v>16.899999999999999</v>
      </c>
      <c r="B20" s="1">
        <v>368.13630000000001</v>
      </c>
      <c r="C20" s="1">
        <v>8</v>
      </c>
      <c r="D20" s="1">
        <v>84.6</v>
      </c>
    </row>
    <row r="21" spans="1:4">
      <c r="A21" s="1">
        <v>1.5</v>
      </c>
      <c r="B21" s="1">
        <v>23.382840000000002</v>
      </c>
      <c r="C21" s="1">
        <v>7</v>
      </c>
      <c r="D21" s="1">
        <v>95.4</v>
      </c>
    </row>
    <row r="22" spans="1:4">
      <c r="A22" s="1">
        <v>4.5</v>
      </c>
      <c r="B22" s="1">
        <v>2275.877</v>
      </c>
      <c r="C22" s="1">
        <v>3</v>
      </c>
      <c r="D22" s="1">
        <v>58.6</v>
      </c>
    </row>
    <row r="23" spans="1:4">
      <c r="A23" s="1">
        <v>10.5</v>
      </c>
      <c r="B23" s="1">
        <v>279.17259999999999</v>
      </c>
      <c r="C23" s="1">
        <v>7</v>
      </c>
      <c r="D23" s="1">
        <v>103.2</v>
      </c>
    </row>
    <row r="24" spans="1:4">
      <c r="A24" s="1">
        <v>14.7</v>
      </c>
      <c r="B24" s="1">
        <v>1360.1389999999999</v>
      </c>
      <c r="C24" s="1">
        <v>1</v>
      </c>
      <c r="D24" s="1">
        <v>49.2</v>
      </c>
    </row>
    <row r="25" spans="1:4">
      <c r="A25" s="1">
        <v>10.1</v>
      </c>
      <c r="B25" s="1">
        <v>279.17259999999999</v>
      </c>
      <c r="C25" s="1">
        <v>7</v>
      </c>
      <c r="D25" s="1">
        <v>95.8</v>
      </c>
    </row>
    <row r="26" spans="1:4">
      <c r="A26" s="1">
        <v>39.6</v>
      </c>
      <c r="B26" s="1">
        <v>480.6977</v>
      </c>
      <c r="C26" s="1">
        <v>4</v>
      </c>
      <c r="D26" s="1">
        <v>77.599999999999994</v>
      </c>
    </row>
    <row r="27" spans="1:4">
      <c r="A27" s="1">
        <v>29.3</v>
      </c>
      <c r="B27" s="1">
        <v>1487.8679999999999</v>
      </c>
      <c r="C27" s="1">
        <v>2</v>
      </c>
      <c r="D27" s="1">
        <v>54</v>
      </c>
    </row>
    <row r="28" spans="1:4">
      <c r="A28" s="1">
        <v>3.1</v>
      </c>
      <c r="B28" s="1">
        <v>383.86239999999998</v>
      </c>
      <c r="C28" s="1">
        <v>5</v>
      </c>
      <c r="D28" s="1">
        <v>112.4</v>
      </c>
    </row>
    <row r="29" spans="1:4">
      <c r="A29" s="1">
        <v>10.4</v>
      </c>
      <c r="B29" s="1">
        <v>276.44900000000001</v>
      </c>
      <c r="C29" s="1">
        <v>5</v>
      </c>
      <c r="D29" s="1">
        <v>67.2</v>
      </c>
    </row>
    <row r="30" spans="1:4">
      <c r="A30" s="1">
        <v>19.2</v>
      </c>
      <c r="B30" s="1">
        <v>557.47799999999995</v>
      </c>
      <c r="C30" s="1">
        <v>4</v>
      </c>
      <c r="D30" s="1">
        <v>94</v>
      </c>
    </row>
    <row r="31" spans="1:4">
      <c r="A31" s="1">
        <v>7.1</v>
      </c>
      <c r="B31" s="1">
        <v>451.24380000000002</v>
      </c>
      <c r="C31" s="1">
        <v>5</v>
      </c>
      <c r="D31" s="1">
        <v>114.2</v>
      </c>
    </row>
    <row r="32" spans="1:4">
      <c r="A32" s="1">
        <v>25.9</v>
      </c>
      <c r="B32" s="1">
        <v>4519.6899999999996</v>
      </c>
      <c r="C32" s="1">
        <v>0</v>
      </c>
      <c r="D32" s="1">
        <v>44.2</v>
      </c>
    </row>
    <row r="33" spans="1:4">
      <c r="A33" s="1">
        <v>29.6</v>
      </c>
      <c r="B33" s="1">
        <v>769.40340000000003</v>
      </c>
      <c r="C33" s="1">
        <v>7</v>
      </c>
      <c r="D33" s="1">
        <v>50</v>
      </c>
    </row>
    <row r="34" spans="1:4">
      <c r="A34" s="1">
        <v>37.9</v>
      </c>
      <c r="B34" s="1">
        <v>488.5727</v>
      </c>
      <c r="C34" s="1">
        <v>1</v>
      </c>
      <c r="D34" s="1">
        <v>68.400000000000006</v>
      </c>
    </row>
    <row r="35" spans="1:4">
      <c r="A35" s="1">
        <v>16.5</v>
      </c>
      <c r="B35" s="1">
        <v>323.65499999999997</v>
      </c>
      <c r="C35" s="1">
        <v>6</v>
      </c>
      <c r="D35" s="1">
        <v>98.6</v>
      </c>
    </row>
    <row r="36" spans="1:4">
      <c r="A36" s="1">
        <v>15.4</v>
      </c>
      <c r="B36" s="1">
        <v>205.36699999999999</v>
      </c>
      <c r="C36" s="1">
        <v>7</v>
      </c>
      <c r="D36" s="1">
        <v>110.2</v>
      </c>
    </row>
    <row r="37" spans="1:4">
      <c r="A37" s="1">
        <v>13.9</v>
      </c>
      <c r="B37" s="1">
        <v>4079.4180000000001</v>
      </c>
      <c r="C37" s="1">
        <v>0</v>
      </c>
      <c r="D37" s="1">
        <v>54.6</v>
      </c>
    </row>
    <row r="38" spans="1:4">
      <c r="A38" s="1">
        <v>14.7</v>
      </c>
      <c r="B38" s="1">
        <v>1935.009</v>
      </c>
      <c r="C38" s="1">
        <v>2</v>
      </c>
      <c r="D38" s="1">
        <v>45.8</v>
      </c>
    </row>
    <row r="39" spans="1:4">
      <c r="A39" s="1">
        <v>12</v>
      </c>
      <c r="B39" s="1">
        <v>1360.1389999999999</v>
      </c>
      <c r="C39" s="1">
        <v>1</v>
      </c>
      <c r="D39" s="1">
        <v>50.6</v>
      </c>
    </row>
    <row r="40" spans="1:4">
      <c r="A40" s="1">
        <v>3.1</v>
      </c>
      <c r="B40" s="1">
        <v>577.9615</v>
      </c>
      <c r="C40" s="1">
        <v>6</v>
      </c>
      <c r="D40" s="1">
        <v>95.4</v>
      </c>
    </row>
    <row r="41" spans="1:4">
      <c r="A41" s="1">
        <v>16.2</v>
      </c>
      <c r="B41" s="1">
        <v>289.32479999999998</v>
      </c>
      <c r="C41" s="1">
        <v>5</v>
      </c>
      <c r="D41" s="1">
        <v>92.4</v>
      </c>
    </row>
    <row r="42" spans="1:4">
      <c r="A42" s="1">
        <v>13.6</v>
      </c>
      <c r="B42" s="1">
        <v>4082.0149999999999</v>
      </c>
      <c r="C42" s="1">
        <v>0</v>
      </c>
      <c r="D42" s="1">
        <v>31.8</v>
      </c>
    </row>
    <row r="43" spans="1:4">
      <c r="A43" s="1">
        <v>16.8</v>
      </c>
      <c r="B43" s="1">
        <v>4066.587</v>
      </c>
      <c r="C43" s="1">
        <v>0</v>
      </c>
      <c r="D43" s="1">
        <v>36.4</v>
      </c>
    </row>
    <row r="44" spans="1:4">
      <c r="A44" s="1">
        <v>36.1</v>
      </c>
      <c r="B44" s="1">
        <v>519.46169999999995</v>
      </c>
      <c r="C44" s="1">
        <v>5</v>
      </c>
      <c r="D44" s="1">
        <v>69.400000000000006</v>
      </c>
    </row>
    <row r="45" spans="1:4">
      <c r="A45" s="1">
        <v>34.4</v>
      </c>
      <c r="B45" s="1">
        <v>512.78710000000001</v>
      </c>
      <c r="C45" s="1">
        <v>6</v>
      </c>
      <c r="D45" s="1">
        <v>68.2</v>
      </c>
    </row>
    <row r="46" spans="1:4">
      <c r="A46" s="1">
        <v>2.7</v>
      </c>
      <c r="B46" s="1">
        <v>533.47619999999995</v>
      </c>
      <c r="C46" s="1">
        <v>4</v>
      </c>
      <c r="D46" s="1">
        <v>107.8</v>
      </c>
    </row>
    <row r="47" spans="1:4">
      <c r="A47" s="1">
        <v>36.6</v>
      </c>
      <c r="B47" s="1">
        <v>488.8193</v>
      </c>
      <c r="C47" s="1">
        <v>8</v>
      </c>
      <c r="D47" s="1">
        <v>76.599999999999994</v>
      </c>
    </row>
    <row r="48" spans="1:4">
      <c r="A48" s="1">
        <v>21.7</v>
      </c>
      <c r="B48" s="1">
        <v>463.96230000000003</v>
      </c>
      <c r="C48" s="1">
        <v>9</v>
      </c>
      <c r="D48" s="1">
        <v>84</v>
      </c>
    </row>
    <row r="49" spans="1:4">
      <c r="A49" s="1">
        <v>35.9</v>
      </c>
      <c r="B49" s="1">
        <v>640.73910000000001</v>
      </c>
      <c r="C49" s="1">
        <v>3</v>
      </c>
      <c r="D49" s="1">
        <v>123</v>
      </c>
    </row>
    <row r="50" spans="1:4">
      <c r="A50" s="1">
        <v>24.2</v>
      </c>
      <c r="B50" s="1">
        <v>4605.7489999999998</v>
      </c>
      <c r="C50" s="1">
        <v>0</v>
      </c>
      <c r="D50" s="1">
        <v>26.8</v>
      </c>
    </row>
    <row r="51" spans="1:4">
      <c r="A51" s="1">
        <v>29.4</v>
      </c>
      <c r="B51" s="1">
        <v>4510.3590000000004</v>
      </c>
      <c r="C51" s="1">
        <v>1</v>
      </c>
      <c r="D51" s="1">
        <v>26.4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03CF4-E103-4777-891F-61C22F553BB0}">
  <dimension ref="A3:C16"/>
  <sheetViews>
    <sheetView workbookViewId="0">
      <selection activeCell="C24" sqref="C24"/>
    </sheetView>
  </sheetViews>
  <sheetFormatPr defaultRowHeight="15.6"/>
  <cols>
    <col min="1" max="1" width="12.296875" bestFit="1" customWidth="1"/>
    <col min="2" max="2" width="14.59765625" bestFit="1" customWidth="1"/>
    <col min="3" max="3" width="13.796875" bestFit="1" customWidth="1"/>
    <col min="4" max="4" width="20.796875" bestFit="1" customWidth="1"/>
  </cols>
  <sheetData>
    <row r="3" spans="1:3">
      <c r="A3" s="20" t="s">
        <v>47</v>
      </c>
      <c r="B3" t="s">
        <v>49</v>
      </c>
      <c r="C3" t="s">
        <v>50</v>
      </c>
    </row>
    <row r="4" spans="1:3">
      <c r="A4" s="21">
        <v>1</v>
      </c>
      <c r="B4" s="22">
        <v>13249.05</v>
      </c>
      <c r="C4" s="22">
        <v>2055.58</v>
      </c>
    </row>
    <row r="5" spans="1:3">
      <c r="A5" s="21">
        <v>2</v>
      </c>
      <c r="B5" s="22">
        <v>13409.25</v>
      </c>
      <c r="C5" s="22">
        <v>1895.38</v>
      </c>
    </row>
    <row r="6" spans="1:3">
      <c r="A6" s="21">
        <v>3</v>
      </c>
      <c r="B6" s="22">
        <v>13571.39</v>
      </c>
      <c r="C6" s="22">
        <v>1733.24</v>
      </c>
    </row>
    <row r="7" spans="1:3">
      <c r="A7" s="21">
        <v>4</v>
      </c>
      <c r="B7" s="22">
        <v>13735.49</v>
      </c>
      <c r="C7" s="22">
        <v>1569.14</v>
      </c>
    </row>
    <row r="8" spans="1:3">
      <c r="A8" s="21">
        <v>5</v>
      </c>
      <c r="B8" s="22">
        <v>13901.58</v>
      </c>
      <c r="C8" s="22">
        <v>1403.05</v>
      </c>
    </row>
    <row r="9" spans="1:3">
      <c r="A9" s="21">
        <v>6</v>
      </c>
      <c r="B9" s="22">
        <v>14069.67</v>
      </c>
      <c r="C9" s="22">
        <v>1234.96</v>
      </c>
    </row>
    <row r="10" spans="1:3">
      <c r="A10" s="21">
        <v>7</v>
      </c>
      <c r="B10" s="22">
        <v>14239.8</v>
      </c>
      <c r="C10" s="22">
        <v>1064.8399999999999</v>
      </c>
    </row>
    <row r="11" spans="1:3">
      <c r="A11" s="21">
        <v>8</v>
      </c>
      <c r="B11" s="22">
        <v>14411.98</v>
      </c>
      <c r="C11" s="22">
        <v>892.65</v>
      </c>
    </row>
    <row r="12" spans="1:3">
      <c r="A12" s="21">
        <v>9</v>
      </c>
      <c r="B12" s="22">
        <v>14586.25</v>
      </c>
      <c r="C12" s="22">
        <v>718.39</v>
      </c>
    </row>
    <row r="13" spans="1:3">
      <c r="A13" s="21">
        <v>10</v>
      </c>
      <c r="B13" s="22">
        <v>14762.62</v>
      </c>
      <c r="C13" s="22">
        <v>542.02</v>
      </c>
    </row>
    <row r="14" spans="1:3">
      <c r="A14" s="21">
        <v>11</v>
      </c>
      <c r="B14" s="22">
        <v>14941.12</v>
      </c>
      <c r="C14" s="22">
        <v>363.51</v>
      </c>
    </row>
    <row r="15" spans="1:3">
      <c r="A15" s="21">
        <v>12</v>
      </c>
      <c r="B15" s="22">
        <v>15121.79</v>
      </c>
      <c r="C15" s="22">
        <v>182.85</v>
      </c>
    </row>
    <row r="16" spans="1:3">
      <c r="A16" s="21" t="s">
        <v>48</v>
      </c>
      <c r="B16" s="22">
        <v>169999.99</v>
      </c>
      <c r="C16" s="22">
        <v>13655.609999999999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8E8F7-7DDB-4E4D-91B8-2992EF1F6096}">
  <dimension ref="D2:M14"/>
  <sheetViews>
    <sheetView workbookViewId="0">
      <selection activeCell="H6" sqref="H6"/>
    </sheetView>
  </sheetViews>
  <sheetFormatPr defaultRowHeight="15.6"/>
  <cols>
    <col min="4" max="4" width="16" bestFit="1" customWidth="1"/>
    <col min="5" max="5" width="13" bestFit="1" customWidth="1"/>
    <col min="8" max="8" width="9.59765625" bestFit="1" customWidth="1"/>
    <col min="9" max="9" width="10.296875" bestFit="1" customWidth="1"/>
    <col min="10" max="10" width="11.09765625" bestFit="1" customWidth="1"/>
    <col min="11" max="11" width="10.296875" bestFit="1" customWidth="1"/>
  </cols>
  <sheetData>
    <row r="2" spans="4:13" ht="32.4">
      <c r="H2" s="18" t="s">
        <v>45</v>
      </c>
      <c r="I2" s="18" t="s">
        <v>38</v>
      </c>
      <c r="J2" s="18" t="s">
        <v>44</v>
      </c>
      <c r="K2" s="19" t="s">
        <v>46</v>
      </c>
    </row>
    <row r="3" spans="4:13">
      <c r="H3">
        <v>1</v>
      </c>
      <c r="I3" s="16">
        <f>ROUND(SUBSTITUTE(IPMT($E$5/12,H3,$E$6,$E$4), "-",""),2)</f>
        <v>2055.58</v>
      </c>
      <c r="J3" s="16">
        <f>ROUND(SUBSTITUTE(PPMT($E$5/12,H3,$E$6,$E$4), "-",""),2)</f>
        <v>13249.05</v>
      </c>
      <c r="K3" s="15">
        <f>I3/J3</f>
        <v>0.15514923711511391</v>
      </c>
      <c r="M3" s="17"/>
    </row>
    <row r="4" spans="4:13">
      <c r="D4" t="s">
        <v>37</v>
      </c>
      <c r="E4" s="14">
        <v>170000</v>
      </c>
      <c r="H4">
        <v>2</v>
      </c>
      <c r="I4" s="16">
        <f t="shared" ref="I4:I14" si="0">ROUND(SUBSTITUTE(IPMT($E$5/12,H4,$E$6,$E$4), "-",""),2)</f>
        <v>1895.38</v>
      </c>
      <c r="J4" s="16">
        <f t="shared" ref="J4:J14" si="1">ROUND(SUBSTITUTE(PPMT($E$5/12,H4,$E$6,$E$4), "-",""),2)</f>
        <v>13409.25</v>
      </c>
      <c r="K4" s="15">
        <f t="shared" ref="K4:K14" si="2">I4/J4</f>
        <v>0.14134869586293045</v>
      </c>
    </row>
    <row r="5" spans="4:13">
      <c r="D5" t="s">
        <v>43</v>
      </c>
      <c r="E5" s="12">
        <v>0.14510000000000001</v>
      </c>
      <c r="H5">
        <v>3</v>
      </c>
      <c r="I5" s="16">
        <f t="shared" si="0"/>
        <v>1733.24</v>
      </c>
      <c r="J5" s="16">
        <f t="shared" si="1"/>
        <v>13571.39</v>
      </c>
      <c r="K5" s="15">
        <f t="shared" si="2"/>
        <v>0.12771278402580724</v>
      </c>
    </row>
    <row r="6" spans="4:13">
      <c r="D6" t="s">
        <v>39</v>
      </c>
      <c r="E6">
        <v>12</v>
      </c>
      <c r="H6">
        <v>4</v>
      </c>
      <c r="I6" s="16">
        <f t="shared" si="0"/>
        <v>1569.14</v>
      </c>
      <c r="J6" s="16">
        <f t="shared" si="1"/>
        <v>13735.49</v>
      </c>
      <c r="K6" s="15">
        <f t="shared" si="2"/>
        <v>0.11423982690096969</v>
      </c>
    </row>
    <row r="7" spans="4:13">
      <c r="H7">
        <v>5</v>
      </c>
      <c r="I7" s="16">
        <f t="shared" si="0"/>
        <v>1403.05</v>
      </c>
      <c r="J7" s="16">
        <f t="shared" si="1"/>
        <v>13901.58</v>
      </c>
      <c r="K7" s="15">
        <f t="shared" si="2"/>
        <v>0.10092737660035765</v>
      </c>
    </row>
    <row r="8" spans="4:13">
      <c r="H8">
        <v>6</v>
      </c>
      <c r="I8" s="16">
        <f t="shared" si="0"/>
        <v>1234.96</v>
      </c>
      <c r="J8" s="16">
        <f t="shared" si="1"/>
        <v>14069.67</v>
      </c>
      <c r="K8" s="15">
        <f t="shared" si="2"/>
        <v>8.7774624422605502E-2</v>
      </c>
    </row>
    <row r="9" spans="4:13">
      <c r="D9" t="s">
        <v>40</v>
      </c>
      <c r="E9" s="13">
        <f>PMT(E5 /12,E6,E4)</f>
        <v>-15304.633863003128</v>
      </c>
      <c r="H9">
        <v>7</v>
      </c>
      <c r="I9" s="16">
        <f t="shared" si="0"/>
        <v>1064.8399999999999</v>
      </c>
      <c r="J9" s="16">
        <f t="shared" si="1"/>
        <v>14239.8</v>
      </c>
      <c r="K9" s="15">
        <f t="shared" si="2"/>
        <v>7.4779140156462864E-2</v>
      </c>
    </row>
    <row r="10" spans="4:13">
      <c r="D10" t="s">
        <v>41</v>
      </c>
      <c r="E10">
        <f>IPMT(E5/12,1,E6,E4)</f>
        <v>-2055.5833333333335</v>
      </c>
      <c r="H10">
        <v>8</v>
      </c>
      <c r="I10" s="16">
        <f t="shared" si="0"/>
        <v>892.65</v>
      </c>
      <c r="J10" s="16">
        <f t="shared" si="1"/>
        <v>14411.98</v>
      </c>
      <c r="K10" s="15">
        <f t="shared" si="2"/>
        <v>6.1938054313147813E-2</v>
      </c>
    </row>
    <row r="11" spans="4:13">
      <c r="D11" t="s">
        <v>42</v>
      </c>
      <c r="E11" s="13">
        <f>PPMT(E5/12,1,E6,E4)</f>
        <v>-13249.050529669794</v>
      </c>
      <c r="H11">
        <v>9</v>
      </c>
      <c r="I11" s="16">
        <f t="shared" si="0"/>
        <v>718.39</v>
      </c>
      <c r="J11" s="16">
        <f t="shared" si="1"/>
        <v>14586.25</v>
      </c>
      <c r="K11" s="15">
        <f t="shared" si="2"/>
        <v>4.9251178335761418E-2</v>
      </c>
    </row>
    <row r="12" spans="4:13">
      <c r="E12" s="13">
        <f>E11+E10</f>
        <v>-15304.633863003128</v>
      </c>
      <c r="H12">
        <v>10</v>
      </c>
      <c r="I12" s="16">
        <f t="shared" si="0"/>
        <v>542.02</v>
      </c>
      <c r="J12" s="16">
        <f t="shared" si="1"/>
        <v>14762.62</v>
      </c>
      <c r="K12" s="15">
        <f t="shared" si="2"/>
        <v>3.6715704935844716E-2</v>
      </c>
    </row>
    <row r="13" spans="4:13">
      <c r="H13">
        <v>11</v>
      </c>
      <c r="I13" s="16">
        <f t="shared" si="0"/>
        <v>363.51</v>
      </c>
      <c r="J13" s="16">
        <f t="shared" si="1"/>
        <v>14941.12</v>
      </c>
      <c r="K13" s="15">
        <f t="shared" si="2"/>
        <v>2.4329501402839945E-2</v>
      </c>
    </row>
    <row r="14" spans="4:13">
      <c r="H14">
        <v>12</v>
      </c>
      <c r="I14" s="16">
        <f t="shared" si="0"/>
        <v>182.85</v>
      </c>
      <c r="J14" s="16">
        <f t="shared" si="1"/>
        <v>15121.79</v>
      </c>
      <c r="K14" s="15">
        <f t="shared" si="2"/>
        <v>1.2091822462816901E-2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D72CE-36F4-4D7C-8634-7BBC85A60DCC}">
  <dimension ref="A4:L305"/>
  <sheetViews>
    <sheetView tabSelected="1" zoomScaleNormal="100" workbookViewId="0">
      <selection activeCell="E2" sqref="E2"/>
    </sheetView>
  </sheetViews>
  <sheetFormatPr defaultRowHeight="15.6"/>
  <cols>
    <col min="1" max="1" width="14.19921875" bestFit="1" customWidth="1"/>
    <col min="2" max="2" width="13" bestFit="1" customWidth="1"/>
    <col min="4" max="4" width="17.19921875" style="29" bestFit="1" customWidth="1"/>
    <col min="5" max="5" width="7.3984375" bestFit="1" customWidth="1"/>
    <col min="6" max="6" width="13.59765625" bestFit="1" customWidth="1"/>
    <col min="7" max="7" width="10.3984375" bestFit="1" customWidth="1"/>
    <col min="8" max="8" width="11" bestFit="1" customWidth="1"/>
    <col min="9" max="9" width="17.59765625" bestFit="1" customWidth="1"/>
    <col min="10" max="10" width="17.59765625" customWidth="1"/>
    <col min="11" max="11" width="11.59765625" bestFit="1" customWidth="1"/>
    <col min="12" max="12" width="15.296875" bestFit="1" customWidth="1"/>
    <col min="15" max="15" width="14" bestFit="1" customWidth="1"/>
    <col min="16" max="16" width="12.5" bestFit="1" customWidth="1"/>
  </cols>
  <sheetData>
    <row r="4" spans="1:12">
      <c r="D4" s="30" t="s">
        <v>59</v>
      </c>
      <c r="E4" s="23" t="s">
        <v>45</v>
      </c>
      <c r="F4" s="23" t="s">
        <v>51</v>
      </c>
      <c r="G4" s="23" t="s">
        <v>44</v>
      </c>
      <c r="H4" s="23" t="s">
        <v>38</v>
      </c>
      <c r="I4" s="23" t="s">
        <v>57</v>
      </c>
      <c r="J4" s="23" t="s">
        <v>58</v>
      </c>
      <c r="K4" s="23" t="s">
        <v>52</v>
      </c>
      <c r="L4" s="23" t="s">
        <v>53</v>
      </c>
    </row>
    <row r="5" spans="1:12">
      <c r="A5" s="23" t="s">
        <v>44</v>
      </c>
      <c r="B5" s="25">
        <v>3280000</v>
      </c>
      <c r="D5" s="29">
        <v>44652</v>
      </c>
      <c r="E5">
        <v>1</v>
      </c>
      <c r="F5" s="13">
        <f>ABS(PMT(L5/12,$B$6,$B$5))</f>
        <v>22558.445423746805</v>
      </c>
      <c r="G5" s="13">
        <f>ABS(PPMT(L5/12,E5,$B$6,$B$5))</f>
        <v>4245.1120904134723</v>
      </c>
      <c r="H5" s="13">
        <f>ABS(IPMT(L5/12,E5,300,$B$5))</f>
        <v>18313.333333333332</v>
      </c>
      <c r="I5" s="27">
        <v>3280000</v>
      </c>
      <c r="J5" s="27">
        <f>I5-G5-K5</f>
        <v>3275754.8879095865</v>
      </c>
      <c r="L5" s="12">
        <v>6.7000000000000004E-2</v>
      </c>
    </row>
    <row r="6" spans="1:12">
      <c r="A6" s="23" t="s">
        <v>56</v>
      </c>
      <c r="B6" s="26">
        <v>300</v>
      </c>
      <c r="D6" s="29">
        <v>44682</v>
      </c>
      <c r="E6">
        <v>2</v>
      </c>
      <c r="F6" s="13">
        <f t="shared" ref="F6:F69" si="0">ABS(PMT(L6/12,$B$6,$B$5))</f>
        <v>22558.445423746805</v>
      </c>
      <c r="G6" s="13">
        <f t="shared" ref="G6:G69" si="1">ABS(PPMT(L6/12,E6,$B$6,$B$5))</f>
        <v>4268.8139662516141</v>
      </c>
      <c r="H6" s="13">
        <f t="shared" ref="H6:H69" si="2">ABS(IPMT(L6/12,E6,300,$B$5))</f>
        <v>18289.63145749519</v>
      </c>
      <c r="I6" s="28">
        <f>J5</f>
        <v>3275754.8879095865</v>
      </c>
      <c r="J6" s="27">
        <f t="shared" ref="J6:J69" si="3">I6-G6-K6</f>
        <v>3271486.0739433351</v>
      </c>
      <c r="L6" s="12">
        <v>6.7000000000000004E-2</v>
      </c>
    </row>
    <row r="7" spans="1:12">
      <c r="A7" s="23" t="s">
        <v>38</v>
      </c>
      <c r="B7" s="24">
        <v>6.7000000000000004E-2</v>
      </c>
      <c r="D7" s="29">
        <v>44713</v>
      </c>
      <c r="E7">
        <v>3</v>
      </c>
      <c r="F7" s="13">
        <f t="shared" si="0"/>
        <v>22558.445423746805</v>
      </c>
      <c r="G7" s="13">
        <f t="shared" si="1"/>
        <v>4292.6481775631855</v>
      </c>
      <c r="H7" s="13">
        <f t="shared" si="2"/>
        <v>18265.797246183618</v>
      </c>
      <c r="I7" s="28">
        <f t="shared" ref="I7:I70" si="4">J6</f>
        <v>3271486.0739433351</v>
      </c>
      <c r="J7" s="27">
        <f t="shared" si="3"/>
        <v>3267193.4257657719</v>
      </c>
      <c r="L7" s="12">
        <v>6.7000000000000004E-2</v>
      </c>
    </row>
    <row r="8" spans="1:12">
      <c r="D8" s="29">
        <v>44743</v>
      </c>
      <c r="E8">
        <v>4</v>
      </c>
      <c r="F8" s="13">
        <f t="shared" si="0"/>
        <v>24452.662694128823</v>
      </c>
      <c r="G8" s="13">
        <f t="shared" si="1"/>
        <v>3749.6802993029532</v>
      </c>
      <c r="H8" s="13">
        <f t="shared" si="2"/>
        <v>20702.982394825875</v>
      </c>
      <c r="I8" s="28">
        <f t="shared" si="4"/>
        <v>3267193.4257657719</v>
      </c>
      <c r="J8" s="27">
        <f t="shared" si="3"/>
        <v>3263443.7454664689</v>
      </c>
      <c r="L8" s="12">
        <v>7.5999999999999998E-2</v>
      </c>
    </row>
    <row r="9" spans="1:12">
      <c r="D9" s="29">
        <v>44774</v>
      </c>
      <c r="E9">
        <v>5</v>
      </c>
      <c r="F9" s="13">
        <f t="shared" si="0"/>
        <v>24452.662694128823</v>
      </c>
      <c r="G9" s="13">
        <f t="shared" si="1"/>
        <v>3773.4282745318715</v>
      </c>
      <c r="H9" s="13">
        <f t="shared" si="2"/>
        <v>20679.234419596953</v>
      </c>
      <c r="I9" s="28">
        <f t="shared" si="4"/>
        <v>3263443.7454664689</v>
      </c>
      <c r="J9" s="27">
        <f t="shared" si="3"/>
        <v>3259670.317191937</v>
      </c>
      <c r="L9" s="12">
        <v>7.5999999999999998E-2</v>
      </c>
    </row>
    <row r="10" spans="1:12">
      <c r="D10" s="29">
        <v>44805</v>
      </c>
      <c r="E10">
        <v>6</v>
      </c>
      <c r="F10" s="13">
        <f t="shared" si="0"/>
        <v>24452.662694128823</v>
      </c>
      <c r="G10" s="13">
        <f t="shared" si="1"/>
        <v>3797.3266536039064</v>
      </c>
      <c r="H10" s="13">
        <f t="shared" si="2"/>
        <v>20655.336040524915</v>
      </c>
      <c r="I10" s="28">
        <f t="shared" si="4"/>
        <v>3259670.317191937</v>
      </c>
      <c r="J10" s="27">
        <f t="shared" si="3"/>
        <v>3255872.9905383331</v>
      </c>
      <c r="L10" s="12">
        <v>7.5999999999999998E-2</v>
      </c>
    </row>
    <row r="11" spans="1:12">
      <c r="D11" s="29">
        <v>44835</v>
      </c>
      <c r="E11">
        <v>7</v>
      </c>
      <c r="F11" s="13">
        <f t="shared" si="0"/>
        <v>26632.850328217301</v>
      </c>
      <c r="G11" s="13">
        <f t="shared" si="1"/>
        <v>3263.0411612611711</v>
      </c>
      <c r="H11" s="13">
        <f t="shared" si="2"/>
        <v>23369.809166956129</v>
      </c>
      <c r="I11" s="28">
        <f t="shared" si="4"/>
        <v>3255872.9905383331</v>
      </c>
      <c r="J11" s="27">
        <f t="shared" si="3"/>
        <v>3252609.949377072</v>
      </c>
      <c r="L11" s="12">
        <v>8.5999999999999993E-2</v>
      </c>
    </row>
    <row r="12" spans="1:12">
      <c r="D12" s="29">
        <v>44866</v>
      </c>
      <c r="E12">
        <v>8</v>
      </c>
      <c r="F12" s="13">
        <f t="shared" si="0"/>
        <v>26632.850328217301</v>
      </c>
      <c r="G12" s="13">
        <f t="shared" si="1"/>
        <v>3286.4262895835427</v>
      </c>
      <c r="H12" s="13">
        <f t="shared" si="2"/>
        <v>23346.424038633755</v>
      </c>
      <c r="I12" s="28">
        <f t="shared" si="4"/>
        <v>3252609.949377072</v>
      </c>
      <c r="J12" s="27">
        <f t="shared" si="3"/>
        <v>3249323.5230874885</v>
      </c>
      <c r="L12" s="12">
        <v>8.5999999999999993E-2</v>
      </c>
    </row>
    <row r="13" spans="1:12">
      <c r="A13" s="23" t="s">
        <v>60</v>
      </c>
      <c r="B13" s="31">
        <v>6767533.6271240097</v>
      </c>
      <c r="D13" s="29">
        <v>44896</v>
      </c>
      <c r="E13">
        <v>9</v>
      </c>
      <c r="F13" s="13">
        <f t="shared" si="0"/>
        <v>26632.850328217301</v>
      </c>
      <c r="G13" s="13">
        <f t="shared" si="1"/>
        <v>3309.979011325559</v>
      </c>
      <c r="H13" s="13">
        <f t="shared" si="2"/>
        <v>23322.871316891742</v>
      </c>
      <c r="I13" s="28">
        <f t="shared" si="4"/>
        <v>3249323.5230874885</v>
      </c>
      <c r="J13" s="27">
        <f t="shared" si="3"/>
        <v>3246013.5440761629</v>
      </c>
      <c r="L13" s="12">
        <v>8.5999999999999993E-2</v>
      </c>
    </row>
    <row r="14" spans="1:12">
      <c r="A14" s="23" t="s">
        <v>54</v>
      </c>
      <c r="B14" s="31">
        <f>B13-SUM(F:F)</f>
        <v>-1430704.3137196088</v>
      </c>
      <c r="D14" s="29">
        <v>44927</v>
      </c>
      <c r="E14">
        <v>10</v>
      </c>
      <c r="F14" s="13">
        <f t="shared" si="0"/>
        <v>27413.422905516531</v>
      </c>
      <c r="G14" s="13">
        <f t="shared" si="1"/>
        <v>3154.1260433496495</v>
      </c>
      <c r="H14" s="13">
        <f t="shared" si="2"/>
        <v>24259.296862166881</v>
      </c>
      <c r="I14" s="28">
        <f t="shared" si="4"/>
        <v>3246013.5440761629</v>
      </c>
      <c r="J14" s="27">
        <f t="shared" si="3"/>
        <v>3242859.4180328134</v>
      </c>
      <c r="L14" s="12">
        <v>8.9499999999999996E-2</v>
      </c>
    </row>
    <row r="15" spans="1:12">
      <c r="A15" s="23" t="s">
        <v>55</v>
      </c>
      <c r="B15" s="31">
        <f>SUM(F:F)</f>
        <v>8198237.9408436185</v>
      </c>
      <c r="D15" s="29">
        <v>44958</v>
      </c>
      <c r="E15">
        <v>11</v>
      </c>
      <c r="F15" s="13">
        <f t="shared" si="0"/>
        <v>27413.422905516531</v>
      </c>
      <c r="G15" s="13">
        <f t="shared" si="1"/>
        <v>3177.6505667562997</v>
      </c>
      <c r="H15" s="13">
        <f t="shared" si="2"/>
        <v>24235.772338760227</v>
      </c>
      <c r="I15" s="28">
        <f t="shared" si="4"/>
        <v>3242859.4180328134</v>
      </c>
      <c r="J15" s="27">
        <f t="shared" si="3"/>
        <v>3239681.7674660571</v>
      </c>
      <c r="L15" s="12">
        <v>8.9499999999999996E-2</v>
      </c>
    </row>
    <row r="16" spans="1:12">
      <c r="D16" s="29">
        <v>44986</v>
      </c>
      <c r="E16">
        <v>12</v>
      </c>
      <c r="F16" s="13">
        <f t="shared" si="0"/>
        <v>27413.422905516531</v>
      </c>
      <c r="G16" s="13">
        <f t="shared" si="1"/>
        <v>3201.3505439000228</v>
      </c>
      <c r="H16" s="13">
        <f t="shared" si="2"/>
        <v>24212.072361616509</v>
      </c>
      <c r="I16" s="28">
        <f t="shared" si="4"/>
        <v>3239681.7674660571</v>
      </c>
      <c r="J16" s="27">
        <f t="shared" si="3"/>
        <v>3236480.4169221572</v>
      </c>
      <c r="L16" s="12">
        <v>8.9499999999999996E-2</v>
      </c>
    </row>
    <row r="17" spans="4:12">
      <c r="D17" s="29">
        <v>45017</v>
      </c>
      <c r="E17">
        <v>13</v>
      </c>
      <c r="F17" s="13">
        <f t="shared" si="0"/>
        <v>27413.422905516531</v>
      </c>
      <c r="G17" s="13">
        <f t="shared" si="1"/>
        <v>3225.2272833732764</v>
      </c>
      <c r="H17" s="13">
        <f t="shared" si="2"/>
        <v>24188.195622143256</v>
      </c>
      <c r="I17" s="28">
        <f t="shared" si="4"/>
        <v>3236480.4169221572</v>
      </c>
      <c r="J17" s="27">
        <f t="shared" si="3"/>
        <v>3233255.1896387837</v>
      </c>
      <c r="L17" s="12">
        <v>8.9499999999999996E-2</v>
      </c>
    </row>
    <row r="18" spans="4:12">
      <c r="D18" s="29">
        <v>45047</v>
      </c>
      <c r="E18">
        <v>14</v>
      </c>
      <c r="F18" s="13">
        <f t="shared" si="0"/>
        <v>27413.422905516531</v>
      </c>
      <c r="G18" s="13">
        <f t="shared" si="1"/>
        <v>3249.2821035284364</v>
      </c>
      <c r="H18" s="13">
        <f t="shared" si="2"/>
        <v>24164.140801988095</v>
      </c>
      <c r="I18" s="28">
        <f t="shared" si="4"/>
        <v>3233255.1896387837</v>
      </c>
      <c r="J18" s="27">
        <f t="shared" si="3"/>
        <v>3230005.9075352554</v>
      </c>
      <c r="L18" s="12">
        <v>8.9499999999999996E-2</v>
      </c>
    </row>
    <row r="19" spans="4:12">
      <c r="D19" s="29">
        <v>45078</v>
      </c>
      <c r="E19">
        <v>15</v>
      </c>
      <c r="F19" s="13">
        <f t="shared" si="0"/>
        <v>27413.422905516531</v>
      </c>
      <c r="G19" s="13">
        <f t="shared" si="1"/>
        <v>3273.516332550586</v>
      </c>
      <c r="H19" s="13">
        <f t="shared" si="2"/>
        <v>24139.906572965941</v>
      </c>
      <c r="I19" s="28">
        <f t="shared" si="4"/>
        <v>3230005.9075352554</v>
      </c>
      <c r="J19" s="27">
        <f t="shared" si="3"/>
        <v>3226732.391202705</v>
      </c>
      <c r="L19" s="12">
        <v>8.9499999999999996E-2</v>
      </c>
    </row>
    <row r="20" spans="4:12">
      <c r="D20" s="29">
        <v>45108</v>
      </c>
      <c r="E20">
        <v>16</v>
      </c>
      <c r="F20" s="13">
        <f t="shared" si="0"/>
        <v>27413.422905516531</v>
      </c>
      <c r="G20" s="13">
        <f t="shared" si="1"/>
        <v>3297.9313085308595</v>
      </c>
      <c r="H20" s="13">
        <f t="shared" si="2"/>
        <v>24115.49159698567</v>
      </c>
      <c r="I20" s="28">
        <f t="shared" si="4"/>
        <v>3226732.391202705</v>
      </c>
      <c r="J20" s="27">
        <f t="shared" si="3"/>
        <v>3223434.4598941742</v>
      </c>
      <c r="L20" s="12">
        <v>8.9499999999999996E-2</v>
      </c>
    </row>
    <row r="21" spans="4:12">
      <c r="D21" s="29">
        <v>45139</v>
      </c>
      <c r="E21">
        <v>17</v>
      </c>
      <c r="F21" s="13">
        <f t="shared" si="0"/>
        <v>27413.422905516531</v>
      </c>
      <c r="G21" s="13">
        <f t="shared" si="1"/>
        <v>3322.5283795403179</v>
      </c>
      <c r="H21" s="13">
        <f t="shared" si="2"/>
        <v>24090.894525976211</v>
      </c>
      <c r="I21" s="28">
        <f t="shared" si="4"/>
        <v>3223434.4598941742</v>
      </c>
      <c r="J21" s="27">
        <f t="shared" si="3"/>
        <v>3220111.9315146338</v>
      </c>
      <c r="L21" s="12">
        <v>8.9499999999999996E-2</v>
      </c>
    </row>
    <row r="22" spans="4:12">
      <c r="D22" s="29">
        <v>45170</v>
      </c>
      <c r="E22">
        <v>18</v>
      </c>
      <c r="F22" s="13">
        <f t="shared" si="0"/>
        <v>27413.422905516531</v>
      </c>
      <c r="G22" s="13">
        <f t="shared" si="1"/>
        <v>3347.3089037043901</v>
      </c>
      <c r="H22" s="13">
        <f t="shared" si="2"/>
        <v>24066.11400181214</v>
      </c>
      <c r="I22" s="28">
        <f t="shared" si="4"/>
        <v>3220111.9315146338</v>
      </c>
      <c r="J22" s="27">
        <f t="shared" si="3"/>
        <v>3216764.6226109294</v>
      </c>
      <c r="L22" s="12">
        <v>8.9499999999999996E-2</v>
      </c>
    </row>
    <row r="23" spans="4:12">
      <c r="D23" s="29">
        <v>45200</v>
      </c>
      <c r="E23">
        <v>19</v>
      </c>
      <c r="F23" s="13">
        <f t="shared" si="0"/>
        <v>27413.422905516531</v>
      </c>
      <c r="G23" s="13">
        <f t="shared" si="1"/>
        <v>3372.274249277852</v>
      </c>
      <c r="H23" s="13">
        <f t="shared" si="2"/>
        <v>24041.148656238678</v>
      </c>
      <c r="I23" s="28">
        <f t="shared" si="4"/>
        <v>3216764.6226109294</v>
      </c>
      <c r="J23" s="27">
        <f t="shared" si="3"/>
        <v>3213392.3483616514</v>
      </c>
      <c r="L23" s="12">
        <v>8.9499999999999996E-2</v>
      </c>
    </row>
    <row r="24" spans="4:12">
      <c r="D24" s="29">
        <v>45231</v>
      </c>
      <c r="E24">
        <v>20</v>
      </c>
      <c r="F24" s="13">
        <f t="shared" si="0"/>
        <v>27413.422905516531</v>
      </c>
      <c r="G24" s="13">
        <f t="shared" si="1"/>
        <v>3397.4257947203832</v>
      </c>
      <c r="H24" s="13">
        <f t="shared" si="2"/>
        <v>24015.99711079615</v>
      </c>
      <c r="I24" s="28">
        <f t="shared" si="4"/>
        <v>3213392.3483616514</v>
      </c>
      <c r="J24" s="27">
        <f t="shared" si="3"/>
        <v>3209994.9225669312</v>
      </c>
      <c r="L24" s="12">
        <v>8.9499999999999996E-2</v>
      </c>
    </row>
    <row r="25" spans="4:12">
      <c r="D25" s="29">
        <v>45261</v>
      </c>
      <c r="E25">
        <v>21</v>
      </c>
      <c r="F25" s="13">
        <f t="shared" si="0"/>
        <v>27413.422905516531</v>
      </c>
      <c r="G25" s="13">
        <f t="shared" si="1"/>
        <v>3422.7649287726722</v>
      </c>
      <c r="H25" s="13">
        <f t="shared" si="2"/>
        <v>23990.65797674386</v>
      </c>
      <c r="I25" s="28">
        <f t="shared" si="4"/>
        <v>3209994.9225669312</v>
      </c>
      <c r="J25" s="27">
        <f t="shared" si="3"/>
        <v>3206572.1576381586</v>
      </c>
      <c r="L25" s="12">
        <v>8.9499999999999996E-2</v>
      </c>
    </row>
    <row r="26" spans="4:12">
      <c r="D26" s="29">
        <v>45292</v>
      </c>
      <c r="E26">
        <v>22</v>
      </c>
      <c r="F26" s="13">
        <f t="shared" si="0"/>
        <v>27413.422905516531</v>
      </c>
      <c r="G26" s="13">
        <f t="shared" si="1"/>
        <v>3448.293050533101</v>
      </c>
      <c r="H26" s="13">
        <f t="shared" si="2"/>
        <v>23965.129854983428</v>
      </c>
      <c r="I26" s="28">
        <f t="shared" si="4"/>
        <v>3206572.1576381586</v>
      </c>
      <c r="J26" s="27">
        <f t="shared" si="3"/>
        <v>3203123.8645876255</v>
      </c>
      <c r="L26" s="12">
        <v>8.9499999999999996E-2</v>
      </c>
    </row>
    <row r="27" spans="4:12">
      <c r="D27" s="29">
        <v>45323</v>
      </c>
      <c r="E27">
        <v>23</v>
      </c>
      <c r="F27" s="13">
        <f t="shared" si="0"/>
        <v>27413.422905516531</v>
      </c>
      <c r="G27" s="13">
        <f t="shared" si="1"/>
        <v>3474.011569534995</v>
      </c>
      <c r="H27" s="13">
        <f t="shared" si="2"/>
        <v>23939.411335981531</v>
      </c>
      <c r="I27" s="28">
        <f t="shared" si="4"/>
        <v>3203123.8645876255</v>
      </c>
      <c r="J27" s="27">
        <f t="shared" si="3"/>
        <v>3199649.8530180906</v>
      </c>
      <c r="L27" s="12">
        <v>8.9499999999999996E-2</v>
      </c>
    </row>
    <row r="28" spans="4:12">
      <c r="D28" s="29">
        <v>45352</v>
      </c>
      <c r="E28">
        <v>24</v>
      </c>
      <c r="F28" s="13">
        <f t="shared" si="0"/>
        <v>27413.422905516531</v>
      </c>
      <c r="G28" s="13">
        <f t="shared" si="1"/>
        <v>3499.9219058244425</v>
      </c>
      <c r="H28" s="13">
        <f t="shared" si="2"/>
        <v>23913.500999692085</v>
      </c>
      <c r="I28" s="28">
        <f t="shared" si="4"/>
        <v>3199649.8530180906</v>
      </c>
      <c r="J28" s="27">
        <f t="shared" si="3"/>
        <v>3196149.9311122661</v>
      </c>
      <c r="L28" s="12">
        <v>8.9499999999999996E-2</v>
      </c>
    </row>
    <row r="29" spans="4:12">
      <c r="D29" s="29">
        <v>45383</v>
      </c>
      <c r="E29">
        <v>25</v>
      </c>
      <c r="F29" s="13">
        <f t="shared" si="0"/>
        <v>27413.422905516531</v>
      </c>
      <c r="G29" s="13">
        <f t="shared" si="1"/>
        <v>3526.0254900387172</v>
      </c>
      <c r="H29" s="13">
        <f t="shared" si="2"/>
        <v>23887.397415477812</v>
      </c>
      <c r="I29" s="28">
        <f t="shared" si="4"/>
        <v>3196149.9311122661</v>
      </c>
      <c r="J29" s="27">
        <f t="shared" si="3"/>
        <v>3192623.9056222276</v>
      </c>
      <c r="L29" s="12">
        <v>8.9499999999999996E-2</v>
      </c>
    </row>
    <row r="30" spans="4:12">
      <c r="D30" s="29">
        <v>45413</v>
      </c>
      <c r="E30">
        <v>26</v>
      </c>
      <c r="F30" s="13">
        <f t="shared" si="0"/>
        <v>27413.422905516531</v>
      </c>
      <c r="G30" s="13">
        <f t="shared" si="1"/>
        <v>3552.3237634852558</v>
      </c>
      <c r="H30" s="13">
        <f t="shared" si="2"/>
        <v>23861.099142031275</v>
      </c>
      <c r="I30" s="28">
        <f t="shared" si="4"/>
        <v>3192623.9056222276</v>
      </c>
      <c r="J30" s="27">
        <f t="shared" si="3"/>
        <v>3189071.5818587425</v>
      </c>
      <c r="L30" s="12">
        <v>8.9499999999999996E-2</v>
      </c>
    </row>
    <row r="31" spans="4:12">
      <c r="D31" s="29">
        <v>45444</v>
      </c>
      <c r="E31">
        <v>27</v>
      </c>
      <c r="F31" s="13">
        <f t="shared" si="0"/>
        <v>27413.422905516531</v>
      </c>
      <c r="G31" s="13">
        <f t="shared" si="1"/>
        <v>3578.8181782212505</v>
      </c>
      <c r="H31" s="13">
        <f t="shared" si="2"/>
        <v>23834.604727295282</v>
      </c>
      <c r="I31" s="28">
        <f t="shared" si="4"/>
        <v>3189071.5818587425</v>
      </c>
      <c r="J31" s="27">
        <f t="shared" si="3"/>
        <v>3185492.7636805214</v>
      </c>
      <c r="L31" s="12">
        <v>8.9499999999999996E-2</v>
      </c>
    </row>
    <row r="32" spans="4:12">
      <c r="D32" s="29">
        <v>45474</v>
      </c>
      <c r="E32">
        <v>28</v>
      </c>
      <c r="F32" s="13">
        <f t="shared" si="0"/>
        <v>27413.422905516531</v>
      </c>
      <c r="G32" s="13">
        <f t="shared" si="1"/>
        <v>3605.5101971338163</v>
      </c>
      <c r="H32" s="13">
        <f t="shared" si="2"/>
        <v>23807.912708382715</v>
      </c>
      <c r="I32" s="28">
        <f t="shared" si="4"/>
        <v>3185492.7636805214</v>
      </c>
      <c r="J32" s="27">
        <f t="shared" si="3"/>
        <v>3181887.2534833876</v>
      </c>
      <c r="L32" s="12">
        <v>8.9499999999999996E-2</v>
      </c>
    </row>
    <row r="33" spans="4:12">
      <c r="D33" s="29">
        <v>45505</v>
      </c>
      <c r="E33">
        <v>29</v>
      </c>
      <c r="F33" s="13">
        <f t="shared" si="0"/>
        <v>27413.422905516531</v>
      </c>
      <c r="G33" s="13">
        <f t="shared" si="1"/>
        <v>3632.4012940207722</v>
      </c>
      <c r="H33" s="13">
        <f t="shared" si="2"/>
        <v>23781.021611495755</v>
      </c>
      <c r="I33" s="28">
        <f t="shared" si="4"/>
        <v>3181887.2534833876</v>
      </c>
      <c r="J33" s="27">
        <f t="shared" si="3"/>
        <v>3178254.8521893667</v>
      </c>
      <c r="L33" s="12">
        <v>8.9499999999999996E-2</v>
      </c>
    </row>
    <row r="34" spans="4:12">
      <c r="D34" s="29">
        <v>45536</v>
      </c>
      <c r="E34">
        <v>30</v>
      </c>
      <c r="F34" s="13">
        <f t="shared" si="0"/>
        <v>27413.422905516531</v>
      </c>
      <c r="G34" s="13">
        <f t="shared" si="1"/>
        <v>3659.4929536720115</v>
      </c>
      <c r="H34" s="13">
        <f t="shared" si="2"/>
        <v>23753.929951844515</v>
      </c>
      <c r="I34" s="28">
        <f t="shared" si="4"/>
        <v>3178254.8521893667</v>
      </c>
      <c r="J34" s="27">
        <f t="shared" si="3"/>
        <v>3174595.3592356946</v>
      </c>
      <c r="L34" s="12">
        <v>8.9499999999999996E-2</v>
      </c>
    </row>
    <row r="35" spans="4:12">
      <c r="D35" s="29">
        <v>45566</v>
      </c>
      <c r="E35">
        <v>31</v>
      </c>
      <c r="F35" s="13">
        <f t="shared" si="0"/>
        <v>27413.422905516531</v>
      </c>
      <c r="G35" s="13">
        <f t="shared" si="1"/>
        <v>3686.7866719514809</v>
      </c>
      <c r="H35" s="13">
        <f t="shared" si="2"/>
        <v>23726.636233565048</v>
      </c>
      <c r="I35" s="28">
        <f t="shared" si="4"/>
        <v>3174595.3592356946</v>
      </c>
      <c r="J35" s="27">
        <f t="shared" si="3"/>
        <v>3170908.5725637432</v>
      </c>
      <c r="L35" s="12">
        <v>8.9499999999999996E-2</v>
      </c>
    </row>
    <row r="36" spans="4:12">
      <c r="D36" s="29">
        <v>45597</v>
      </c>
      <c r="E36">
        <v>32</v>
      </c>
      <c r="F36" s="13">
        <f t="shared" si="0"/>
        <v>27413.422905516531</v>
      </c>
      <c r="G36" s="13">
        <f t="shared" si="1"/>
        <v>3714.2839558797868</v>
      </c>
      <c r="H36" s="13">
        <f t="shared" si="2"/>
        <v>23699.138949636745</v>
      </c>
      <c r="I36" s="28">
        <f t="shared" si="4"/>
        <v>3170908.5725637432</v>
      </c>
      <c r="J36" s="27">
        <f t="shared" si="3"/>
        <v>3167194.2886078632</v>
      </c>
      <c r="L36" s="12">
        <v>8.9499999999999996E-2</v>
      </c>
    </row>
    <row r="37" spans="4:12">
      <c r="D37" s="29">
        <v>45627</v>
      </c>
      <c r="E37">
        <v>33</v>
      </c>
      <c r="F37" s="13">
        <f t="shared" si="0"/>
        <v>27413.422905516531</v>
      </c>
      <c r="G37" s="13">
        <f t="shared" si="1"/>
        <v>3741.986323717389</v>
      </c>
      <c r="H37" s="13">
        <f t="shared" si="2"/>
        <v>23671.436581799142</v>
      </c>
      <c r="I37" s="28">
        <f t="shared" si="4"/>
        <v>3167194.2886078632</v>
      </c>
      <c r="J37" s="27">
        <f t="shared" si="3"/>
        <v>3163452.3022841457</v>
      </c>
      <c r="L37" s="12">
        <v>8.9499999999999996E-2</v>
      </c>
    </row>
    <row r="38" spans="4:12">
      <c r="D38" s="29">
        <v>45658</v>
      </c>
      <c r="E38">
        <v>34</v>
      </c>
      <c r="F38" s="13">
        <f t="shared" si="0"/>
        <v>27413.422905516531</v>
      </c>
      <c r="G38" s="13">
        <f t="shared" si="1"/>
        <v>3769.8953050484483</v>
      </c>
      <c r="H38" s="13">
        <f t="shared" si="2"/>
        <v>23643.527600468082</v>
      </c>
      <c r="I38" s="28">
        <f t="shared" si="4"/>
        <v>3163452.3022841457</v>
      </c>
      <c r="J38" s="27">
        <f t="shared" si="3"/>
        <v>3159682.4069790971</v>
      </c>
      <c r="L38" s="12">
        <v>8.9499999999999996E-2</v>
      </c>
    </row>
    <row r="39" spans="4:12">
      <c r="D39" s="29">
        <v>45689</v>
      </c>
      <c r="E39">
        <v>35</v>
      </c>
      <c r="F39" s="13">
        <f t="shared" si="0"/>
        <v>27413.422905516531</v>
      </c>
      <c r="G39" s="13">
        <f t="shared" si="1"/>
        <v>3798.0124408652682</v>
      </c>
      <c r="H39" s="13">
        <f t="shared" si="2"/>
        <v>23615.410464651261</v>
      </c>
      <c r="I39" s="28">
        <f t="shared" si="4"/>
        <v>3159682.4069790971</v>
      </c>
      <c r="J39" s="27">
        <f t="shared" si="3"/>
        <v>3155884.3945382317</v>
      </c>
      <c r="L39" s="12">
        <v>8.9499999999999996E-2</v>
      </c>
    </row>
    <row r="40" spans="4:12">
      <c r="D40" s="29">
        <v>45717</v>
      </c>
      <c r="E40">
        <v>36</v>
      </c>
      <c r="F40" s="13">
        <f t="shared" si="0"/>
        <v>27413.422905516531</v>
      </c>
      <c r="G40" s="13">
        <f t="shared" si="1"/>
        <v>3826.339283653389</v>
      </c>
      <c r="H40" s="13">
        <f t="shared" si="2"/>
        <v>23587.083621863141</v>
      </c>
      <c r="I40" s="28">
        <f t="shared" si="4"/>
        <v>3155884.3945382317</v>
      </c>
      <c r="J40" s="27">
        <f t="shared" si="3"/>
        <v>3152058.0552545781</v>
      </c>
      <c r="L40" s="12">
        <v>8.9499999999999996E-2</v>
      </c>
    </row>
    <row r="41" spans="4:12">
      <c r="D41" s="29">
        <v>45748</v>
      </c>
      <c r="E41">
        <v>37</v>
      </c>
      <c r="F41" s="13">
        <f t="shared" si="0"/>
        <v>27413.422905516531</v>
      </c>
      <c r="G41" s="13">
        <f t="shared" si="1"/>
        <v>3854.877397477303</v>
      </c>
      <c r="H41" s="13">
        <f t="shared" si="2"/>
        <v>23558.545508039224</v>
      </c>
      <c r="I41" s="28">
        <f t="shared" si="4"/>
        <v>3152058.0552545781</v>
      </c>
      <c r="J41" s="27">
        <f t="shared" si="3"/>
        <v>3148203.177857101</v>
      </c>
      <c r="L41" s="12">
        <v>8.9499999999999996E-2</v>
      </c>
    </row>
    <row r="42" spans="4:12">
      <c r="D42" s="29">
        <v>45778</v>
      </c>
      <c r="E42">
        <v>38</v>
      </c>
      <c r="F42" s="13">
        <f t="shared" si="0"/>
        <v>27413.422905516531</v>
      </c>
      <c r="G42" s="13">
        <f t="shared" si="1"/>
        <v>3883.6283580668214</v>
      </c>
      <c r="H42" s="13">
        <f t="shared" si="2"/>
        <v>23529.794547449706</v>
      </c>
      <c r="I42" s="28">
        <f t="shared" si="4"/>
        <v>3148203.177857101</v>
      </c>
      <c r="J42" s="27">
        <f t="shared" si="3"/>
        <v>3144319.549499034</v>
      </c>
      <c r="L42" s="12">
        <v>8.9499999999999996E-2</v>
      </c>
    </row>
    <row r="43" spans="4:12">
      <c r="D43" s="29">
        <v>45809</v>
      </c>
      <c r="E43">
        <v>39</v>
      </c>
      <c r="F43" s="13">
        <f t="shared" si="0"/>
        <v>27413.422905516531</v>
      </c>
      <c r="G43" s="13">
        <f t="shared" si="1"/>
        <v>3912.5937529040707</v>
      </c>
      <c r="H43" s="13">
        <f t="shared" si="2"/>
        <v>23500.829152612456</v>
      </c>
      <c r="I43" s="28">
        <f t="shared" si="4"/>
        <v>3144319.549499034</v>
      </c>
      <c r="J43" s="27">
        <f t="shared" si="3"/>
        <v>3140406.9557461301</v>
      </c>
      <c r="L43" s="12">
        <v>8.9499999999999996E-2</v>
      </c>
    </row>
    <row r="44" spans="4:12">
      <c r="D44" s="29">
        <v>45839</v>
      </c>
      <c r="E44">
        <v>40</v>
      </c>
      <c r="F44" s="13">
        <f t="shared" si="0"/>
        <v>27413.422905516531</v>
      </c>
      <c r="G44" s="13">
        <f t="shared" si="1"/>
        <v>3941.7751813111468</v>
      </c>
      <c r="H44" s="13">
        <f t="shared" si="2"/>
        <v>23471.647724205384</v>
      </c>
      <c r="I44" s="28">
        <f t="shared" si="4"/>
        <v>3140406.9557461301</v>
      </c>
      <c r="J44" s="27">
        <f t="shared" si="3"/>
        <v>3136465.1805648189</v>
      </c>
      <c r="L44" s="12">
        <v>8.9499999999999996E-2</v>
      </c>
    </row>
    <row r="45" spans="4:12">
      <c r="D45" s="29">
        <v>45870</v>
      </c>
      <c r="E45">
        <v>41</v>
      </c>
      <c r="F45" s="13">
        <f t="shared" si="0"/>
        <v>27413.422905516531</v>
      </c>
      <c r="G45" s="13">
        <f t="shared" si="1"/>
        <v>3971.1742545384245</v>
      </c>
      <c r="H45" s="13">
        <f t="shared" si="2"/>
        <v>23442.248650978108</v>
      </c>
      <c r="I45" s="28">
        <f t="shared" si="4"/>
        <v>3136465.1805648189</v>
      </c>
      <c r="J45" s="27">
        <f t="shared" si="3"/>
        <v>3132494.0063102804</v>
      </c>
      <c r="L45" s="12">
        <v>8.9499999999999996E-2</v>
      </c>
    </row>
    <row r="46" spans="4:12">
      <c r="D46" s="29">
        <v>45901</v>
      </c>
      <c r="E46">
        <v>42</v>
      </c>
      <c r="F46" s="13">
        <f t="shared" si="0"/>
        <v>27413.422905516531</v>
      </c>
      <c r="G46" s="13">
        <f t="shared" si="1"/>
        <v>4000.7925958535238</v>
      </c>
      <c r="H46" s="13">
        <f t="shared" si="2"/>
        <v>23412.630309663004</v>
      </c>
      <c r="I46" s="28">
        <f t="shared" si="4"/>
        <v>3132494.0063102804</v>
      </c>
      <c r="J46" s="27">
        <f t="shared" si="3"/>
        <v>3128493.2137144268</v>
      </c>
      <c r="L46" s="12">
        <v>8.9499999999999996E-2</v>
      </c>
    </row>
    <row r="47" spans="4:12">
      <c r="D47" s="29">
        <v>45931</v>
      </c>
      <c r="E47">
        <v>43</v>
      </c>
      <c r="F47" s="13">
        <f t="shared" si="0"/>
        <v>27413.422905516531</v>
      </c>
      <c r="G47" s="13">
        <f t="shared" si="1"/>
        <v>4030.631840630931</v>
      </c>
      <c r="H47" s="13">
        <f t="shared" si="2"/>
        <v>23382.791064885601</v>
      </c>
      <c r="I47" s="28">
        <f t="shared" si="4"/>
        <v>3128493.2137144268</v>
      </c>
      <c r="J47" s="27">
        <f t="shared" si="3"/>
        <v>3124462.5818737959</v>
      </c>
      <c r="L47" s="12">
        <v>8.9499999999999996E-2</v>
      </c>
    </row>
    <row r="48" spans="4:12">
      <c r="D48" s="29">
        <v>45962</v>
      </c>
      <c r="E48">
        <v>44</v>
      </c>
      <c r="F48" s="13">
        <f t="shared" si="0"/>
        <v>27413.422905516531</v>
      </c>
      <c r="G48" s="13">
        <f t="shared" si="1"/>
        <v>4060.6936364423041</v>
      </c>
      <c r="H48" s="13">
        <f t="shared" si="2"/>
        <v>23352.729269074225</v>
      </c>
      <c r="I48" s="28">
        <f t="shared" si="4"/>
        <v>3124462.5818737959</v>
      </c>
      <c r="J48" s="27">
        <f t="shared" si="3"/>
        <v>3120401.8882373534</v>
      </c>
      <c r="L48" s="12">
        <v>8.9499999999999996E-2</v>
      </c>
    </row>
    <row r="49" spans="4:12">
      <c r="D49" s="29">
        <v>45992</v>
      </c>
      <c r="E49">
        <v>45</v>
      </c>
      <c r="F49" s="13">
        <f t="shared" si="0"/>
        <v>27413.422905516531</v>
      </c>
      <c r="G49" s="13">
        <f t="shared" si="1"/>
        <v>4090.979643147436</v>
      </c>
      <c r="H49" s="13">
        <f t="shared" si="2"/>
        <v>23322.443262369095</v>
      </c>
      <c r="I49" s="28">
        <f t="shared" si="4"/>
        <v>3120401.8882373534</v>
      </c>
      <c r="J49" s="27">
        <f t="shared" si="3"/>
        <v>3116310.908594206</v>
      </c>
      <c r="L49" s="12">
        <v>8.9499999999999996E-2</v>
      </c>
    </row>
    <row r="50" spans="4:12">
      <c r="D50" s="29">
        <v>46023</v>
      </c>
      <c r="E50">
        <v>46</v>
      </c>
      <c r="F50" s="13">
        <f t="shared" si="0"/>
        <v>27413.422905516531</v>
      </c>
      <c r="G50" s="13">
        <f t="shared" si="1"/>
        <v>4121.4915329859105</v>
      </c>
      <c r="H50" s="13">
        <f t="shared" si="2"/>
        <v>23291.93137253062</v>
      </c>
      <c r="I50" s="28">
        <f t="shared" si="4"/>
        <v>3116310.908594206</v>
      </c>
      <c r="J50" s="27">
        <f t="shared" si="3"/>
        <v>3112189.4170612199</v>
      </c>
      <c r="L50" s="12">
        <v>8.9499999999999996E-2</v>
      </c>
    </row>
    <row r="51" spans="4:12">
      <c r="D51" s="29">
        <v>46054</v>
      </c>
      <c r="E51">
        <v>47</v>
      </c>
      <c r="F51" s="13">
        <f t="shared" si="0"/>
        <v>27413.422905516531</v>
      </c>
      <c r="G51" s="13">
        <f t="shared" si="1"/>
        <v>4152.2309906694309</v>
      </c>
      <c r="H51" s="13">
        <f t="shared" si="2"/>
        <v>23261.191914847102</v>
      </c>
      <c r="I51" s="28">
        <f t="shared" si="4"/>
        <v>3112189.4170612199</v>
      </c>
      <c r="J51" s="27">
        <f t="shared" si="3"/>
        <v>3108037.1860705507</v>
      </c>
      <c r="L51" s="12">
        <v>8.9499999999999996E-2</v>
      </c>
    </row>
    <row r="52" spans="4:12">
      <c r="D52" s="29">
        <v>46082</v>
      </c>
      <c r="E52">
        <v>48</v>
      </c>
      <c r="F52" s="13">
        <f t="shared" si="0"/>
        <v>27413.422905516531</v>
      </c>
      <c r="G52" s="13">
        <f t="shared" si="1"/>
        <v>4183.1997134748408</v>
      </c>
      <c r="H52" s="13">
        <f t="shared" si="2"/>
        <v>23230.223192041689</v>
      </c>
      <c r="I52" s="28">
        <f t="shared" si="4"/>
        <v>3108037.1860705507</v>
      </c>
      <c r="J52" s="27">
        <f t="shared" si="3"/>
        <v>3103853.9863570756</v>
      </c>
      <c r="L52" s="12">
        <v>8.9499999999999996E-2</v>
      </c>
    </row>
    <row r="53" spans="4:12">
      <c r="D53" s="29">
        <v>46113</v>
      </c>
      <c r="E53">
        <v>49</v>
      </c>
      <c r="F53" s="13">
        <f t="shared" si="0"/>
        <v>27413.422905516531</v>
      </c>
      <c r="G53" s="13">
        <f t="shared" si="1"/>
        <v>4214.3994113378403</v>
      </c>
      <c r="H53" s="13">
        <f t="shared" si="2"/>
        <v>23199.023494178688</v>
      </c>
      <c r="I53" s="28">
        <f t="shared" si="4"/>
        <v>3103853.9863570756</v>
      </c>
      <c r="J53" s="27">
        <f t="shared" si="3"/>
        <v>3099639.5869457377</v>
      </c>
      <c r="L53" s="12">
        <v>8.9499999999999996E-2</v>
      </c>
    </row>
    <row r="54" spans="4:12">
      <c r="D54" s="29">
        <v>46143</v>
      </c>
      <c r="E54">
        <v>50</v>
      </c>
      <c r="F54" s="13">
        <f t="shared" si="0"/>
        <v>27413.422905516531</v>
      </c>
      <c r="G54" s="13">
        <f t="shared" si="1"/>
        <v>4245.8318069474017</v>
      </c>
      <c r="H54" s="13">
        <f t="shared" si="2"/>
        <v>23167.59109856913</v>
      </c>
      <c r="I54" s="28">
        <f t="shared" si="4"/>
        <v>3099639.5869457377</v>
      </c>
      <c r="J54" s="27">
        <f t="shared" si="3"/>
        <v>3095393.7551387902</v>
      </c>
      <c r="L54" s="12">
        <v>8.9499999999999996E-2</v>
      </c>
    </row>
    <row r="55" spans="4:12">
      <c r="D55" s="29">
        <v>46174</v>
      </c>
      <c r="E55">
        <v>51</v>
      </c>
      <c r="F55" s="13">
        <f t="shared" si="0"/>
        <v>27413.422905516531</v>
      </c>
      <c r="G55" s="13">
        <f t="shared" si="1"/>
        <v>4277.4986358408842</v>
      </c>
      <c r="H55" s="13">
        <f t="shared" si="2"/>
        <v>23135.924269675645</v>
      </c>
      <c r="I55" s="28">
        <f t="shared" si="4"/>
        <v>3095393.7551387902</v>
      </c>
      <c r="J55" s="27">
        <f t="shared" si="3"/>
        <v>3091116.2565029492</v>
      </c>
      <c r="L55" s="12">
        <v>8.9499999999999996E-2</v>
      </c>
    </row>
    <row r="56" spans="4:12">
      <c r="D56" s="29">
        <v>46204</v>
      </c>
      <c r="E56">
        <v>52</v>
      </c>
      <c r="F56" s="13">
        <f t="shared" si="0"/>
        <v>27413.422905516531</v>
      </c>
      <c r="G56" s="13">
        <f t="shared" si="1"/>
        <v>4309.401646499864</v>
      </c>
      <c r="H56" s="13">
        <f t="shared" si="2"/>
        <v>23104.021259016667</v>
      </c>
      <c r="I56" s="28">
        <f t="shared" si="4"/>
        <v>3091116.2565029492</v>
      </c>
      <c r="J56" s="27">
        <f t="shared" si="3"/>
        <v>3086806.8548564492</v>
      </c>
      <c r="L56" s="12">
        <v>8.9499999999999996E-2</v>
      </c>
    </row>
    <row r="57" spans="4:12">
      <c r="D57" s="29">
        <v>46235</v>
      </c>
      <c r="E57">
        <v>53</v>
      </c>
      <c r="F57" s="13">
        <f t="shared" si="0"/>
        <v>27413.422905516531</v>
      </c>
      <c r="G57" s="13">
        <f t="shared" si="1"/>
        <v>4341.5426004466763</v>
      </c>
      <c r="H57" s="13">
        <f t="shared" si="2"/>
        <v>23071.880305069852</v>
      </c>
      <c r="I57" s="28">
        <f t="shared" si="4"/>
        <v>3086806.8548564492</v>
      </c>
      <c r="J57" s="27">
        <f t="shared" si="3"/>
        <v>3082465.3122560023</v>
      </c>
      <c r="L57" s="12">
        <v>8.9499999999999996E-2</v>
      </c>
    </row>
    <row r="58" spans="4:12">
      <c r="D58" s="29">
        <v>46266</v>
      </c>
      <c r="E58">
        <v>54</v>
      </c>
      <c r="F58" s="13">
        <f t="shared" si="0"/>
        <v>27413.422905516531</v>
      </c>
      <c r="G58" s="13">
        <f t="shared" si="1"/>
        <v>4373.9232723416735</v>
      </c>
      <c r="H58" s="13">
        <f t="shared" si="2"/>
        <v>23039.499633174859</v>
      </c>
      <c r="I58" s="28">
        <f t="shared" si="4"/>
        <v>3082465.3122560023</v>
      </c>
      <c r="J58" s="27">
        <f t="shared" si="3"/>
        <v>3078091.3889836608</v>
      </c>
      <c r="L58" s="12">
        <v>8.9499999999999996E-2</v>
      </c>
    </row>
    <row r="59" spans="4:12">
      <c r="D59" s="29">
        <v>46296</v>
      </c>
      <c r="E59">
        <v>55</v>
      </c>
      <c r="F59" s="13">
        <f t="shared" si="0"/>
        <v>27413.422905516531</v>
      </c>
      <c r="G59" s="13">
        <f t="shared" si="1"/>
        <v>4406.545450081222</v>
      </c>
      <c r="H59" s="13">
        <f t="shared" si="2"/>
        <v>23006.877455435308</v>
      </c>
      <c r="I59" s="28">
        <f t="shared" si="4"/>
        <v>3078091.3889836608</v>
      </c>
      <c r="J59" s="27">
        <f t="shared" si="3"/>
        <v>3073684.8435335797</v>
      </c>
      <c r="L59" s="12">
        <v>8.9499999999999996E-2</v>
      </c>
    </row>
    <row r="60" spans="4:12">
      <c r="D60" s="29">
        <v>46327</v>
      </c>
      <c r="E60">
        <v>56</v>
      </c>
      <c r="F60" s="13">
        <f t="shared" si="0"/>
        <v>27413.422905516531</v>
      </c>
      <c r="G60" s="13">
        <f t="shared" si="1"/>
        <v>4439.4109348964121</v>
      </c>
      <c r="H60" s="13">
        <f t="shared" si="2"/>
        <v>22974.011970620119</v>
      </c>
      <c r="I60" s="28">
        <f t="shared" si="4"/>
        <v>3073684.8435335797</v>
      </c>
      <c r="J60" s="27">
        <f t="shared" si="3"/>
        <v>3069245.4325986835</v>
      </c>
      <c r="L60" s="12">
        <v>8.9499999999999996E-2</v>
      </c>
    </row>
    <row r="61" spans="4:12">
      <c r="D61" s="29">
        <v>46357</v>
      </c>
      <c r="E61">
        <v>57</v>
      </c>
      <c r="F61" s="13">
        <f t="shared" si="0"/>
        <v>27413.422905516531</v>
      </c>
      <c r="G61" s="13">
        <f t="shared" si="1"/>
        <v>4472.5215414525137</v>
      </c>
      <c r="H61" s="13">
        <f t="shared" si="2"/>
        <v>22940.901364064015</v>
      </c>
      <c r="I61" s="28">
        <f t="shared" si="4"/>
        <v>3069245.4325986835</v>
      </c>
      <c r="J61" s="27">
        <f t="shared" si="3"/>
        <v>3064772.911057231</v>
      </c>
      <c r="L61" s="12">
        <v>8.9499999999999996E-2</v>
      </c>
    </row>
    <row r="62" spans="4:12">
      <c r="D62" s="29">
        <v>46388</v>
      </c>
      <c r="E62">
        <v>58</v>
      </c>
      <c r="F62" s="13">
        <f t="shared" si="0"/>
        <v>27413.422905516531</v>
      </c>
      <c r="G62" s="13">
        <f t="shared" si="1"/>
        <v>4505.8790979491805</v>
      </c>
      <c r="H62" s="13">
        <f t="shared" si="2"/>
        <v>22907.543807567352</v>
      </c>
      <c r="I62" s="28">
        <f t="shared" si="4"/>
        <v>3064772.911057231</v>
      </c>
      <c r="J62" s="27">
        <f t="shared" si="3"/>
        <v>3060267.0319592818</v>
      </c>
      <c r="L62" s="12">
        <v>8.9499999999999996E-2</v>
      </c>
    </row>
    <row r="63" spans="4:12">
      <c r="D63" s="29">
        <v>46419</v>
      </c>
      <c r="E63">
        <v>59</v>
      </c>
      <c r="F63" s="13">
        <f t="shared" si="0"/>
        <v>27413.422905516531</v>
      </c>
      <c r="G63" s="13">
        <f t="shared" si="1"/>
        <v>4539.4854462213843</v>
      </c>
      <c r="H63" s="13">
        <f t="shared" si="2"/>
        <v>22873.937459295143</v>
      </c>
      <c r="I63" s="28">
        <f t="shared" si="4"/>
        <v>3060267.0319592818</v>
      </c>
      <c r="J63" s="27">
        <f t="shared" si="3"/>
        <v>3055727.5465130606</v>
      </c>
      <c r="L63" s="12">
        <v>8.9499999999999996E-2</v>
      </c>
    </row>
    <row r="64" spans="4:12">
      <c r="D64" s="29">
        <v>46447</v>
      </c>
      <c r="E64">
        <v>60</v>
      </c>
      <c r="F64" s="13">
        <f t="shared" si="0"/>
        <v>27413.422905516531</v>
      </c>
      <c r="G64" s="13">
        <f t="shared" si="1"/>
        <v>4573.3424418411187</v>
      </c>
      <c r="H64" s="13">
        <f t="shared" si="2"/>
        <v>22840.080463675411</v>
      </c>
      <c r="I64" s="28">
        <f t="shared" si="4"/>
        <v>3055727.5465130606</v>
      </c>
      <c r="J64" s="27">
        <f t="shared" si="3"/>
        <v>3051154.2040712195</v>
      </c>
      <c r="L64" s="12">
        <v>8.9499999999999996E-2</v>
      </c>
    </row>
    <row r="65" spans="4:12">
      <c r="D65" s="29">
        <v>46478</v>
      </c>
      <c r="E65">
        <v>61</v>
      </c>
      <c r="F65" s="13">
        <f t="shared" si="0"/>
        <v>27413.422905516531</v>
      </c>
      <c r="G65" s="13">
        <f t="shared" si="1"/>
        <v>4607.4519542198514</v>
      </c>
      <c r="H65" s="13">
        <f t="shared" si="2"/>
        <v>22805.97095129668</v>
      </c>
      <c r="I65" s="28">
        <f t="shared" si="4"/>
        <v>3051154.2040712195</v>
      </c>
      <c r="J65" s="27">
        <f t="shared" si="3"/>
        <v>3046546.7521169996</v>
      </c>
      <c r="L65" s="12">
        <v>8.9499999999999996E-2</v>
      </c>
    </row>
    <row r="66" spans="4:12">
      <c r="D66" s="29">
        <v>46508</v>
      </c>
      <c r="E66">
        <v>62</v>
      </c>
      <c r="F66" s="13">
        <f t="shared" si="0"/>
        <v>27413.422905516531</v>
      </c>
      <c r="G66" s="13">
        <f t="shared" si="1"/>
        <v>4641.8158667117405</v>
      </c>
      <c r="H66" s="13">
        <f t="shared" si="2"/>
        <v>22771.607038804788</v>
      </c>
      <c r="I66" s="28">
        <f t="shared" si="4"/>
        <v>3046546.7521169996</v>
      </c>
      <c r="J66" s="27">
        <f t="shared" si="3"/>
        <v>3041904.936250288</v>
      </c>
      <c r="L66" s="12">
        <v>8.9499999999999996E-2</v>
      </c>
    </row>
    <row r="67" spans="4:12">
      <c r="D67" s="29">
        <v>46539</v>
      </c>
      <c r="E67">
        <v>63</v>
      </c>
      <c r="F67" s="13">
        <f t="shared" si="0"/>
        <v>27413.422905516531</v>
      </c>
      <c r="G67" s="13">
        <f t="shared" si="1"/>
        <v>4676.4360767176322</v>
      </c>
      <c r="H67" s="13">
        <f t="shared" si="2"/>
        <v>22736.986828798897</v>
      </c>
      <c r="I67" s="28">
        <f t="shared" si="4"/>
        <v>3041904.936250288</v>
      </c>
      <c r="J67" s="27">
        <f t="shared" si="3"/>
        <v>3037228.5001735706</v>
      </c>
      <c r="L67" s="12">
        <v>8.9499999999999996E-2</v>
      </c>
    </row>
    <row r="68" spans="4:12">
      <c r="D68" s="29">
        <v>46569</v>
      </c>
      <c r="E68">
        <v>64</v>
      </c>
      <c r="F68" s="13">
        <f t="shared" si="0"/>
        <v>27413.422905516531</v>
      </c>
      <c r="G68" s="13">
        <f t="shared" si="1"/>
        <v>4711.3144957898185</v>
      </c>
      <c r="H68" s="13">
        <f t="shared" si="2"/>
        <v>22702.108409726712</v>
      </c>
      <c r="I68" s="28">
        <f t="shared" si="4"/>
        <v>3037228.5001735706</v>
      </c>
      <c r="J68" s="27">
        <f t="shared" si="3"/>
        <v>3032517.1856777808</v>
      </c>
      <c r="L68" s="12">
        <v>8.9499999999999996E-2</v>
      </c>
    </row>
    <row r="69" spans="4:12">
      <c r="D69" s="29">
        <v>46600</v>
      </c>
      <c r="E69">
        <v>65</v>
      </c>
      <c r="F69" s="13">
        <f t="shared" si="0"/>
        <v>27413.422905516531</v>
      </c>
      <c r="G69" s="13">
        <f t="shared" si="1"/>
        <v>4746.4530497375836</v>
      </c>
      <c r="H69" s="13">
        <f t="shared" si="2"/>
        <v>22666.969855778945</v>
      </c>
      <c r="I69" s="28">
        <f t="shared" si="4"/>
        <v>3032517.1856777808</v>
      </c>
      <c r="J69" s="27">
        <f t="shared" si="3"/>
        <v>3027770.7326280433</v>
      </c>
      <c r="L69" s="12">
        <v>8.9499999999999996E-2</v>
      </c>
    </row>
    <row r="70" spans="4:12">
      <c r="D70" s="29">
        <v>46631</v>
      </c>
      <c r="E70">
        <v>66</v>
      </c>
      <c r="F70" s="13">
        <f t="shared" ref="F70:F133" si="5">ABS(PMT(L70/12,$B$6,$B$5))</f>
        <v>27413.422905516531</v>
      </c>
      <c r="G70" s="13">
        <f t="shared" ref="G70:G133" si="6">ABS(PPMT(L70/12,E70,$B$6,$B$5))</f>
        <v>4781.8536787335433</v>
      </c>
      <c r="H70" s="13">
        <f t="shared" ref="H70:H133" si="7">ABS(IPMT(L70/12,E70,300,$B$5))</f>
        <v>22631.569226782987</v>
      </c>
      <c r="I70" s="28">
        <f t="shared" si="4"/>
        <v>3027770.7326280433</v>
      </c>
      <c r="J70" s="27">
        <f t="shared" ref="J70:J133" si="8">I70-G70-K70</f>
        <v>3022988.8789493097</v>
      </c>
      <c r="L70" s="12">
        <v>8.9499999999999996E-2</v>
      </c>
    </row>
    <row r="71" spans="4:12">
      <c r="D71" s="29">
        <v>46661</v>
      </c>
      <c r="E71">
        <v>67</v>
      </c>
      <c r="F71" s="13">
        <f t="shared" si="5"/>
        <v>27413.422905516531</v>
      </c>
      <c r="G71" s="13">
        <f t="shared" si="6"/>
        <v>4817.5183374207636</v>
      </c>
      <c r="H71" s="13">
        <f t="shared" si="7"/>
        <v>22595.904568095768</v>
      </c>
      <c r="I71" s="28">
        <f t="shared" ref="I71:I134" si="9">J70</f>
        <v>3022988.8789493097</v>
      </c>
      <c r="J71" s="27">
        <f t="shared" si="8"/>
        <v>3018171.360611889</v>
      </c>
      <c r="L71" s="12">
        <v>8.9499999999999996E-2</v>
      </c>
    </row>
    <row r="72" spans="4:12">
      <c r="D72" s="29">
        <v>46692</v>
      </c>
      <c r="E72">
        <v>68</v>
      </c>
      <c r="F72" s="13">
        <f t="shared" si="5"/>
        <v>27413.422905516531</v>
      </c>
      <c r="G72" s="13">
        <f t="shared" si="6"/>
        <v>4853.4489950206935</v>
      </c>
      <c r="H72" s="13">
        <f t="shared" si="7"/>
        <v>22559.973910495835</v>
      </c>
      <c r="I72" s="28">
        <f t="shared" si="9"/>
        <v>3018171.360611889</v>
      </c>
      <c r="J72" s="27">
        <f t="shared" si="8"/>
        <v>3013317.9116168683</v>
      </c>
      <c r="L72" s="12">
        <v>8.9499999999999996E-2</v>
      </c>
    </row>
    <row r="73" spans="4:12">
      <c r="D73" s="29">
        <v>46722</v>
      </c>
      <c r="E73">
        <v>69</v>
      </c>
      <c r="F73" s="13">
        <f t="shared" si="5"/>
        <v>27413.422905516531</v>
      </c>
      <c r="G73" s="13">
        <f t="shared" si="6"/>
        <v>4889.6476354418901</v>
      </c>
      <c r="H73" s="13">
        <f t="shared" si="7"/>
        <v>22523.775270074639</v>
      </c>
      <c r="I73" s="28">
        <f t="shared" si="9"/>
        <v>3013317.9116168683</v>
      </c>
      <c r="J73" s="27">
        <f t="shared" si="8"/>
        <v>3008428.2639814266</v>
      </c>
      <c r="L73" s="12">
        <v>8.9499999999999996E-2</v>
      </c>
    </row>
    <row r="74" spans="4:12">
      <c r="D74" s="29">
        <v>46753</v>
      </c>
      <c r="E74">
        <v>70</v>
      </c>
      <c r="F74" s="13">
        <f t="shared" si="5"/>
        <v>27413.422905516531</v>
      </c>
      <c r="G74" s="13">
        <f t="shared" si="6"/>
        <v>4926.1162573895608</v>
      </c>
      <c r="H74" s="13">
        <f t="shared" si="7"/>
        <v>22487.306648126971</v>
      </c>
      <c r="I74" s="28">
        <f t="shared" si="9"/>
        <v>3008428.2639814266</v>
      </c>
      <c r="J74" s="27">
        <f t="shared" si="8"/>
        <v>3003502.1477240371</v>
      </c>
      <c r="L74" s="12">
        <v>8.9499999999999996E-2</v>
      </c>
    </row>
    <row r="75" spans="4:12">
      <c r="D75" s="29">
        <v>46784</v>
      </c>
      <c r="E75">
        <v>71</v>
      </c>
      <c r="F75" s="13">
        <f t="shared" si="5"/>
        <v>27413.422905516531</v>
      </c>
      <c r="G75" s="13">
        <f t="shared" si="6"/>
        <v>4962.856874475925</v>
      </c>
      <c r="H75" s="13">
        <f t="shared" si="7"/>
        <v>22450.566031040602</v>
      </c>
      <c r="I75" s="28">
        <f t="shared" si="9"/>
        <v>3003502.1477240371</v>
      </c>
      <c r="J75" s="27">
        <f t="shared" si="8"/>
        <v>2998539.2908495613</v>
      </c>
      <c r="L75" s="12">
        <v>8.9499999999999996E-2</v>
      </c>
    </row>
    <row r="76" spans="4:12">
      <c r="D76" s="29">
        <v>46813</v>
      </c>
      <c r="E76">
        <v>72</v>
      </c>
      <c r="F76" s="13">
        <f t="shared" si="5"/>
        <v>27413.422905516531</v>
      </c>
      <c r="G76" s="13">
        <f t="shared" si="6"/>
        <v>4999.8715153313915</v>
      </c>
      <c r="H76" s="13">
        <f t="shared" si="7"/>
        <v>22413.551390185137</v>
      </c>
      <c r="I76" s="28">
        <f t="shared" si="9"/>
        <v>2998539.2908495613</v>
      </c>
      <c r="J76" s="27">
        <f t="shared" si="8"/>
        <v>2993539.41933423</v>
      </c>
      <c r="L76" s="12">
        <v>8.9499999999999996E-2</v>
      </c>
    </row>
    <row r="77" spans="4:12">
      <c r="D77" s="29">
        <v>46844</v>
      </c>
      <c r="E77">
        <v>73</v>
      </c>
      <c r="F77" s="13">
        <f t="shared" si="5"/>
        <v>27413.422905516531</v>
      </c>
      <c r="G77" s="13">
        <f t="shared" si="6"/>
        <v>5037.162223716572</v>
      </c>
      <c r="H77" s="13">
        <f t="shared" si="7"/>
        <v>22376.260681799959</v>
      </c>
      <c r="I77" s="28">
        <f t="shared" si="9"/>
        <v>2993539.41933423</v>
      </c>
      <c r="J77" s="27">
        <f t="shared" si="8"/>
        <v>2988502.2571105133</v>
      </c>
      <c r="L77" s="12">
        <v>8.9499999999999996E-2</v>
      </c>
    </row>
    <row r="78" spans="4:12">
      <c r="D78" s="29">
        <v>46874</v>
      </c>
      <c r="E78">
        <v>74</v>
      </c>
      <c r="F78" s="13">
        <f t="shared" si="5"/>
        <v>27413.422905516531</v>
      </c>
      <c r="G78" s="13">
        <f t="shared" si="6"/>
        <v>5074.7310586351232</v>
      </c>
      <c r="H78" s="13">
        <f t="shared" si="7"/>
        <v>22338.691846881407</v>
      </c>
      <c r="I78" s="28">
        <f t="shared" si="9"/>
        <v>2988502.2571105133</v>
      </c>
      <c r="J78" s="27">
        <f t="shared" si="8"/>
        <v>2983427.526051878</v>
      </c>
      <c r="L78" s="12">
        <v>8.9499999999999996E-2</v>
      </c>
    </row>
    <row r="79" spans="4:12">
      <c r="D79" s="29">
        <v>46905</v>
      </c>
      <c r="E79">
        <v>75</v>
      </c>
      <c r="F79" s="13">
        <f t="shared" si="5"/>
        <v>27413.422905516531</v>
      </c>
      <c r="G79" s="13">
        <f t="shared" si="6"/>
        <v>5112.580094447444</v>
      </c>
      <c r="H79" s="13">
        <f t="shared" si="7"/>
        <v>22300.842811069087</v>
      </c>
      <c r="I79" s="28">
        <f t="shared" si="9"/>
        <v>2983427.526051878</v>
      </c>
      <c r="J79" s="27">
        <f t="shared" si="8"/>
        <v>2978314.9459574306</v>
      </c>
      <c r="L79" s="12">
        <v>8.9499999999999996E-2</v>
      </c>
    </row>
    <row r="80" spans="4:12">
      <c r="D80" s="29">
        <v>46935</v>
      </c>
      <c r="E80">
        <v>76</v>
      </c>
      <c r="F80" s="13">
        <f t="shared" si="5"/>
        <v>27413.422905516531</v>
      </c>
      <c r="G80" s="13">
        <f t="shared" si="6"/>
        <v>5150.7114209851979</v>
      </c>
      <c r="H80" s="13">
        <f t="shared" si="7"/>
        <v>22262.711484531334</v>
      </c>
      <c r="I80" s="28">
        <f t="shared" si="9"/>
        <v>2978314.9459574306</v>
      </c>
      <c r="J80" s="27">
        <f t="shared" si="8"/>
        <v>2973164.2345364452</v>
      </c>
      <c r="L80" s="12">
        <v>8.9499999999999996E-2</v>
      </c>
    </row>
    <row r="81" spans="4:12">
      <c r="D81" s="29">
        <v>46966</v>
      </c>
      <c r="E81">
        <v>77</v>
      </c>
      <c r="F81" s="13">
        <f t="shared" si="5"/>
        <v>27413.422905516531</v>
      </c>
      <c r="G81" s="13">
        <f t="shared" si="6"/>
        <v>5189.1271436667121</v>
      </c>
      <c r="H81" s="13">
        <f t="shared" si="7"/>
        <v>22224.295761849819</v>
      </c>
      <c r="I81" s="28">
        <f t="shared" si="9"/>
        <v>2973164.2345364452</v>
      </c>
      <c r="J81" s="27">
        <f t="shared" si="8"/>
        <v>2967975.1073927786</v>
      </c>
      <c r="L81" s="12">
        <v>8.9499999999999996E-2</v>
      </c>
    </row>
    <row r="82" spans="4:12">
      <c r="D82" s="29">
        <v>46997</v>
      </c>
      <c r="E82">
        <v>78</v>
      </c>
      <c r="F82" s="13">
        <f t="shared" si="5"/>
        <v>27413.422905516531</v>
      </c>
      <c r="G82" s="13">
        <f t="shared" si="6"/>
        <v>5227.8293836132261</v>
      </c>
      <c r="H82" s="13">
        <f t="shared" si="7"/>
        <v>22185.593521903302</v>
      </c>
      <c r="I82" s="28">
        <f t="shared" si="9"/>
        <v>2967975.1073927786</v>
      </c>
      <c r="J82" s="27">
        <f t="shared" si="8"/>
        <v>2962747.2780091655</v>
      </c>
      <c r="L82" s="12">
        <v>8.9499999999999996E-2</v>
      </c>
    </row>
    <row r="83" spans="4:12">
      <c r="D83" s="29">
        <v>47027</v>
      </c>
      <c r="E83">
        <v>79</v>
      </c>
      <c r="F83" s="13">
        <f t="shared" si="5"/>
        <v>27413.422905516531</v>
      </c>
      <c r="G83" s="13">
        <f t="shared" si="6"/>
        <v>5266.820277766009</v>
      </c>
      <c r="H83" s="13">
        <f t="shared" si="7"/>
        <v>22146.602627750523</v>
      </c>
      <c r="I83" s="28">
        <f t="shared" si="9"/>
        <v>2962747.2780091655</v>
      </c>
      <c r="J83" s="27">
        <f t="shared" si="8"/>
        <v>2957480.4577313997</v>
      </c>
      <c r="L83" s="12">
        <v>8.9499999999999996E-2</v>
      </c>
    </row>
    <row r="84" spans="4:12">
      <c r="D84" s="29">
        <v>47058</v>
      </c>
      <c r="E84">
        <v>80</v>
      </c>
      <c r="F84" s="13">
        <f t="shared" si="5"/>
        <v>27413.422905516531</v>
      </c>
      <c r="G84" s="13">
        <f t="shared" si="6"/>
        <v>5306.1019790043474</v>
      </c>
      <c r="H84" s="13">
        <f t="shared" si="7"/>
        <v>22107.32092651218</v>
      </c>
      <c r="I84" s="28">
        <f t="shared" si="9"/>
        <v>2957480.4577313997</v>
      </c>
      <c r="J84" s="27">
        <f t="shared" si="8"/>
        <v>2952174.3557523955</v>
      </c>
      <c r="L84" s="12">
        <v>8.9499999999999996E-2</v>
      </c>
    </row>
    <row r="85" spans="4:12">
      <c r="D85" s="29">
        <v>47088</v>
      </c>
      <c r="E85">
        <v>81</v>
      </c>
      <c r="F85" s="13">
        <f t="shared" si="5"/>
        <v>27413.422905516531</v>
      </c>
      <c r="G85" s="13">
        <f t="shared" si="6"/>
        <v>5345.6766562644207</v>
      </c>
      <c r="H85" s="13">
        <f t="shared" si="7"/>
        <v>22067.746249252108</v>
      </c>
      <c r="I85" s="28">
        <f t="shared" si="9"/>
        <v>2952174.3557523955</v>
      </c>
      <c r="J85" s="27">
        <f t="shared" si="8"/>
        <v>2946828.6790961311</v>
      </c>
      <c r="L85" s="12">
        <v>8.9499999999999996E-2</v>
      </c>
    </row>
    <row r="86" spans="4:12">
      <c r="D86" s="29">
        <v>47119</v>
      </c>
      <c r="E86">
        <v>82</v>
      </c>
      <c r="F86" s="13">
        <f t="shared" si="5"/>
        <v>27413.422905516531</v>
      </c>
      <c r="G86" s="13">
        <f t="shared" si="6"/>
        <v>5385.54649465906</v>
      </c>
      <c r="H86" s="13">
        <f t="shared" si="7"/>
        <v>22027.876410857469</v>
      </c>
      <c r="I86" s="28">
        <f t="shared" si="9"/>
        <v>2946828.6790961311</v>
      </c>
      <c r="J86" s="27">
        <f t="shared" si="8"/>
        <v>2941443.1326014721</v>
      </c>
      <c r="L86" s="12">
        <v>8.9499999999999996E-2</v>
      </c>
    </row>
    <row r="87" spans="4:12">
      <c r="D87" s="29">
        <v>47150</v>
      </c>
      <c r="E87">
        <v>83</v>
      </c>
      <c r="F87" s="13">
        <f t="shared" si="5"/>
        <v>27413.422905516531</v>
      </c>
      <c r="G87" s="13">
        <f t="shared" si="6"/>
        <v>5425.7136955983915</v>
      </c>
      <c r="H87" s="13">
        <f t="shared" si="7"/>
        <v>21987.709209918139</v>
      </c>
      <c r="I87" s="28">
        <f t="shared" si="9"/>
        <v>2941443.1326014721</v>
      </c>
      <c r="J87" s="27">
        <f t="shared" si="8"/>
        <v>2936017.4189058738</v>
      </c>
      <c r="L87" s="12">
        <v>8.9499999999999996E-2</v>
      </c>
    </row>
    <row r="88" spans="4:12">
      <c r="D88" s="29">
        <v>47178</v>
      </c>
      <c r="E88">
        <v>84</v>
      </c>
      <c r="F88" s="13">
        <f t="shared" si="5"/>
        <v>27413.422905516531</v>
      </c>
      <c r="G88" s="13">
        <f t="shared" si="6"/>
        <v>5466.180476911396</v>
      </c>
      <c r="H88" s="13">
        <f t="shared" si="7"/>
        <v>21947.242428605136</v>
      </c>
      <c r="I88" s="28">
        <f t="shared" si="9"/>
        <v>2936017.4189058738</v>
      </c>
      <c r="J88" s="27">
        <f t="shared" si="8"/>
        <v>2930551.2384289624</v>
      </c>
      <c r="L88" s="12">
        <v>8.9499999999999996E-2</v>
      </c>
    </row>
    <row r="89" spans="4:12">
      <c r="D89" s="29">
        <v>47209</v>
      </c>
      <c r="E89">
        <v>85</v>
      </c>
      <c r="F89" s="13">
        <f t="shared" si="5"/>
        <v>27413.422905516531</v>
      </c>
      <c r="G89" s="13">
        <f t="shared" si="6"/>
        <v>5506.9490729683603</v>
      </c>
      <c r="H89" s="13">
        <f t="shared" si="7"/>
        <v>21906.47383254817</v>
      </c>
      <c r="I89" s="28">
        <f t="shared" si="9"/>
        <v>2930551.2384289624</v>
      </c>
      <c r="J89" s="27">
        <f t="shared" si="8"/>
        <v>2925044.2893559942</v>
      </c>
      <c r="L89" s="12">
        <v>8.9499999999999996E-2</v>
      </c>
    </row>
    <row r="90" spans="4:12">
      <c r="D90" s="29">
        <v>47239</v>
      </c>
      <c r="E90">
        <v>86</v>
      </c>
      <c r="F90" s="13">
        <f t="shared" si="5"/>
        <v>27413.422905516531</v>
      </c>
      <c r="G90" s="13">
        <f t="shared" si="6"/>
        <v>5548.0217348042488</v>
      </c>
      <c r="H90" s="13">
        <f t="shared" si="7"/>
        <v>21865.401170712281</v>
      </c>
      <c r="I90" s="28">
        <f t="shared" si="9"/>
        <v>2925044.2893559942</v>
      </c>
      <c r="J90" s="27">
        <f t="shared" si="8"/>
        <v>2919496.2676211898</v>
      </c>
      <c r="L90" s="12">
        <v>8.9499999999999996E-2</v>
      </c>
    </row>
    <row r="91" spans="4:12">
      <c r="D91" s="29">
        <v>47270</v>
      </c>
      <c r="E91">
        <v>87</v>
      </c>
      <c r="F91" s="13">
        <f t="shared" si="5"/>
        <v>27413.422905516531</v>
      </c>
      <c r="G91" s="13">
        <f t="shared" si="6"/>
        <v>5589.4007302429973</v>
      </c>
      <c r="H91" s="13">
        <f t="shared" si="7"/>
        <v>21824.022175273534</v>
      </c>
      <c r="I91" s="28">
        <f t="shared" si="9"/>
        <v>2919496.2676211898</v>
      </c>
      <c r="J91" s="27">
        <f t="shared" si="8"/>
        <v>2913906.8668909469</v>
      </c>
      <c r="L91" s="12">
        <v>8.9499999999999996E-2</v>
      </c>
    </row>
    <row r="92" spans="4:12">
      <c r="D92" s="29">
        <v>47300</v>
      </c>
      <c r="E92">
        <v>88</v>
      </c>
      <c r="F92" s="13">
        <f t="shared" si="5"/>
        <v>27413.422905516531</v>
      </c>
      <c r="G92" s="13">
        <f t="shared" si="6"/>
        <v>5631.0883440227281</v>
      </c>
      <c r="H92" s="13">
        <f t="shared" si="7"/>
        <v>21782.334561493801</v>
      </c>
      <c r="I92" s="28">
        <f t="shared" si="9"/>
        <v>2913906.8668909469</v>
      </c>
      <c r="J92" s="27">
        <f t="shared" si="8"/>
        <v>2908275.7785469242</v>
      </c>
      <c r="L92" s="12">
        <v>8.9499999999999996E-2</v>
      </c>
    </row>
    <row r="93" spans="4:12">
      <c r="D93" s="29">
        <v>47331</v>
      </c>
      <c r="E93">
        <v>89</v>
      </c>
      <c r="F93" s="13">
        <f t="shared" si="5"/>
        <v>27413.422905516531</v>
      </c>
      <c r="G93" s="13">
        <f t="shared" si="6"/>
        <v>5673.0868779218963</v>
      </c>
      <c r="H93" s="13">
        <f t="shared" si="7"/>
        <v>21740.336027594636</v>
      </c>
      <c r="I93" s="28">
        <f t="shared" si="9"/>
        <v>2908275.7785469242</v>
      </c>
      <c r="J93" s="27">
        <f t="shared" si="8"/>
        <v>2902602.6916690022</v>
      </c>
      <c r="L93" s="12">
        <v>8.9499999999999996E-2</v>
      </c>
    </row>
    <row r="94" spans="4:12">
      <c r="D94" s="29">
        <v>47362</v>
      </c>
      <c r="E94">
        <v>90</v>
      </c>
      <c r="F94" s="13">
        <f t="shared" si="5"/>
        <v>27413.422905516531</v>
      </c>
      <c r="G94" s="13">
        <f t="shared" si="6"/>
        <v>5715.3986508863982</v>
      </c>
      <c r="H94" s="13">
        <f t="shared" si="7"/>
        <v>21698.024254630131</v>
      </c>
      <c r="I94" s="28">
        <f t="shared" si="9"/>
        <v>2902602.6916690022</v>
      </c>
      <c r="J94" s="27">
        <f t="shared" si="8"/>
        <v>2896887.2930181157</v>
      </c>
      <c r="L94" s="12">
        <v>8.9499999999999996E-2</v>
      </c>
    </row>
    <row r="95" spans="4:12">
      <c r="D95" s="29">
        <v>47392</v>
      </c>
      <c r="E95">
        <v>91</v>
      </c>
      <c r="F95" s="13">
        <f t="shared" si="5"/>
        <v>27413.422905516531</v>
      </c>
      <c r="G95" s="13">
        <f t="shared" si="6"/>
        <v>5758.0259991575913</v>
      </c>
      <c r="H95" s="13">
        <f t="shared" si="7"/>
        <v>21655.396906358939</v>
      </c>
      <c r="I95" s="28">
        <f t="shared" si="9"/>
        <v>2896887.2930181157</v>
      </c>
      <c r="J95" s="27">
        <f t="shared" si="8"/>
        <v>2891129.267018958</v>
      </c>
      <c r="L95" s="12">
        <v>8.9499999999999996E-2</v>
      </c>
    </row>
    <row r="96" spans="4:12">
      <c r="D96" s="29">
        <v>47423</v>
      </c>
      <c r="E96">
        <v>92</v>
      </c>
      <c r="F96" s="13">
        <f t="shared" si="5"/>
        <v>27413.422905516531</v>
      </c>
      <c r="G96" s="13">
        <f t="shared" si="6"/>
        <v>5800.9712764013093</v>
      </c>
      <c r="H96" s="13">
        <f t="shared" si="7"/>
        <v>21612.451629115221</v>
      </c>
      <c r="I96" s="28">
        <f t="shared" si="9"/>
        <v>2891129.267018958</v>
      </c>
      <c r="J96" s="27">
        <f t="shared" si="8"/>
        <v>2885328.2957425565</v>
      </c>
      <c r="L96" s="12">
        <v>8.9499999999999996E-2</v>
      </c>
    </row>
    <row r="97" spans="4:12">
      <c r="D97" s="29">
        <v>47453</v>
      </c>
      <c r="E97">
        <v>93</v>
      </c>
      <c r="F97" s="13">
        <f t="shared" si="5"/>
        <v>27413.422905516531</v>
      </c>
      <c r="G97" s="13">
        <f t="shared" si="6"/>
        <v>5844.2368538378023</v>
      </c>
      <c r="H97" s="13">
        <f t="shared" si="7"/>
        <v>21569.186051678727</v>
      </c>
      <c r="I97" s="28">
        <f t="shared" si="9"/>
        <v>2885328.2957425565</v>
      </c>
      <c r="J97" s="27">
        <f t="shared" si="8"/>
        <v>2879484.0588887185</v>
      </c>
      <c r="L97" s="12">
        <v>8.9499999999999996E-2</v>
      </c>
    </row>
    <row r="98" spans="4:12">
      <c r="D98" s="29">
        <v>47484</v>
      </c>
      <c r="E98">
        <v>94</v>
      </c>
      <c r="F98" s="13">
        <f t="shared" si="5"/>
        <v>27413.422905516531</v>
      </c>
      <c r="G98" s="13">
        <f t="shared" si="6"/>
        <v>5887.8251203726759</v>
      </c>
      <c r="H98" s="13">
        <f t="shared" si="7"/>
        <v>21525.597785143855</v>
      </c>
      <c r="I98" s="28">
        <f t="shared" si="9"/>
        <v>2879484.0588887185</v>
      </c>
      <c r="J98" s="27">
        <f t="shared" si="8"/>
        <v>2873596.2337683458</v>
      </c>
      <c r="L98" s="12">
        <v>8.9499999999999996E-2</v>
      </c>
    </row>
    <row r="99" spans="4:12">
      <c r="D99" s="29">
        <v>47515</v>
      </c>
      <c r="E99">
        <v>95</v>
      </c>
      <c r="F99" s="13">
        <f t="shared" si="5"/>
        <v>27413.422905516531</v>
      </c>
      <c r="G99" s="13">
        <f t="shared" si="6"/>
        <v>5931.7384827287879</v>
      </c>
      <c r="H99" s="13">
        <f t="shared" si="7"/>
        <v>21481.684422787741</v>
      </c>
      <c r="I99" s="28">
        <f t="shared" si="9"/>
        <v>2873596.2337683458</v>
      </c>
      <c r="J99" s="27">
        <f t="shared" si="8"/>
        <v>2867664.4952856172</v>
      </c>
      <c r="L99" s="12">
        <v>8.9499999999999996E-2</v>
      </c>
    </row>
    <row r="100" spans="4:12">
      <c r="D100" s="29">
        <v>47543</v>
      </c>
      <c r="E100">
        <v>96</v>
      </c>
      <c r="F100" s="13">
        <f t="shared" si="5"/>
        <v>27413.422905516531</v>
      </c>
      <c r="G100" s="13">
        <f t="shared" si="6"/>
        <v>5975.9793655791409</v>
      </c>
      <c r="H100" s="13">
        <f t="shared" si="7"/>
        <v>21437.443539937391</v>
      </c>
      <c r="I100" s="28">
        <f t="shared" si="9"/>
        <v>2867664.4952856172</v>
      </c>
      <c r="J100" s="27">
        <f t="shared" si="8"/>
        <v>2861688.5159200379</v>
      </c>
      <c r="L100" s="12">
        <v>8.9499999999999996E-2</v>
      </c>
    </row>
    <row r="101" spans="4:12">
      <c r="D101" s="29">
        <v>47574</v>
      </c>
      <c r="E101">
        <v>97</v>
      </c>
      <c r="F101" s="13">
        <f t="shared" si="5"/>
        <v>27413.422905516531</v>
      </c>
      <c r="G101" s="13">
        <f t="shared" si="6"/>
        <v>6020.550211680752</v>
      </c>
      <c r="H101" s="13">
        <f t="shared" si="7"/>
        <v>21392.872693835776</v>
      </c>
      <c r="I101" s="28">
        <f t="shared" si="9"/>
        <v>2861688.5159200379</v>
      </c>
      <c r="J101" s="27">
        <f t="shared" si="8"/>
        <v>2855667.9657083573</v>
      </c>
      <c r="L101" s="12">
        <v>8.9499999999999996E-2</v>
      </c>
    </row>
    <row r="102" spans="4:12">
      <c r="D102" s="29">
        <v>47604</v>
      </c>
      <c r="E102">
        <v>98</v>
      </c>
      <c r="F102" s="13">
        <f t="shared" si="5"/>
        <v>27413.422905516531</v>
      </c>
      <c r="G102" s="13">
        <f t="shared" si="6"/>
        <v>6065.4534820095378</v>
      </c>
      <c r="H102" s="13">
        <f t="shared" si="7"/>
        <v>21347.969423506995</v>
      </c>
      <c r="I102" s="28">
        <f t="shared" si="9"/>
        <v>2855667.9657083573</v>
      </c>
      <c r="J102" s="27">
        <f t="shared" si="8"/>
        <v>2849602.5122263478</v>
      </c>
      <c r="L102" s="12">
        <v>8.9499999999999996E-2</v>
      </c>
    </row>
    <row r="103" spans="4:12">
      <c r="D103" s="29">
        <v>47635</v>
      </c>
      <c r="E103">
        <v>99</v>
      </c>
      <c r="F103" s="13">
        <f t="shared" si="5"/>
        <v>27413.422905516531</v>
      </c>
      <c r="G103" s="13">
        <f t="shared" si="6"/>
        <v>6110.6916558961912</v>
      </c>
      <c r="H103" s="13">
        <f t="shared" si="7"/>
        <v>21302.731249620338</v>
      </c>
      <c r="I103" s="28">
        <f t="shared" si="9"/>
        <v>2849602.5122263478</v>
      </c>
      <c r="J103" s="27">
        <f t="shared" si="8"/>
        <v>2843491.8205704517</v>
      </c>
      <c r="L103" s="12">
        <v>8.9499999999999996E-2</v>
      </c>
    </row>
    <row r="104" spans="4:12">
      <c r="D104" s="29">
        <v>47665</v>
      </c>
      <c r="E104">
        <v>100</v>
      </c>
      <c r="F104" s="13">
        <f t="shared" si="5"/>
        <v>27413.422905516531</v>
      </c>
      <c r="G104" s="13">
        <f t="shared" si="6"/>
        <v>6156.2672311630831</v>
      </c>
      <c r="H104" s="13">
        <f t="shared" si="7"/>
        <v>21257.155674353446</v>
      </c>
      <c r="I104" s="28">
        <f t="shared" si="9"/>
        <v>2843491.8205704517</v>
      </c>
      <c r="J104" s="27">
        <f t="shared" si="8"/>
        <v>2837335.5533392886</v>
      </c>
      <c r="L104" s="12">
        <v>8.9499999999999996E-2</v>
      </c>
    </row>
    <row r="105" spans="4:12">
      <c r="D105" s="29">
        <v>47696</v>
      </c>
      <c r="E105">
        <v>101</v>
      </c>
      <c r="F105" s="13">
        <f t="shared" si="5"/>
        <v>27413.422905516531</v>
      </c>
      <c r="G105" s="13">
        <f t="shared" si="6"/>
        <v>6202.1827242621748</v>
      </c>
      <c r="H105" s="13">
        <f t="shared" si="7"/>
        <v>21211.240181254354</v>
      </c>
      <c r="I105" s="28">
        <f t="shared" si="9"/>
        <v>2837335.5533392886</v>
      </c>
      <c r="J105" s="27">
        <f t="shared" si="8"/>
        <v>2831133.3706150264</v>
      </c>
      <c r="L105" s="12">
        <v>8.9499999999999996E-2</v>
      </c>
    </row>
    <row r="106" spans="4:12">
      <c r="D106" s="29">
        <v>47727</v>
      </c>
      <c r="E106">
        <v>102</v>
      </c>
      <c r="F106" s="13">
        <f t="shared" si="5"/>
        <v>27413.422905516531</v>
      </c>
      <c r="G106" s="13">
        <f t="shared" si="6"/>
        <v>6248.4406704139637</v>
      </c>
      <c r="H106" s="13">
        <f t="shared" si="7"/>
        <v>21164.982235102569</v>
      </c>
      <c r="I106" s="28">
        <f t="shared" si="9"/>
        <v>2831133.3706150264</v>
      </c>
      <c r="J106" s="27">
        <f t="shared" si="8"/>
        <v>2824884.9299446126</v>
      </c>
      <c r="L106" s="12">
        <v>8.9499999999999996E-2</v>
      </c>
    </row>
    <row r="107" spans="4:12">
      <c r="D107" s="29">
        <v>47757</v>
      </c>
      <c r="E107">
        <v>103</v>
      </c>
      <c r="F107" s="13">
        <f t="shared" si="5"/>
        <v>27413.422905516531</v>
      </c>
      <c r="G107" s="13">
        <f t="shared" si="6"/>
        <v>6295.0436237474678</v>
      </c>
      <c r="H107" s="13">
        <f t="shared" si="7"/>
        <v>21118.379281769063</v>
      </c>
      <c r="I107" s="28">
        <f t="shared" si="9"/>
        <v>2824884.9299446126</v>
      </c>
      <c r="J107" s="27">
        <f t="shared" si="8"/>
        <v>2818589.8863208652</v>
      </c>
      <c r="L107" s="12">
        <v>8.9499999999999996E-2</v>
      </c>
    </row>
    <row r="108" spans="4:12">
      <c r="D108" s="29">
        <v>47788</v>
      </c>
      <c r="E108">
        <v>104</v>
      </c>
      <c r="F108" s="13">
        <f t="shared" si="5"/>
        <v>27413.422905516531</v>
      </c>
      <c r="G108" s="13">
        <f t="shared" si="6"/>
        <v>6341.9941574412524</v>
      </c>
      <c r="H108" s="13">
        <f t="shared" si="7"/>
        <v>21071.428748075279</v>
      </c>
      <c r="I108" s="28">
        <f t="shared" si="9"/>
        <v>2818589.8863208652</v>
      </c>
      <c r="J108" s="27">
        <f t="shared" si="8"/>
        <v>2812247.8921634238</v>
      </c>
      <c r="L108" s="12">
        <v>8.9499999999999996E-2</v>
      </c>
    </row>
    <row r="109" spans="4:12">
      <c r="D109" s="29">
        <v>47818</v>
      </c>
      <c r="E109">
        <v>105</v>
      </c>
      <c r="F109" s="13">
        <f t="shared" si="5"/>
        <v>27413.422905516531</v>
      </c>
      <c r="G109" s="13">
        <f t="shared" si="6"/>
        <v>6389.2948638655016</v>
      </c>
      <c r="H109" s="13">
        <f t="shared" si="7"/>
        <v>21024.128041651027</v>
      </c>
      <c r="I109" s="28">
        <f t="shared" si="9"/>
        <v>2812247.8921634238</v>
      </c>
      <c r="J109" s="27">
        <f t="shared" si="8"/>
        <v>2805858.5972995581</v>
      </c>
      <c r="L109" s="12">
        <v>8.9499999999999996E-2</v>
      </c>
    </row>
    <row r="110" spans="4:12">
      <c r="D110" s="29">
        <v>47849</v>
      </c>
      <c r="E110">
        <v>106</v>
      </c>
      <c r="F110" s="13">
        <f t="shared" si="5"/>
        <v>27413.422905516531</v>
      </c>
      <c r="G110" s="13">
        <f t="shared" si="6"/>
        <v>6436.9483547251657</v>
      </c>
      <c r="H110" s="13">
        <f t="shared" si="7"/>
        <v>20976.474550791365</v>
      </c>
      <c r="I110" s="28">
        <f t="shared" si="9"/>
        <v>2805858.5972995581</v>
      </c>
      <c r="J110" s="27">
        <f t="shared" si="8"/>
        <v>2799421.6489448329</v>
      </c>
      <c r="L110" s="12">
        <v>8.9499999999999996E-2</v>
      </c>
    </row>
    <row r="111" spans="4:12">
      <c r="D111" s="29">
        <v>47880</v>
      </c>
      <c r="E111">
        <v>107</v>
      </c>
      <c r="F111" s="13">
        <f t="shared" si="5"/>
        <v>27413.422905516531</v>
      </c>
      <c r="G111" s="13">
        <f t="shared" si="6"/>
        <v>6484.9572612041557</v>
      </c>
      <c r="H111" s="13">
        <f t="shared" si="7"/>
        <v>20928.465644312375</v>
      </c>
      <c r="I111" s="28">
        <f t="shared" si="9"/>
        <v>2799421.6489448329</v>
      </c>
      <c r="J111" s="27">
        <f t="shared" si="8"/>
        <v>2792936.6916836286</v>
      </c>
      <c r="L111" s="12">
        <v>8.9499999999999996E-2</v>
      </c>
    </row>
    <row r="112" spans="4:12">
      <c r="D112" s="29">
        <v>47908</v>
      </c>
      <c r="E112">
        <v>108</v>
      </c>
      <c r="F112" s="13">
        <f t="shared" si="5"/>
        <v>27413.422905516531</v>
      </c>
      <c r="G112" s="13">
        <f t="shared" si="6"/>
        <v>6533.324234110637</v>
      </c>
      <c r="H112" s="13">
        <f t="shared" si="7"/>
        <v>20880.098671405893</v>
      </c>
      <c r="I112" s="28">
        <f t="shared" si="9"/>
        <v>2792936.6916836286</v>
      </c>
      <c r="J112" s="27">
        <f t="shared" si="8"/>
        <v>2786403.3674495178</v>
      </c>
      <c r="L112" s="12">
        <v>8.9499999999999996E-2</v>
      </c>
    </row>
    <row r="113" spans="4:12">
      <c r="D113" s="29">
        <v>47939</v>
      </c>
      <c r="E113">
        <v>109</v>
      </c>
      <c r="F113" s="13">
        <f t="shared" si="5"/>
        <v>27413.422905516531</v>
      </c>
      <c r="G113" s="13">
        <f t="shared" si="6"/>
        <v>6582.0519440233784</v>
      </c>
      <c r="H113" s="13">
        <f t="shared" si="7"/>
        <v>20831.370961493154</v>
      </c>
      <c r="I113" s="28">
        <f t="shared" si="9"/>
        <v>2786403.3674495178</v>
      </c>
      <c r="J113" s="27">
        <f t="shared" si="8"/>
        <v>2779821.3155054944</v>
      </c>
      <c r="L113" s="12">
        <v>8.9499999999999996E-2</v>
      </c>
    </row>
    <row r="114" spans="4:12">
      <c r="D114" s="29">
        <v>47969</v>
      </c>
      <c r="E114">
        <v>110</v>
      </c>
      <c r="F114" s="13">
        <f t="shared" si="5"/>
        <v>27413.422905516531</v>
      </c>
      <c r="G114" s="13">
        <f t="shared" si="6"/>
        <v>6631.1430814392197</v>
      </c>
      <c r="H114" s="13">
        <f t="shared" si="7"/>
        <v>20782.279824077312</v>
      </c>
      <c r="I114" s="28">
        <f t="shared" si="9"/>
        <v>2779821.3155054944</v>
      </c>
      <c r="J114" s="27">
        <f t="shared" si="8"/>
        <v>2773190.1724240552</v>
      </c>
      <c r="L114" s="12">
        <v>8.9499999999999996E-2</v>
      </c>
    </row>
    <row r="115" spans="4:12">
      <c r="D115" s="29">
        <v>48000</v>
      </c>
      <c r="E115">
        <v>111</v>
      </c>
      <c r="F115" s="13">
        <f t="shared" si="5"/>
        <v>27413.422905516531</v>
      </c>
      <c r="G115" s="13">
        <f t="shared" si="6"/>
        <v>6680.6003569216218</v>
      </c>
      <c r="H115" s="13">
        <f t="shared" si="7"/>
        <v>20732.822548594911</v>
      </c>
      <c r="I115" s="28">
        <f t="shared" si="9"/>
        <v>2773190.1724240552</v>
      </c>
      <c r="J115" s="27">
        <f t="shared" si="8"/>
        <v>2766509.5720671336</v>
      </c>
      <c r="L115" s="12">
        <v>8.9499999999999996E-2</v>
      </c>
    </row>
    <row r="116" spans="4:12">
      <c r="D116" s="29">
        <v>48030</v>
      </c>
      <c r="E116">
        <v>112</v>
      </c>
      <c r="F116" s="13">
        <f t="shared" si="5"/>
        <v>27413.422905516531</v>
      </c>
      <c r="G116" s="13">
        <f t="shared" si="6"/>
        <v>6730.4265012503283</v>
      </c>
      <c r="H116" s="13">
        <f t="shared" si="7"/>
        <v>20682.9964042662</v>
      </c>
      <c r="I116" s="28">
        <f t="shared" si="9"/>
        <v>2766509.5720671336</v>
      </c>
      <c r="J116" s="27">
        <f t="shared" si="8"/>
        <v>2759779.1455658833</v>
      </c>
      <c r="L116" s="12">
        <v>8.9499999999999996E-2</v>
      </c>
    </row>
    <row r="117" spans="4:12">
      <c r="D117" s="29">
        <v>48061</v>
      </c>
      <c r="E117">
        <v>113</v>
      </c>
      <c r="F117" s="13">
        <f t="shared" si="5"/>
        <v>27413.422905516531</v>
      </c>
      <c r="G117" s="13">
        <f t="shared" si="6"/>
        <v>6780.6242655721535</v>
      </c>
      <c r="H117" s="13">
        <f t="shared" si="7"/>
        <v>20632.798639944376</v>
      </c>
      <c r="I117" s="28">
        <f t="shared" si="9"/>
        <v>2759779.1455658833</v>
      </c>
      <c r="J117" s="27">
        <f t="shared" si="8"/>
        <v>2752998.5213003112</v>
      </c>
      <c r="L117" s="12">
        <v>8.9499999999999996E-2</v>
      </c>
    </row>
    <row r="118" spans="4:12">
      <c r="D118" s="29">
        <v>48092</v>
      </c>
      <c r="E118">
        <v>114</v>
      </c>
      <c r="F118" s="13">
        <f t="shared" si="5"/>
        <v>27413.422905516531</v>
      </c>
      <c r="G118" s="13">
        <f t="shared" si="6"/>
        <v>6831.1964215528797</v>
      </c>
      <c r="H118" s="13">
        <f t="shared" si="7"/>
        <v>20582.226483963652</v>
      </c>
      <c r="I118" s="28">
        <f t="shared" si="9"/>
        <v>2752998.5213003112</v>
      </c>
      <c r="J118" s="27">
        <f t="shared" si="8"/>
        <v>2746167.3248787583</v>
      </c>
      <c r="L118" s="12">
        <v>8.9499999999999996E-2</v>
      </c>
    </row>
    <row r="119" spans="4:12">
      <c r="D119" s="29">
        <v>48122</v>
      </c>
      <c r="E119">
        <v>115</v>
      </c>
      <c r="F119" s="13">
        <f t="shared" si="5"/>
        <v>27413.422905516531</v>
      </c>
      <c r="G119" s="13">
        <f t="shared" si="6"/>
        <v>6882.1457615302952</v>
      </c>
      <c r="H119" s="13">
        <f t="shared" si="7"/>
        <v>20531.277143986234</v>
      </c>
      <c r="I119" s="28">
        <f t="shared" si="9"/>
        <v>2746167.3248787583</v>
      </c>
      <c r="J119" s="27">
        <f t="shared" si="8"/>
        <v>2739285.1791172279</v>
      </c>
      <c r="L119" s="12">
        <v>8.9499999999999996E-2</v>
      </c>
    </row>
    <row r="120" spans="4:12">
      <c r="D120" s="29">
        <v>48153</v>
      </c>
      <c r="E120">
        <v>116</v>
      </c>
      <c r="F120" s="13">
        <f t="shared" si="5"/>
        <v>27413.422905516531</v>
      </c>
      <c r="G120" s="13">
        <f t="shared" si="6"/>
        <v>6933.475098668373</v>
      </c>
      <c r="H120" s="13">
        <f t="shared" si="7"/>
        <v>20479.947806848155</v>
      </c>
      <c r="I120" s="28">
        <f t="shared" si="9"/>
        <v>2739285.1791172279</v>
      </c>
      <c r="J120" s="27">
        <f t="shared" si="8"/>
        <v>2732351.7040185593</v>
      </c>
      <c r="L120" s="12">
        <v>8.9499999999999996E-2</v>
      </c>
    </row>
    <row r="121" spans="4:12">
      <c r="D121" s="29">
        <v>48183</v>
      </c>
      <c r="E121">
        <v>117</v>
      </c>
      <c r="F121" s="13">
        <f t="shared" si="5"/>
        <v>27413.422905516531</v>
      </c>
      <c r="G121" s="13">
        <f t="shared" si="6"/>
        <v>6985.1872671126093</v>
      </c>
      <c r="H121" s="13">
        <f t="shared" si="7"/>
        <v>20428.235638403919</v>
      </c>
      <c r="I121" s="28">
        <f t="shared" si="9"/>
        <v>2732351.7040185593</v>
      </c>
      <c r="J121" s="27">
        <f t="shared" si="8"/>
        <v>2725366.5167514468</v>
      </c>
      <c r="L121" s="12">
        <v>8.9499999999999996E-2</v>
      </c>
    </row>
    <row r="122" spans="4:12">
      <c r="D122" s="29">
        <v>48214</v>
      </c>
      <c r="E122">
        <v>118</v>
      </c>
      <c r="F122" s="13">
        <f t="shared" si="5"/>
        <v>27413.422905516531</v>
      </c>
      <c r="G122" s="13">
        <f t="shared" si="6"/>
        <v>7037.2851221464907</v>
      </c>
      <c r="H122" s="13">
        <f t="shared" si="7"/>
        <v>20376.137783370039</v>
      </c>
      <c r="I122" s="28">
        <f t="shared" si="9"/>
        <v>2725366.5167514468</v>
      </c>
      <c r="J122" s="27">
        <f t="shared" si="8"/>
        <v>2718329.2316293004</v>
      </c>
      <c r="L122" s="12">
        <v>8.9499999999999996E-2</v>
      </c>
    </row>
    <row r="123" spans="4:12">
      <c r="D123" s="29">
        <v>48245</v>
      </c>
      <c r="E123">
        <v>119</v>
      </c>
      <c r="F123" s="13">
        <f t="shared" si="5"/>
        <v>27413.422905516531</v>
      </c>
      <c r="G123" s="13">
        <f t="shared" si="6"/>
        <v>7089.7715403491675</v>
      </c>
      <c r="H123" s="13">
        <f t="shared" si="7"/>
        <v>20323.651365167367</v>
      </c>
      <c r="I123" s="28">
        <f t="shared" si="9"/>
        <v>2718329.2316293004</v>
      </c>
      <c r="J123" s="27">
        <f t="shared" si="8"/>
        <v>2711239.460088951</v>
      </c>
      <c r="L123" s="12">
        <v>8.9499999999999996E-2</v>
      </c>
    </row>
    <row r="124" spans="4:12">
      <c r="D124" s="29">
        <v>48274</v>
      </c>
      <c r="E124">
        <v>120</v>
      </c>
      <c r="F124" s="13">
        <f t="shared" si="5"/>
        <v>27413.422905516531</v>
      </c>
      <c r="G124" s="13">
        <f t="shared" si="6"/>
        <v>7142.6494197542715</v>
      </c>
      <c r="H124" s="13">
        <f t="shared" si="7"/>
        <v>20270.773485762256</v>
      </c>
      <c r="I124" s="28">
        <f t="shared" si="9"/>
        <v>2711239.460088951</v>
      </c>
      <c r="J124" s="27">
        <f t="shared" si="8"/>
        <v>2704096.8106691968</v>
      </c>
      <c r="L124" s="12">
        <v>8.9499999999999996E-2</v>
      </c>
    </row>
    <row r="125" spans="4:12">
      <c r="D125" s="29">
        <v>48305</v>
      </c>
      <c r="E125">
        <v>121</v>
      </c>
      <c r="F125" s="13">
        <f t="shared" si="5"/>
        <v>27413.422905516531</v>
      </c>
      <c r="G125" s="13">
        <f t="shared" si="6"/>
        <v>7195.9216800099393</v>
      </c>
      <c r="H125" s="13">
        <f t="shared" si="7"/>
        <v>20217.501225506589</v>
      </c>
      <c r="I125" s="28">
        <f t="shared" si="9"/>
        <v>2704096.8106691968</v>
      </c>
      <c r="J125" s="27">
        <f t="shared" si="8"/>
        <v>2696900.8889891868</v>
      </c>
      <c r="L125" s="12">
        <v>8.9499999999999996E-2</v>
      </c>
    </row>
    <row r="126" spans="4:12">
      <c r="D126" s="29">
        <v>48335</v>
      </c>
      <c r="E126">
        <v>122</v>
      </c>
      <c r="F126" s="13">
        <f t="shared" si="5"/>
        <v>27413.422905516531</v>
      </c>
      <c r="G126" s="13">
        <f t="shared" si="6"/>
        <v>7249.5912625400133</v>
      </c>
      <c r="H126" s="13">
        <f t="shared" si="7"/>
        <v>20163.831642976515</v>
      </c>
      <c r="I126" s="28">
        <f t="shared" si="9"/>
        <v>2696900.8889891868</v>
      </c>
      <c r="J126" s="27">
        <f t="shared" si="8"/>
        <v>2689651.297726647</v>
      </c>
      <c r="L126" s="12">
        <v>8.9499999999999996E-2</v>
      </c>
    </row>
    <row r="127" spans="4:12">
      <c r="D127" s="29">
        <v>48366</v>
      </c>
      <c r="E127">
        <v>123</v>
      </c>
      <c r="F127" s="13">
        <f t="shared" si="5"/>
        <v>27413.422905516531</v>
      </c>
      <c r="G127" s="13">
        <f t="shared" si="6"/>
        <v>7303.6611307064577</v>
      </c>
      <c r="H127" s="13">
        <f t="shared" si="7"/>
        <v>20109.761774810071</v>
      </c>
      <c r="I127" s="28">
        <f t="shared" si="9"/>
        <v>2689651.297726647</v>
      </c>
      <c r="J127" s="27">
        <f t="shared" si="8"/>
        <v>2682347.6365959407</v>
      </c>
      <c r="L127" s="12">
        <v>8.9499999999999996E-2</v>
      </c>
    </row>
    <row r="128" spans="4:12">
      <c r="D128" s="29">
        <v>48396</v>
      </c>
      <c r="E128">
        <v>124</v>
      </c>
      <c r="F128" s="13">
        <f t="shared" si="5"/>
        <v>27413.422905516531</v>
      </c>
      <c r="G128" s="13">
        <f t="shared" si="6"/>
        <v>7358.1342699729748</v>
      </c>
      <c r="H128" s="13">
        <f t="shared" si="7"/>
        <v>20055.288635543558</v>
      </c>
      <c r="I128" s="28">
        <f t="shared" si="9"/>
        <v>2682347.6365959407</v>
      </c>
      <c r="J128" s="27">
        <f t="shared" si="8"/>
        <v>2674989.5023259679</v>
      </c>
      <c r="L128" s="12">
        <v>8.9499999999999996E-2</v>
      </c>
    </row>
    <row r="129" spans="4:12">
      <c r="D129" s="29">
        <v>48427</v>
      </c>
      <c r="E129">
        <v>125</v>
      </c>
      <c r="F129" s="13">
        <f t="shared" si="5"/>
        <v>27413.422905516531</v>
      </c>
      <c r="G129" s="13">
        <f t="shared" si="6"/>
        <v>7413.0136880698565</v>
      </c>
      <c r="H129" s="13">
        <f t="shared" si="7"/>
        <v>20000.409217446671</v>
      </c>
      <c r="I129" s="28">
        <f t="shared" si="9"/>
        <v>2674989.5023259679</v>
      </c>
      <c r="J129" s="27">
        <f t="shared" si="8"/>
        <v>2667576.4886378981</v>
      </c>
      <c r="L129" s="12">
        <v>8.9499999999999996E-2</v>
      </c>
    </row>
    <row r="130" spans="4:12">
      <c r="D130" s="29">
        <v>48458</v>
      </c>
      <c r="E130">
        <v>126</v>
      </c>
      <c r="F130" s="13">
        <f t="shared" si="5"/>
        <v>27413.422905516531</v>
      </c>
      <c r="G130" s="13">
        <f t="shared" si="6"/>
        <v>7468.3024151600457</v>
      </c>
      <c r="H130" s="13">
        <f t="shared" si="7"/>
        <v>19945.120490356483</v>
      </c>
      <c r="I130" s="28">
        <f t="shared" si="9"/>
        <v>2667576.4886378981</v>
      </c>
      <c r="J130" s="27">
        <f t="shared" si="8"/>
        <v>2660108.1862227381</v>
      </c>
      <c r="L130" s="12">
        <v>8.9499999999999996E-2</v>
      </c>
    </row>
    <row r="131" spans="4:12">
      <c r="D131" s="29">
        <v>48488</v>
      </c>
      <c r="E131">
        <v>127</v>
      </c>
      <c r="F131" s="13">
        <f t="shared" si="5"/>
        <v>27413.422905516531</v>
      </c>
      <c r="G131" s="13">
        <f t="shared" si="6"/>
        <v>7524.0035040064467</v>
      </c>
      <c r="H131" s="13">
        <f t="shared" si="7"/>
        <v>19889.41940151008</v>
      </c>
      <c r="I131" s="28">
        <f t="shared" si="9"/>
        <v>2660108.1862227381</v>
      </c>
      <c r="J131" s="27">
        <f t="shared" si="8"/>
        <v>2652584.1827187315</v>
      </c>
      <c r="L131" s="12">
        <v>8.9499999999999996E-2</v>
      </c>
    </row>
    <row r="132" spans="4:12">
      <c r="D132" s="29">
        <v>48519</v>
      </c>
      <c r="E132">
        <v>128</v>
      </c>
      <c r="F132" s="13">
        <f t="shared" si="5"/>
        <v>27413.422905516531</v>
      </c>
      <c r="G132" s="13">
        <f t="shared" si="6"/>
        <v>7580.1200301404951</v>
      </c>
      <c r="H132" s="13">
        <f t="shared" si="7"/>
        <v>19833.302875376034</v>
      </c>
      <c r="I132" s="28">
        <f t="shared" si="9"/>
        <v>2652584.1827187315</v>
      </c>
      <c r="J132" s="27">
        <f t="shared" si="8"/>
        <v>2645004.062688591</v>
      </c>
      <c r="L132" s="12">
        <v>8.9499999999999996E-2</v>
      </c>
    </row>
    <row r="133" spans="4:12">
      <c r="D133" s="29">
        <v>48549</v>
      </c>
      <c r="E133">
        <v>129</v>
      </c>
      <c r="F133" s="13">
        <f t="shared" si="5"/>
        <v>27413.422905516531</v>
      </c>
      <c r="G133" s="13">
        <f t="shared" si="6"/>
        <v>7636.6550920319605</v>
      </c>
      <c r="H133" s="13">
        <f t="shared" si="7"/>
        <v>19776.76781348457</v>
      </c>
      <c r="I133" s="28">
        <f t="shared" si="9"/>
        <v>2645004.062688591</v>
      </c>
      <c r="J133" s="27">
        <f t="shared" si="8"/>
        <v>2637367.4075965588</v>
      </c>
      <c r="L133" s="12">
        <v>8.9499999999999996E-2</v>
      </c>
    </row>
    <row r="134" spans="4:12">
      <c r="D134" s="29">
        <v>48580</v>
      </c>
      <c r="E134">
        <v>130</v>
      </c>
      <c r="F134" s="13">
        <f t="shared" ref="F134:F197" si="10">ABS(PMT(L134/12,$B$6,$B$5))</f>
        <v>27413.422905516531</v>
      </c>
      <c r="G134" s="13">
        <f t="shared" ref="G134:G197" si="11">ABS(PPMT(L134/12,E134,$B$6,$B$5))</f>
        <v>7693.6118112600316</v>
      </c>
      <c r="H134" s="13">
        <f t="shared" ref="H134:H197" si="12">ABS(IPMT(L134/12,E134,300,$B$5))</f>
        <v>19719.811094256496</v>
      </c>
      <c r="I134" s="28">
        <f t="shared" si="9"/>
        <v>2637367.4075965588</v>
      </c>
      <c r="J134" s="27">
        <f t="shared" ref="J134:J197" si="13">I134-G134-K134</f>
        <v>2629673.7957852986</v>
      </c>
      <c r="L134" s="12">
        <v>8.9499999999999996E-2</v>
      </c>
    </row>
    <row r="135" spans="4:12">
      <c r="D135" s="29">
        <v>48611</v>
      </c>
      <c r="E135">
        <v>131</v>
      </c>
      <c r="F135" s="13">
        <f t="shared" si="10"/>
        <v>27413.422905516531</v>
      </c>
      <c r="G135" s="13">
        <f t="shared" si="11"/>
        <v>7750.9933326856799</v>
      </c>
      <c r="H135" s="13">
        <f t="shared" si="12"/>
        <v>19662.429572830846</v>
      </c>
      <c r="I135" s="28">
        <f t="shared" ref="I135:I198" si="14">J134</f>
        <v>2629673.7957852986</v>
      </c>
      <c r="J135" s="27">
        <f t="shared" si="13"/>
        <v>2621922.8024526127</v>
      </c>
      <c r="L135" s="12">
        <v>8.9499999999999996E-2</v>
      </c>
    </row>
    <row r="136" spans="4:12">
      <c r="D136" s="29">
        <v>48639</v>
      </c>
      <c r="E136">
        <v>132</v>
      </c>
      <c r="F136" s="13">
        <f t="shared" si="10"/>
        <v>27413.422905516531</v>
      </c>
      <c r="G136" s="13">
        <f t="shared" si="11"/>
        <v>7808.8028246252934</v>
      </c>
      <c r="H136" s="13">
        <f t="shared" si="12"/>
        <v>19604.62008089124</v>
      </c>
      <c r="I136" s="28">
        <f t="shared" si="14"/>
        <v>2621922.8024526127</v>
      </c>
      <c r="J136" s="27">
        <f t="shared" si="13"/>
        <v>2614113.9996279874</v>
      </c>
      <c r="L136" s="12">
        <v>8.9499999999999996E-2</v>
      </c>
    </row>
    <row r="137" spans="4:12">
      <c r="D137" s="29">
        <v>48670</v>
      </c>
      <c r="E137">
        <v>133</v>
      </c>
      <c r="F137" s="13">
        <f t="shared" si="10"/>
        <v>27413.422905516531</v>
      </c>
      <c r="G137" s="13">
        <f t="shared" si="11"/>
        <v>7867.0434790256222</v>
      </c>
      <c r="H137" s="13">
        <f t="shared" si="12"/>
        <v>19546.379426490905</v>
      </c>
      <c r="I137" s="28">
        <f t="shared" si="14"/>
        <v>2614113.9996279874</v>
      </c>
      <c r="J137" s="27">
        <f t="shared" si="13"/>
        <v>2606246.9561489616</v>
      </c>
      <c r="L137" s="12">
        <v>8.9499999999999996E-2</v>
      </c>
    </row>
    <row r="138" spans="4:12">
      <c r="D138" s="29">
        <v>48700</v>
      </c>
      <c r="E138">
        <v>134</v>
      </c>
      <c r="F138" s="13">
        <f t="shared" si="10"/>
        <v>27413.422905516531</v>
      </c>
      <c r="G138" s="13">
        <f t="shared" si="11"/>
        <v>7925.7185116400215</v>
      </c>
      <c r="H138" s="13">
        <f t="shared" si="12"/>
        <v>19487.704393876509</v>
      </c>
      <c r="I138" s="28">
        <f t="shared" si="14"/>
        <v>2606246.9561489616</v>
      </c>
      <c r="J138" s="27">
        <f t="shared" si="13"/>
        <v>2598321.2376373215</v>
      </c>
      <c r="L138" s="12">
        <v>8.9499999999999996E-2</v>
      </c>
    </row>
    <row r="139" spans="4:12">
      <c r="D139" s="29">
        <v>48731</v>
      </c>
      <c r="E139">
        <v>135</v>
      </c>
      <c r="F139" s="13">
        <f t="shared" si="10"/>
        <v>27413.422905516531</v>
      </c>
      <c r="G139" s="13">
        <f t="shared" si="11"/>
        <v>7984.8311622060046</v>
      </c>
      <c r="H139" s="13">
        <f t="shared" si="12"/>
        <v>19428.591743310524</v>
      </c>
      <c r="I139" s="28">
        <f t="shared" si="14"/>
        <v>2598321.2376373215</v>
      </c>
      <c r="J139" s="27">
        <f t="shared" si="13"/>
        <v>2590336.4064751156</v>
      </c>
      <c r="L139" s="12">
        <v>8.9499999999999996E-2</v>
      </c>
    </row>
    <row r="140" spans="4:12">
      <c r="D140" s="29">
        <v>48761</v>
      </c>
      <c r="E140">
        <v>136</v>
      </c>
      <c r="F140" s="13">
        <f t="shared" si="10"/>
        <v>27413.422905516531</v>
      </c>
      <c r="G140" s="13">
        <f t="shared" si="11"/>
        <v>8044.3846946241247</v>
      </c>
      <c r="H140" s="13">
        <f t="shared" si="12"/>
        <v>19369.038210892402</v>
      </c>
      <c r="I140" s="28">
        <f t="shared" si="14"/>
        <v>2590336.4064751156</v>
      </c>
      <c r="J140" s="27">
        <f t="shared" si="13"/>
        <v>2582292.0217804913</v>
      </c>
      <c r="L140" s="12">
        <v>8.9499999999999996E-2</v>
      </c>
    </row>
    <row r="141" spans="4:12">
      <c r="D141" s="29">
        <v>48792</v>
      </c>
      <c r="E141">
        <v>137</v>
      </c>
      <c r="F141" s="13">
        <f t="shared" si="10"/>
        <v>27413.422905516531</v>
      </c>
      <c r="G141" s="13">
        <f t="shared" si="11"/>
        <v>8104.3823971381953</v>
      </c>
      <c r="H141" s="13">
        <f t="shared" si="12"/>
        <v>19309.040508378333</v>
      </c>
      <c r="I141" s="28">
        <f t="shared" si="14"/>
        <v>2582292.0217804913</v>
      </c>
      <c r="J141" s="27">
        <f t="shared" si="13"/>
        <v>2574187.6393833533</v>
      </c>
      <c r="L141" s="12">
        <v>8.9499999999999996E-2</v>
      </c>
    </row>
    <row r="142" spans="4:12">
      <c r="D142" s="29">
        <v>48823</v>
      </c>
      <c r="E142">
        <v>138</v>
      </c>
      <c r="F142" s="13">
        <f t="shared" si="10"/>
        <v>27413.422905516531</v>
      </c>
      <c r="G142" s="13">
        <f t="shared" si="11"/>
        <v>8164.8275825168539</v>
      </c>
      <c r="H142" s="13">
        <f t="shared" si="12"/>
        <v>19248.595322999678</v>
      </c>
      <c r="I142" s="28">
        <f t="shared" si="14"/>
        <v>2574187.6393833533</v>
      </c>
      <c r="J142" s="27">
        <f t="shared" si="13"/>
        <v>2566022.8118008366</v>
      </c>
      <c r="L142" s="12">
        <v>8.9499999999999996E-2</v>
      </c>
    </row>
    <row r="143" spans="4:12">
      <c r="D143" s="29">
        <v>48853</v>
      </c>
      <c r="E143">
        <v>139</v>
      </c>
      <c r="F143" s="13">
        <f t="shared" si="10"/>
        <v>27413.422905516531</v>
      </c>
      <c r="G143" s="13">
        <f t="shared" si="11"/>
        <v>8225.7235882364566</v>
      </c>
      <c r="H143" s="13">
        <f t="shared" si="12"/>
        <v>19187.699317280072</v>
      </c>
      <c r="I143" s="28">
        <f t="shared" si="14"/>
        <v>2566022.8118008366</v>
      </c>
      <c r="J143" s="27">
        <f t="shared" si="13"/>
        <v>2557797.0882126</v>
      </c>
      <c r="L143" s="12">
        <v>8.9499999999999996E-2</v>
      </c>
    </row>
    <row r="144" spans="4:12">
      <c r="D144" s="29">
        <v>48884</v>
      </c>
      <c r="E144">
        <v>140</v>
      </c>
      <c r="F144" s="13">
        <f t="shared" si="10"/>
        <v>27413.422905516531</v>
      </c>
      <c r="G144" s="13">
        <f t="shared" si="11"/>
        <v>8287.0737766653874</v>
      </c>
      <c r="H144" s="13">
        <f t="shared" si="12"/>
        <v>19126.349128851143</v>
      </c>
      <c r="I144" s="28">
        <f t="shared" si="14"/>
        <v>2557797.0882126</v>
      </c>
      <c r="J144" s="27">
        <f t="shared" si="13"/>
        <v>2549510.0144359344</v>
      </c>
      <c r="L144" s="12">
        <v>8.9499999999999996E-2</v>
      </c>
    </row>
    <row r="145" spans="4:12">
      <c r="D145" s="29">
        <v>48914</v>
      </c>
      <c r="E145">
        <v>141</v>
      </c>
      <c r="F145" s="13">
        <f t="shared" si="10"/>
        <v>27413.422905516531</v>
      </c>
      <c r="G145" s="13">
        <f t="shared" si="11"/>
        <v>8348.8815352496822</v>
      </c>
      <c r="H145" s="13">
        <f t="shared" si="12"/>
        <v>19064.541370266848</v>
      </c>
      <c r="I145" s="28">
        <f t="shared" si="14"/>
        <v>2549510.0144359344</v>
      </c>
      <c r="J145" s="27">
        <f t="shared" si="13"/>
        <v>2541161.1329006846</v>
      </c>
      <c r="L145" s="12">
        <v>8.9499999999999996E-2</v>
      </c>
    </row>
    <row r="146" spans="4:12">
      <c r="D146" s="29">
        <v>48945</v>
      </c>
      <c r="E146">
        <v>142</v>
      </c>
      <c r="F146" s="13">
        <f t="shared" si="10"/>
        <v>27413.422905516531</v>
      </c>
      <c r="G146" s="13">
        <f t="shared" si="11"/>
        <v>8411.1502767000857</v>
      </c>
      <c r="H146" s="13">
        <f t="shared" si="12"/>
        <v>19002.272628816441</v>
      </c>
      <c r="I146" s="28">
        <f t="shared" si="14"/>
        <v>2541161.1329006846</v>
      </c>
      <c r="J146" s="27">
        <f t="shared" si="13"/>
        <v>2532749.9826239846</v>
      </c>
      <c r="L146" s="12">
        <v>8.9499999999999996E-2</v>
      </c>
    </row>
    <row r="147" spans="4:12">
      <c r="D147" s="29">
        <v>48976</v>
      </c>
      <c r="E147">
        <v>143</v>
      </c>
      <c r="F147" s="13">
        <f t="shared" si="10"/>
        <v>27413.422905516531</v>
      </c>
      <c r="G147" s="13">
        <f t="shared" si="11"/>
        <v>8473.8834391804758</v>
      </c>
      <c r="H147" s="13">
        <f t="shared" si="12"/>
        <v>18939.539466336053</v>
      </c>
      <c r="I147" s="28">
        <f t="shared" si="14"/>
        <v>2532749.9826239846</v>
      </c>
      <c r="J147" s="27">
        <f t="shared" si="13"/>
        <v>2524276.0991848041</v>
      </c>
      <c r="L147" s="12">
        <v>8.9499999999999996E-2</v>
      </c>
    </row>
    <row r="148" spans="4:12">
      <c r="D148" s="29">
        <v>49004</v>
      </c>
      <c r="E148">
        <v>144</v>
      </c>
      <c r="F148" s="13">
        <f t="shared" si="10"/>
        <v>27413.422905516531</v>
      </c>
      <c r="G148" s="13">
        <f t="shared" si="11"/>
        <v>8537.0844864976953</v>
      </c>
      <c r="H148" s="13">
        <f t="shared" si="12"/>
        <v>18876.338419018834</v>
      </c>
      <c r="I148" s="28">
        <f t="shared" si="14"/>
        <v>2524276.0991848041</v>
      </c>
      <c r="J148" s="27">
        <f t="shared" si="13"/>
        <v>2515739.0146983066</v>
      </c>
      <c r="L148" s="12">
        <v>8.9499999999999996E-2</v>
      </c>
    </row>
    <row r="149" spans="4:12">
      <c r="D149" s="29">
        <v>49035</v>
      </c>
      <c r="E149">
        <v>145</v>
      </c>
      <c r="F149" s="13">
        <f t="shared" si="10"/>
        <v>27413.422905516531</v>
      </c>
      <c r="G149" s="13">
        <f t="shared" si="11"/>
        <v>8600.7569082928258</v>
      </c>
      <c r="H149" s="13">
        <f t="shared" si="12"/>
        <v>18812.665997223703</v>
      </c>
      <c r="I149" s="28">
        <f t="shared" si="14"/>
        <v>2515739.0146983066</v>
      </c>
      <c r="J149" s="27">
        <f t="shared" si="13"/>
        <v>2507138.2577900137</v>
      </c>
      <c r="L149" s="12">
        <v>8.9499999999999996E-2</v>
      </c>
    </row>
    <row r="150" spans="4:12">
      <c r="D150" s="29">
        <v>49065</v>
      </c>
      <c r="E150">
        <v>146</v>
      </c>
      <c r="F150" s="13">
        <f t="shared" si="10"/>
        <v>27413.422905516531</v>
      </c>
      <c r="G150" s="13">
        <f t="shared" si="11"/>
        <v>8664.9042202338424</v>
      </c>
      <c r="H150" s="13">
        <f t="shared" si="12"/>
        <v>18748.518685282688</v>
      </c>
      <c r="I150" s="28">
        <f t="shared" si="14"/>
        <v>2507138.2577900137</v>
      </c>
      <c r="J150" s="27">
        <f t="shared" si="13"/>
        <v>2498473.35356978</v>
      </c>
      <c r="L150" s="12">
        <v>8.9499999999999996E-2</v>
      </c>
    </row>
    <row r="151" spans="4:12">
      <c r="D151" s="29">
        <v>49096</v>
      </c>
      <c r="E151">
        <v>147</v>
      </c>
      <c r="F151" s="13">
        <f t="shared" si="10"/>
        <v>27413.422905516531</v>
      </c>
      <c r="G151" s="13">
        <f t="shared" si="11"/>
        <v>8729.5299642097543</v>
      </c>
      <c r="H151" s="13">
        <f t="shared" si="12"/>
        <v>18683.892941306774</v>
      </c>
      <c r="I151" s="28">
        <f t="shared" si="14"/>
        <v>2498473.35356978</v>
      </c>
      <c r="J151" s="27">
        <f t="shared" si="13"/>
        <v>2489743.8236055705</v>
      </c>
      <c r="L151" s="12">
        <v>8.9499999999999996E-2</v>
      </c>
    </row>
    <row r="152" spans="4:12">
      <c r="D152" s="29">
        <v>49126</v>
      </c>
      <c r="E152">
        <v>148</v>
      </c>
      <c r="F152" s="13">
        <f t="shared" si="10"/>
        <v>27413.422905516531</v>
      </c>
      <c r="G152" s="13">
        <f t="shared" si="11"/>
        <v>8794.6377085261502</v>
      </c>
      <c r="H152" s="13">
        <f t="shared" si="12"/>
        <v>18618.785196990379</v>
      </c>
      <c r="I152" s="28">
        <f t="shared" si="14"/>
        <v>2489743.8236055705</v>
      </c>
      <c r="J152" s="27">
        <f t="shared" si="13"/>
        <v>2480949.1858970444</v>
      </c>
      <c r="L152" s="12">
        <v>8.9499999999999996E-2</v>
      </c>
    </row>
    <row r="153" spans="4:12">
      <c r="D153" s="29">
        <v>49157</v>
      </c>
      <c r="E153">
        <v>149</v>
      </c>
      <c r="F153" s="13">
        <f t="shared" si="10"/>
        <v>27413.422905516531</v>
      </c>
      <c r="G153" s="13">
        <f t="shared" si="11"/>
        <v>8860.2310481022414</v>
      </c>
      <c r="H153" s="13">
        <f t="shared" si="12"/>
        <v>18553.191857414287</v>
      </c>
      <c r="I153" s="28">
        <f t="shared" si="14"/>
        <v>2480949.1858970444</v>
      </c>
      <c r="J153" s="27">
        <f t="shared" si="13"/>
        <v>2472088.9548489423</v>
      </c>
      <c r="L153" s="12">
        <v>8.9499999999999996E-2</v>
      </c>
    </row>
    <row r="154" spans="4:12">
      <c r="D154" s="29">
        <v>49188</v>
      </c>
      <c r="E154">
        <v>150</v>
      </c>
      <c r="F154" s="13">
        <f t="shared" si="10"/>
        <v>27413.422905516531</v>
      </c>
      <c r="G154" s="13">
        <f t="shared" si="11"/>
        <v>8926.3136046693362</v>
      </c>
      <c r="H154" s="13">
        <f t="shared" si="12"/>
        <v>18487.109300847191</v>
      </c>
      <c r="I154" s="28">
        <f t="shared" si="14"/>
        <v>2472088.9548489423</v>
      </c>
      <c r="J154" s="27">
        <f t="shared" si="13"/>
        <v>2463162.6412442732</v>
      </c>
      <c r="L154" s="12">
        <v>8.9499999999999996E-2</v>
      </c>
    </row>
    <row r="155" spans="4:12">
      <c r="D155" s="29">
        <v>49218</v>
      </c>
      <c r="E155">
        <v>151</v>
      </c>
      <c r="F155" s="13">
        <f t="shared" si="10"/>
        <v>27413.422905516531</v>
      </c>
      <c r="G155" s="13">
        <f t="shared" si="11"/>
        <v>8992.8890269708281</v>
      </c>
      <c r="H155" s="13">
        <f t="shared" si="12"/>
        <v>18420.533878545702</v>
      </c>
      <c r="I155" s="28">
        <f t="shared" si="14"/>
        <v>2463162.6412442732</v>
      </c>
      <c r="J155" s="27">
        <f t="shared" si="13"/>
        <v>2454169.7522173026</v>
      </c>
      <c r="L155" s="12">
        <v>8.9499999999999996E-2</v>
      </c>
    </row>
    <row r="156" spans="4:12">
      <c r="D156" s="29">
        <v>49249</v>
      </c>
      <c r="E156">
        <v>152</v>
      </c>
      <c r="F156" s="13">
        <f t="shared" si="10"/>
        <v>27413.422905516531</v>
      </c>
      <c r="G156" s="13">
        <f t="shared" si="11"/>
        <v>9059.9609909636547</v>
      </c>
      <c r="H156" s="13">
        <f t="shared" si="12"/>
        <v>18353.461914552878</v>
      </c>
      <c r="I156" s="28">
        <f t="shared" si="14"/>
        <v>2454169.7522173026</v>
      </c>
      <c r="J156" s="27">
        <f t="shared" si="13"/>
        <v>2445109.7912263391</v>
      </c>
      <c r="L156" s="12">
        <v>8.9499999999999996E-2</v>
      </c>
    </row>
    <row r="157" spans="4:12">
      <c r="D157" s="29">
        <v>49279</v>
      </c>
      <c r="E157">
        <v>153</v>
      </c>
      <c r="F157" s="13">
        <f t="shared" si="10"/>
        <v>27413.422905516531</v>
      </c>
      <c r="G157" s="13">
        <f t="shared" si="11"/>
        <v>9127.5332000212566</v>
      </c>
      <c r="H157" s="13">
        <f t="shared" si="12"/>
        <v>18285.889705495272</v>
      </c>
      <c r="I157" s="28">
        <f t="shared" si="14"/>
        <v>2445109.7912263391</v>
      </c>
      <c r="J157" s="27">
        <f t="shared" si="13"/>
        <v>2435982.2580263177</v>
      </c>
      <c r="L157" s="12">
        <v>8.9499999999999996E-2</v>
      </c>
    </row>
    <row r="158" spans="4:12">
      <c r="D158" s="29">
        <v>49310</v>
      </c>
      <c r="E158">
        <v>154</v>
      </c>
      <c r="F158" s="13">
        <f t="shared" si="10"/>
        <v>27413.422905516531</v>
      </c>
      <c r="G158" s="13">
        <f t="shared" si="11"/>
        <v>9195.6093851380829</v>
      </c>
      <c r="H158" s="13">
        <f t="shared" si="12"/>
        <v>18217.813520378444</v>
      </c>
      <c r="I158" s="28">
        <f t="shared" si="14"/>
        <v>2435982.2580263177</v>
      </c>
      <c r="J158" s="27">
        <f t="shared" si="13"/>
        <v>2426786.6486411798</v>
      </c>
      <c r="L158" s="12">
        <v>8.9499999999999996E-2</v>
      </c>
    </row>
    <row r="159" spans="4:12">
      <c r="D159" s="29">
        <v>49341</v>
      </c>
      <c r="E159">
        <v>155</v>
      </c>
      <c r="F159" s="13">
        <f t="shared" si="10"/>
        <v>27413.422905516531</v>
      </c>
      <c r="G159" s="13">
        <f t="shared" si="11"/>
        <v>9264.1933051355718</v>
      </c>
      <c r="H159" s="13">
        <f t="shared" si="12"/>
        <v>18149.229600380957</v>
      </c>
      <c r="I159" s="28">
        <f t="shared" si="14"/>
        <v>2426786.6486411798</v>
      </c>
      <c r="J159" s="27">
        <f t="shared" si="13"/>
        <v>2417522.4553360441</v>
      </c>
      <c r="L159" s="12">
        <v>8.9499999999999996E-2</v>
      </c>
    </row>
    <row r="160" spans="4:12">
      <c r="D160" s="29">
        <v>49369</v>
      </c>
      <c r="E160">
        <v>156</v>
      </c>
      <c r="F160" s="13">
        <f t="shared" si="10"/>
        <v>27413.422905516531</v>
      </c>
      <c r="G160" s="13">
        <f t="shared" si="11"/>
        <v>9333.2887468697081</v>
      </c>
      <c r="H160" s="13">
        <f t="shared" si="12"/>
        <v>18080.134158646822</v>
      </c>
      <c r="I160" s="28">
        <f t="shared" si="14"/>
        <v>2417522.4553360441</v>
      </c>
      <c r="J160" s="27">
        <f t="shared" si="13"/>
        <v>2408189.1665891744</v>
      </c>
      <c r="L160" s="12">
        <v>8.9499999999999996E-2</v>
      </c>
    </row>
    <row r="161" spans="4:12">
      <c r="D161" s="29">
        <v>49400</v>
      </c>
      <c r="E161">
        <v>157</v>
      </c>
      <c r="F161" s="13">
        <f t="shared" si="10"/>
        <v>27413.422905516531</v>
      </c>
      <c r="G161" s="13">
        <f t="shared" si="11"/>
        <v>9402.8995254401088</v>
      </c>
      <c r="H161" s="13">
        <f t="shared" si="12"/>
        <v>18010.523380076418</v>
      </c>
      <c r="I161" s="28">
        <f t="shared" si="14"/>
        <v>2408189.1665891744</v>
      </c>
      <c r="J161" s="27">
        <f t="shared" si="13"/>
        <v>2398786.2670637341</v>
      </c>
      <c r="L161" s="12">
        <v>8.9499999999999996E-2</v>
      </c>
    </row>
    <row r="162" spans="4:12">
      <c r="D162" s="29">
        <v>49430</v>
      </c>
      <c r="E162">
        <v>158</v>
      </c>
      <c r="F162" s="13">
        <f t="shared" si="10"/>
        <v>27413.422905516531</v>
      </c>
      <c r="G162" s="13">
        <f t="shared" si="11"/>
        <v>9473.0294844006839</v>
      </c>
      <c r="H162" s="13">
        <f t="shared" si="12"/>
        <v>17940.393421115845</v>
      </c>
      <c r="I162" s="28">
        <f t="shared" si="14"/>
        <v>2398786.2670637341</v>
      </c>
      <c r="J162" s="27">
        <f t="shared" si="13"/>
        <v>2389313.2375793336</v>
      </c>
      <c r="L162" s="12">
        <v>8.9499999999999996E-2</v>
      </c>
    </row>
    <row r="163" spans="4:12">
      <c r="D163" s="29">
        <v>49461</v>
      </c>
      <c r="E163">
        <v>159</v>
      </c>
      <c r="F163" s="13">
        <f t="shared" si="10"/>
        <v>27413.422905516531</v>
      </c>
      <c r="G163" s="13">
        <f t="shared" si="11"/>
        <v>9543.6824959718397</v>
      </c>
      <c r="H163" s="13">
        <f t="shared" si="12"/>
        <v>17869.740409544691</v>
      </c>
      <c r="I163" s="28">
        <f t="shared" si="14"/>
        <v>2389313.2375793336</v>
      </c>
      <c r="J163" s="27">
        <f t="shared" si="13"/>
        <v>2379769.5550833619</v>
      </c>
      <c r="L163" s="12">
        <v>8.9499999999999996E-2</v>
      </c>
    </row>
    <row r="164" spans="4:12">
      <c r="D164" s="29">
        <v>49491</v>
      </c>
      <c r="E164">
        <v>160</v>
      </c>
      <c r="F164" s="13">
        <f t="shared" si="10"/>
        <v>27413.422905516531</v>
      </c>
      <c r="G164" s="13">
        <f t="shared" si="11"/>
        <v>9614.8624612542953</v>
      </c>
      <c r="H164" s="13">
        <f t="shared" si="12"/>
        <v>17798.560444262232</v>
      </c>
      <c r="I164" s="28">
        <f t="shared" si="14"/>
        <v>2379769.5550833619</v>
      </c>
      <c r="J164" s="27">
        <f t="shared" si="13"/>
        <v>2370154.6926221075</v>
      </c>
      <c r="L164" s="12">
        <v>8.9499999999999996E-2</v>
      </c>
    </row>
    <row r="165" spans="4:12">
      <c r="D165" s="29">
        <v>49522</v>
      </c>
      <c r="E165">
        <v>161</v>
      </c>
      <c r="F165" s="13">
        <f t="shared" si="10"/>
        <v>27413.422905516531</v>
      </c>
      <c r="G165" s="13">
        <f t="shared" si="11"/>
        <v>9686.5733104444844</v>
      </c>
      <c r="H165" s="13">
        <f t="shared" si="12"/>
        <v>17726.849595072046</v>
      </c>
      <c r="I165" s="28">
        <f t="shared" si="14"/>
        <v>2370154.6926221075</v>
      </c>
      <c r="J165" s="27">
        <f t="shared" si="13"/>
        <v>2360468.1193116629</v>
      </c>
      <c r="L165" s="12">
        <v>8.9499999999999996E-2</v>
      </c>
    </row>
    <row r="166" spans="4:12">
      <c r="D166" s="29">
        <v>49553</v>
      </c>
      <c r="E166">
        <v>162</v>
      </c>
      <c r="F166" s="13">
        <f t="shared" si="10"/>
        <v>27413.422905516531</v>
      </c>
      <c r="G166" s="13">
        <f t="shared" si="11"/>
        <v>9758.8190030515507</v>
      </c>
      <c r="H166" s="13">
        <f t="shared" si="12"/>
        <v>17654.603902464976</v>
      </c>
      <c r="I166" s="28">
        <f t="shared" si="14"/>
        <v>2360468.1193116629</v>
      </c>
      <c r="J166" s="27">
        <f t="shared" si="13"/>
        <v>2350709.3003086112</v>
      </c>
      <c r="L166" s="12">
        <v>8.9499999999999996E-2</v>
      </c>
    </row>
    <row r="167" spans="4:12">
      <c r="D167" s="29">
        <v>49583</v>
      </c>
      <c r="E167">
        <v>163</v>
      </c>
      <c r="F167" s="13">
        <f t="shared" si="10"/>
        <v>27413.422905516531</v>
      </c>
      <c r="G167" s="13">
        <f t="shared" si="11"/>
        <v>9831.6035281159766</v>
      </c>
      <c r="H167" s="13">
        <f t="shared" si="12"/>
        <v>17581.819377400552</v>
      </c>
      <c r="I167" s="28">
        <f t="shared" si="14"/>
        <v>2350709.3003086112</v>
      </c>
      <c r="J167" s="27">
        <f t="shared" si="13"/>
        <v>2340877.6967804953</v>
      </c>
      <c r="L167" s="12">
        <v>8.9499999999999996E-2</v>
      </c>
    </row>
    <row r="168" spans="4:12">
      <c r="D168" s="29">
        <v>49614</v>
      </c>
      <c r="E168">
        <v>164</v>
      </c>
      <c r="F168" s="13">
        <f t="shared" si="10"/>
        <v>27413.422905516531</v>
      </c>
      <c r="G168" s="13">
        <f t="shared" si="11"/>
        <v>9904.9309044298407</v>
      </c>
      <c r="H168" s="13">
        <f t="shared" si="12"/>
        <v>17508.492001086688</v>
      </c>
      <c r="I168" s="28">
        <f t="shared" si="14"/>
        <v>2340877.6967804953</v>
      </c>
      <c r="J168" s="27">
        <f t="shared" si="13"/>
        <v>2330972.7658760655</v>
      </c>
      <c r="L168" s="12">
        <v>8.9499999999999996E-2</v>
      </c>
    </row>
    <row r="169" spans="4:12">
      <c r="D169" s="29">
        <v>49644</v>
      </c>
      <c r="E169">
        <v>165</v>
      </c>
      <c r="F169" s="13">
        <f t="shared" si="10"/>
        <v>27413.422905516531</v>
      </c>
      <c r="G169" s="13">
        <f t="shared" si="11"/>
        <v>9978.8051807587126</v>
      </c>
      <c r="H169" s="13">
        <f t="shared" si="12"/>
        <v>17434.617724757816</v>
      </c>
      <c r="I169" s="28">
        <f t="shared" si="14"/>
        <v>2330972.7658760655</v>
      </c>
      <c r="J169" s="27">
        <f t="shared" si="13"/>
        <v>2320993.9606953068</v>
      </c>
      <c r="L169" s="12">
        <v>8.9499999999999996E-2</v>
      </c>
    </row>
    <row r="170" spans="4:12">
      <c r="D170" s="29">
        <v>49675</v>
      </c>
      <c r="E170">
        <v>166</v>
      </c>
      <c r="F170" s="13">
        <f t="shared" si="10"/>
        <v>27413.422905516531</v>
      </c>
      <c r="G170" s="13">
        <f t="shared" si="11"/>
        <v>10053.230436065203</v>
      </c>
      <c r="H170" s="13">
        <f t="shared" si="12"/>
        <v>17360.192469451322</v>
      </c>
      <c r="I170" s="28">
        <f t="shared" si="14"/>
        <v>2320993.9606953068</v>
      </c>
      <c r="J170" s="27">
        <f t="shared" si="13"/>
        <v>2310940.7302592415</v>
      </c>
      <c r="L170" s="12">
        <v>8.9499999999999996E-2</v>
      </c>
    </row>
    <row r="171" spans="4:12">
      <c r="D171" s="29">
        <v>49706</v>
      </c>
      <c r="E171">
        <v>167</v>
      </c>
      <c r="F171" s="13">
        <f t="shared" si="10"/>
        <v>27413.422905516531</v>
      </c>
      <c r="G171" s="13">
        <f t="shared" si="11"/>
        <v>10128.210779734191</v>
      </c>
      <c r="H171" s="13">
        <f t="shared" si="12"/>
        <v>17285.212125782335</v>
      </c>
      <c r="I171" s="28">
        <f t="shared" si="14"/>
        <v>2310940.7302592415</v>
      </c>
      <c r="J171" s="27">
        <f t="shared" si="13"/>
        <v>2300812.5194795071</v>
      </c>
      <c r="L171" s="12">
        <v>8.9499999999999996E-2</v>
      </c>
    </row>
    <row r="172" spans="4:12">
      <c r="D172" s="29">
        <v>49735</v>
      </c>
      <c r="E172">
        <v>168</v>
      </c>
      <c r="F172" s="13">
        <f t="shared" si="10"/>
        <v>27413.422905516531</v>
      </c>
      <c r="G172" s="13">
        <f t="shared" si="11"/>
        <v>10203.750351799708</v>
      </c>
      <c r="H172" s="13">
        <f t="shared" si="12"/>
        <v>17209.672553716824</v>
      </c>
      <c r="I172" s="28">
        <f t="shared" si="14"/>
        <v>2300812.5194795071</v>
      </c>
      <c r="J172" s="27">
        <f t="shared" si="13"/>
        <v>2290608.7691277075</v>
      </c>
      <c r="L172" s="12">
        <v>8.9499999999999996E-2</v>
      </c>
    </row>
    <row r="173" spans="4:12">
      <c r="D173" s="29">
        <v>49766</v>
      </c>
      <c r="E173">
        <v>169</v>
      </c>
      <c r="F173" s="13">
        <f t="shared" si="10"/>
        <v>27413.422905516531</v>
      </c>
      <c r="G173" s="13">
        <f t="shared" si="11"/>
        <v>10279.853323173549</v>
      </c>
      <c r="H173" s="13">
        <f t="shared" si="12"/>
        <v>17133.569582342981</v>
      </c>
      <c r="I173" s="28">
        <f t="shared" si="14"/>
        <v>2290608.7691277075</v>
      </c>
      <c r="J173" s="27">
        <f t="shared" si="13"/>
        <v>2280328.9158045338</v>
      </c>
      <c r="L173" s="12">
        <v>8.9499999999999996E-2</v>
      </c>
    </row>
    <row r="174" spans="4:12">
      <c r="D174" s="29">
        <v>49796</v>
      </c>
      <c r="E174">
        <v>170</v>
      </c>
      <c r="F174" s="13">
        <f t="shared" si="10"/>
        <v>27413.422905516531</v>
      </c>
      <c r="G174" s="13">
        <f t="shared" si="11"/>
        <v>10356.523895875551</v>
      </c>
      <c r="H174" s="13">
        <f t="shared" si="12"/>
        <v>17056.89900964098</v>
      </c>
      <c r="I174" s="28">
        <f t="shared" si="14"/>
        <v>2280328.9158045338</v>
      </c>
      <c r="J174" s="27">
        <f t="shared" si="13"/>
        <v>2269972.3919086582</v>
      </c>
      <c r="L174" s="12">
        <v>8.9499999999999996E-2</v>
      </c>
    </row>
    <row r="175" spans="4:12">
      <c r="D175" s="29">
        <v>49827</v>
      </c>
      <c r="E175">
        <v>171</v>
      </c>
      <c r="F175" s="13">
        <f t="shared" si="10"/>
        <v>27413.422905516531</v>
      </c>
      <c r="G175" s="13">
        <f t="shared" si="11"/>
        <v>10433.766303265624</v>
      </c>
      <c r="H175" s="13">
        <f t="shared" si="12"/>
        <v>16979.656602250907</v>
      </c>
      <c r="I175" s="28">
        <f t="shared" si="14"/>
        <v>2269972.3919086582</v>
      </c>
      <c r="J175" s="27">
        <f t="shared" si="13"/>
        <v>2259538.6256053927</v>
      </c>
      <c r="L175" s="12">
        <v>8.9499999999999996E-2</v>
      </c>
    </row>
    <row r="176" spans="4:12">
      <c r="D176" s="29">
        <v>49857</v>
      </c>
      <c r="E176">
        <v>172</v>
      </c>
      <c r="F176" s="13">
        <f t="shared" si="10"/>
        <v>27413.422905516531</v>
      </c>
      <c r="G176" s="13">
        <f t="shared" si="11"/>
        <v>10511.58481027748</v>
      </c>
      <c r="H176" s="13">
        <f t="shared" si="12"/>
        <v>16901.838095239054</v>
      </c>
      <c r="I176" s="28">
        <f t="shared" si="14"/>
        <v>2259538.6256053927</v>
      </c>
      <c r="J176" s="27">
        <f t="shared" si="13"/>
        <v>2249027.0407951153</v>
      </c>
      <c r="L176" s="12">
        <v>8.9499999999999996E-2</v>
      </c>
    </row>
    <row r="177" spans="4:12">
      <c r="D177" s="29">
        <v>49888</v>
      </c>
      <c r="E177">
        <v>173</v>
      </c>
      <c r="F177" s="13">
        <f t="shared" si="10"/>
        <v>27413.422905516531</v>
      </c>
      <c r="G177" s="13">
        <f t="shared" si="11"/>
        <v>10589.983713654132</v>
      </c>
      <c r="H177" s="13">
        <f t="shared" si="12"/>
        <v>16823.439191862399</v>
      </c>
      <c r="I177" s="28">
        <f t="shared" si="14"/>
        <v>2249027.0407951153</v>
      </c>
      <c r="J177" s="27">
        <f t="shared" si="13"/>
        <v>2238437.057081461</v>
      </c>
      <c r="L177" s="12">
        <v>8.9499999999999996E-2</v>
      </c>
    </row>
    <row r="178" spans="4:12">
      <c r="D178" s="29">
        <v>49919</v>
      </c>
      <c r="E178">
        <v>174</v>
      </c>
      <c r="F178" s="13">
        <f t="shared" si="10"/>
        <v>27413.422905516531</v>
      </c>
      <c r="G178" s="13">
        <f t="shared" si="11"/>
        <v>10668.967342185135</v>
      </c>
      <c r="H178" s="13">
        <f t="shared" si="12"/>
        <v>16744.455563331394</v>
      </c>
      <c r="I178" s="28">
        <f t="shared" si="14"/>
        <v>2238437.057081461</v>
      </c>
      <c r="J178" s="27">
        <f t="shared" si="13"/>
        <v>2227768.0897392756</v>
      </c>
      <c r="L178" s="12">
        <v>8.9499999999999996E-2</v>
      </c>
    </row>
    <row r="179" spans="4:12">
      <c r="D179" s="29">
        <v>49949</v>
      </c>
      <c r="E179">
        <v>175</v>
      </c>
      <c r="F179" s="13">
        <f t="shared" si="10"/>
        <v>27413.422905516531</v>
      </c>
      <c r="G179" s="13">
        <f t="shared" si="11"/>
        <v>10748.540056945601</v>
      </c>
      <c r="H179" s="13">
        <f t="shared" si="12"/>
        <v>16664.882848570931</v>
      </c>
      <c r="I179" s="28">
        <f t="shared" si="14"/>
        <v>2227768.0897392756</v>
      </c>
      <c r="J179" s="27">
        <f t="shared" si="13"/>
        <v>2217019.5496823299</v>
      </c>
      <c r="L179" s="12">
        <v>8.9499999999999996E-2</v>
      </c>
    </row>
    <row r="180" spans="4:12">
      <c r="D180" s="29">
        <v>49980</v>
      </c>
      <c r="E180">
        <v>176</v>
      </c>
      <c r="F180" s="13">
        <f t="shared" si="10"/>
        <v>27413.422905516531</v>
      </c>
      <c r="G180" s="13">
        <f t="shared" si="11"/>
        <v>10828.706251536985</v>
      </c>
      <c r="H180" s="13">
        <f t="shared" si="12"/>
        <v>16584.716653979543</v>
      </c>
      <c r="I180" s="28">
        <f t="shared" si="14"/>
        <v>2217019.5496823299</v>
      </c>
      <c r="J180" s="27">
        <f t="shared" si="13"/>
        <v>2206190.8434307929</v>
      </c>
      <c r="L180" s="12">
        <v>8.9499999999999996E-2</v>
      </c>
    </row>
    <row r="181" spans="4:12">
      <c r="D181" s="29">
        <v>50010</v>
      </c>
      <c r="E181">
        <v>177</v>
      </c>
      <c r="F181" s="13">
        <f t="shared" si="10"/>
        <v>27413.422905516531</v>
      </c>
      <c r="G181" s="13">
        <f t="shared" si="11"/>
        <v>10909.470352329699</v>
      </c>
      <c r="H181" s="13">
        <f t="shared" si="12"/>
        <v>16503.952553186831</v>
      </c>
      <c r="I181" s="28">
        <f t="shared" si="14"/>
        <v>2206190.8434307929</v>
      </c>
      <c r="J181" s="27">
        <f t="shared" si="13"/>
        <v>2195281.3730784631</v>
      </c>
      <c r="L181" s="12">
        <v>8.9499999999999996E-2</v>
      </c>
    </row>
    <row r="182" spans="4:12">
      <c r="D182" s="29">
        <v>50041</v>
      </c>
      <c r="E182">
        <v>178</v>
      </c>
      <c r="F182" s="13">
        <f t="shared" si="10"/>
        <v>27413.422905516531</v>
      </c>
      <c r="G182" s="13">
        <f t="shared" si="11"/>
        <v>10990.836818707492</v>
      </c>
      <c r="H182" s="13">
        <f t="shared" si="12"/>
        <v>16422.586086809039</v>
      </c>
      <c r="I182" s="28">
        <f t="shared" si="14"/>
        <v>2195281.3730784631</v>
      </c>
      <c r="J182" s="27">
        <f t="shared" si="13"/>
        <v>2184290.5362597555</v>
      </c>
      <c r="L182" s="12">
        <v>8.9499999999999996E-2</v>
      </c>
    </row>
    <row r="183" spans="4:12">
      <c r="D183" s="29">
        <v>50072</v>
      </c>
      <c r="E183">
        <v>179</v>
      </c>
      <c r="F183" s="13">
        <f t="shared" si="10"/>
        <v>27413.422905516531</v>
      </c>
      <c r="G183" s="13">
        <f t="shared" si="11"/>
        <v>11072.810143313685</v>
      </c>
      <c r="H183" s="13">
        <f t="shared" si="12"/>
        <v>16340.612762202845</v>
      </c>
      <c r="I183" s="28">
        <f t="shared" si="14"/>
        <v>2184290.5362597555</v>
      </c>
      <c r="J183" s="27">
        <f t="shared" si="13"/>
        <v>2173217.7261164417</v>
      </c>
      <c r="L183" s="12">
        <v>8.9499999999999996E-2</v>
      </c>
    </row>
    <row r="184" spans="4:12">
      <c r="D184" s="29">
        <v>50100</v>
      </c>
      <c r="E184">
        <v>180</v>
      </c>
      <c r="F184" s="13">
        <f t="shared" si="10"/>
        <v>27413.422905516531</v>
      </c>
      <c r="G184" s="13">
        <f t="shared" si="11"/>
        <v>11155.394852299232</v>
      </c>
      <c r="H184" s="13">
        <f t="shared" si="12"/>
        <v>16258.028053217296</v>
      </c>
      <c r="I184" s="28">
        <f t="shared" si="14"/>
        <v>2173217.7261164417</v>
      </c>
      <c r="J184" s="27">
        <f t="shared" si="13"/>
        <v>2162062.3312641424</v>
      </c>
      <c r="L184" s="12">
        <v>8.9499999999999996E-2</v>
      </c>
    </row>
    <row r="185" spans="4:12">
      <c r="D185" s="29">
        <v>50131</v>
      </c>
      <c r="E185">
        <v>181</v>
      </c>
      <c r="F185" s="13">
        <f t="shared" si="10"/>
        <v>27413.422905516531</v>
      </c>
      <c r="G185" s="13">
        <f t="shared" si="11"/>
        <v>11238.595505572632</v>
      </c>
      <c r="H185" s="13">
        <f t="shared" si="12"/>
        <v>16174.827399943899</v>
      </c>
      <c r="I185" s="28">
        <f t="shared" si="14"/>
        <v>2162062.3312641424</v>
      </c>
      <c r="J185" s="27">
        <f t="shared" si="13"/>
        <v>2150823.7357585696</v>
      </c>
      <c r="L185" s="12">
        <v>8.9499999999999996E-2</v>
      </c>
    </row>
    <row r="186" spans="4:12">
      <c r="D186" s="29">
        <v>50161</v>
      </c>
      <c r="E186">
        <v>182</v>
      </c>
      <c r="F186" s="13">
        <f t="shared" si="10"/>
        <v>27413.422905516531</v>
      </c>
      <c r="G186" s="13">
        <f t="shared" si="11"/>
        <v>11322.416697051696</v>
      </c>
      <c r="H186" s="13">
        <f t="shared" si="12"/>
        <v>16091.006208464838</v>
      </c>
      <c r="I186" s="28">
        <f t="shared" si="14"/>
        <v>2150823.7357585696</v>
      </c>
      <c r="J186" s="27">
        <f t="shared" si="13"/>
        <v>2139501.3190615177</v>
      </c>
      <c r="L186" s="12">
        <v>8.9499999999999996E-2</v>
      </c>
    </row>
    <row r="187" spans="4:12">
      <c r="D187" s="29">
        <v>50192</v>
      </c>
      <c r="E187">
        <v>183</v>
      </c>
      <c r="F187" s="13">
        <f t="shared" si="10"/>
        <v>27413.422905516531</v>
      </c>
      <c r="G187" s="13">
        <f t="shared" si="11"/>
        <v>11406.863054917205</v>
      </c>
      <c r="H187" s="13">
        <f t="shared" si="12"/>
        <v>16006.559850599326</v>
      </c>
      <c r="I187" s="28">
        <f t="shared" si="14"/>
        <v>2139501.3190615177</v>
      </c>
      <c r="J187" s="27">
        <f t="shared" si="13"/>
        <v>2128094.4560066005</v>
      </c>
      <c r="L187" s="12">
        <v>8.9499999999999996E-2</v>
      </c>
    </row>
    <row r="188" spans="4:12">
      <c r="D188" s="29">
        <v>50222</v>
      </c>
      <c r="E188">
        <v>184</v>
      </c>
      <c r="F188" s="13">
        <f t="shared" si="10"/>
        <v>27413.422905516531</v>
      </c>
      <c r="G188" s="13">
        <f t="shared" si="11"/>
        <v>11491.939241868462</v>
      </c>
      <c r="H188" s="13">
        <f t="shared" si="12"/>
        <v>15921.483663648069</v>
      </c>
      <c r="I188" s="28">
        <f t="shared" si="14"/>
        <v>2128094.4560066005</v>
      </c>
      <c r="J188" s="27">
        <f t="shared" si="13"/>
        <v>2116602.5167647321</v>
      </c>
      <c r="L188" s="12">
        <v>8.9499999999999996E-2</v>
      </c>
    </row>
    <row r="189" spans="4:12">
      <c r="D189" s="29">
        <v>50253</v>
      </c>
      <c r="E189">
        <v>185</v>
      </c>
      <c r="F189" s="13">
        <f t="shared" si="10"/>
        <v>27413.422905516531</v>
      </c>
      <c r="G189" s="13">
        <f t="shared" si="11"/>
        <v>11577.649955380732</v>
      </c>
      <c r="H189" s="13">
        <f t="shared" si="12"/>
        <v>15835.772950135799</v>
      </c>
      <c r="I189" s="28">
        <f t="shared" si="14"/>
        <v>2116602.5167647321</v>
      </c>
      <c r="J189" s="27">
        <f t="shared" si="13"/>
        <v>2105024.8668093514</v>
      </c>
      <c r="L189" s="12">
        <v>8.9499999999999996E-2</v>
      </c>
    </row>
    <row r="190" spans="4:12">
      <c r="D190" s="29">
        <v>50284</v>
      </c>
      <c r="E190">
        <v>186</v>
      </c>
      <c r="F190" s="13">
        <f t="shared" si="10"/>
        <v>27413.422905516531</v>
      </c>
      <c r="G190" s="13">
        <f t="shared" si="11"/>
        <v>11663.999927964613</v>
      </c>
      <c r="H190" s="13">
        <f t="shared" si="12"/>
        <v>15749.422977551916</v>
      </c>
      <c r="I190" s="28">
        <f t="shared" si="14"/>
        <v>2105024.8668093514</v>
      </c>
      <c r="J190" s="27">
        <f t="shared" si="13"/>
        <v>2093360.8668813868</v>
      </c>
      <c r="L190" s="12">
        <v>8.9499999999999996E-2</v>
      </c>
    </row>
    <row r="191" spans="4:12">
      <c r="D191" s="29">
        <v>50314</v>
      </c>
      <c r="E191">
        <v>187</v>
      </c>
      <c r="F191" s="13">
        <f t="shared" si="10"/>
        <v>27413.422905516531</v>
      </c>
      <c r="G191" s="13">
        <f t="shared" si="11"/>
        <v>11750.993927427349</v>
      </c>
      <c r="H191" s="13">
        <f t="shared" si="12"/>
        <v>15662.42897808918</v>
      </c>
      <c r="I191" s="28">
        <f t="shared" si="14"/>
        <v>2093360.8668813868</v>
      </c>
      <c r="J191" s="27">
        <f t="shared" si="13"/>
        <v>2081609.8729539595</v>
      </c>
      <c r="L191" s="12">
        <v>8.9499999999999996E-2</v>
      </c>
    </row>
    <row r="192" spans="4:12">
      <c r="D192" s="29">
        <v>50345</v>
      </c>
      <c r="E192">
        <v>188</v>
      </c>
      <c r="F192" s="13">
        <f t="shared" si="10"/>
        <v>27413.422905516531</v>
      </c>
      <c r="G192" s="13">
        <f t="shared" si="11"/>
        <v>11838.636757136077</v>
      </c>
      <c r="H192" s="13">
        <f t="shared" si="12"/>
        <v>15574.786148380454</v>
      </c>
      <c r="I192" s="28">
        <f t="shared" si="14"/>
        <v>2081609.8729539595</v>
      </c>
      <c r="J192" s="27">
        <f t="shared" si="13"/>
        <v>2069771.2361968234</v>
      </c>
      <c r="L192" s="12">
        <v>8.9499999999999996E-2</v>
      </c>
    </row>
    <row r="193" spans="4:12">
      <c r="D193" s="29">
        <v>50375</v>
      </c>
      <c r="E193">
        <v>189</v>
      </c>
      <c r="F193" s="13">
        <f t="shared" si="10"/>
        <v>27413.422905516531</v>
      </c>
      <c r="G193" s="13">
        <f t="shared" si="11"/>
        <v>11926.93325628305</v>
      </c>
      <c r="H193" s="13">
        <f t="shared" si="12"/>
        <v>15486.489649233481</v>
      </c>
      <c r="I193" s="28">
        <f t="shared" si="14"/>
        <v>2069771.2361968234</v>
      </c>
      <c r="J193" s="27">
        <f t="shared" si="13"/>
        <v>2057844.3029405405</v>
      </c>
      <c r="L193" s="12">
        <v>8.9499999999999996E-2</v>
      </c>
    </row>
    <row r="194" spans="4:12">
      <c r="D194" s="29">
        <v>50406</v>
      </c>
      <c r="E194">
        <v>190</v>
      </c>
      <c r="F194" s="13">
        <f t="shared" si="10"/>
        <v>27413.422905516531</v>
      </c>
      <c r="G194" s="13">
        <f t="shared" si="11"/>
        <v>12015.888300152828</v>
      </c>
      <c r="H194" s="13">
        <f t="shared" si="12"/>
        <v>15397.534605363702</v>
      </c>
      <c r="I194" s="28">
        <f t="shared" si="14"/>
        <v>2057844.3029405405</v>
      </c>
      <c r="J194" s="27">
        <f t="shared" si="13"/>
        <v>2045828.4146403878</v>
      </c>
      <c r="L194" s="12">
        <v>8.9499999999999996E-2</v>
      </c>
    </row>
    <row r="195" spans="4:12">
      <c r="D195" s="29">
        <v>50437</v>
      </c>
      <c r="E195">
        <v>191</v>
      </c>
      <c r="F195" s="13">
        <f t="shared" si="10"/>
        <v>27413.422905516531</v>
      </c>
      <c r="G195" s="13">
        <f t="shared" si="11"/>
        <v>12105.506800391469</v>
      </c>
      <c r="H195" s="13">
        <f t="shared" si="12"/>
        <v>15307.916105125059</v>
      </c>
      <c r="I195" s="28">
        <f t="shared" si="14"/>
        <v>2045828.4146403878</v>
      </c>
      <c r="J195" s="27">
        <f t="shared" si="13"/>
        <v>2033722.9078399963</v>
      </c>
      <c r="L195" s="12">
        <v>8.9499999999999996E-2</v>
      </c>
    </row>
    <row r="196" spans="4:12">
      <c r="D196" s="29">
        <v>50465</v>
      </c>
      <c r="E196">
        <v>192</v>
      </c>
      <c r="F196" s="13">
        <f t="shared" si="10"/>
        <v>27413.422905516531</v>
      </c>
      <c r="G196" s="13">
        <f t="shared" si="11"/>
        <v>12195.793705277722</v>
      </c>
      <c r="H196" s="13">
        <f t="shared" si="12"/>
        <v>15217.629200238811</v>
      </c>
      <c r="I196" s="28">
        <f t="shared" si="14"/>
        <v>2033722.9078399963</v>
      </c>
      <c r="J196" s="27">
        <f t="shared" si="13"/>
        <v>2021527.1141347187</v>
      </c>
      <c r="L196" s="12">
        <v>8.9499999999999996E-2</v>
      </c>
    </row>
    <row r="197" spans="4:12">
      <c r="D197" s="29">
        <v>50496</v>
      </c>
      <c r="E197">
        <v>193</v>
      </c>
      <c r="F197" s="13">
        <f t="shared" si="10"/>
        <v>27413.422905516531</v>
      </c>
      <c r="G197" s="13">
        <f t="shared" si="11"/>
        <v>12286.75399999625</v>
      </c>
      <c r="H197" s="13">
        <f t="shared" si="12"/>
        <v>15126.668905520281</v>
      </c>
      <c r="I197" s="28">
        <f t="shared" si="14"/>
        <v>2021527.1141347187</v>
      </c>
      <c r="J197" s="27">
        <f t="shared" si="13"/>
        <v>2009240.3601347224</v>
      </c>
      <c r="L197" s="12">
        <v>8.9499999999999996E-2</v>
      </c>
    </row>
    <row r="198" spans="4:12">
      <c r="D198" s="29">
        <v>50526</v>
      </c>
      <c r="E198">
        <v>194</v>
      </c>
      <c r="F198" s="13">
        <f t="shared" ref="F198:F261" si="15">ABS(PMT(L198/12,$B$6,$B$5))</f>
        <v>27413.422905516531</v>
      </c>
      <c r="G198" s="13">
        <f t="shared" ref="G198:G261" si="16">ABS(PPMT(L198/12,E198,$B$6,$B$5))</f>
        <v>12378.392706912889</v>
      </c>
      <c r="H198" s="13">
        <f t="shared" ref="H198:H261" si="17">ABS(IPMT(L198/12,E198,300,$B$5))</f>
        <v>15035.030198603641</v>
      </c>
      <c r="I198" s="28">
        <f t="shared" si="14"/>
        <v>2009240.3601347224</v>
      </c>
      <c r="J198" s="27">
        <f t="shared" ref="J198:J261" si="18">I198-G198-K198</f>
        <v>1996861.9674278095</v>
      </c>
      <c r="L198" s="12">
        <v>8.9499999999999996E-2</v>
      </c>
    </row>
    <row r="199" spans="4:12">
      <c r="D199" s="29">
        <v>50557</v>
      </c>
      <c r="E199">
        <v>195</v>
      </c>
      <c r="F199" s="13">
        <f t="shared" si="15"/>
        <v>27413.422905516531</v>
      </c>
      <c r="G199" s="13">
        <f t="shared" si="16"/>
        <v>12470.714885851949</v>
      </c>
      <c r="H199" s="13">
        <f t="shared" si="17"/>
        <v>14942.708019664578</v>
      </c>
      <c r="I199" s="28">
        <f t="shared" ref="I199:I262" si="19">J198</f>
        <v>1996861.9674278095</v>
      </c>
      <c r="J199" s="27">
        <f t="shared" si="18"/>
        <v>1984391.2525419577</v>
      </c>
      <c r="L199" s="12">
        <v>8.9499999999999996E-2</v>
      </c>
    </row>
    <row r="200" spans="4:12">
      <c r="D200" s="29">
        <v>50587</v>
      </c>
      <c r="E200">
        <v>196</v>
      </c>
      <c r="F200" s="13">
        <f t="shared" si="15"/>
        <v>27413.422905516531</v>
      </c>
      <c r="G200" s="13">
        <f t="shared" si="16"/>
        <v>12563.725634375594</v>
      </c>
      <c r="H200" s="13">
        <f t="shared" si="17"/>
        <v>14849.697271140936</v>
      </c>
      <c r="I200" s="28">
        <f t="shared" si="19"/>
        <v>1984391.2525419577</v>
      </c>
      <c r="J200" s="27">
        <f t="shared" si="18"/>
        <v>1971827.5269075821</v>
      </c>
      <c r="L200" s="12">
        <v>8.9499999999999996E-2</v>
      </c>
    </row>
    <row r="201" spans="4:12">
      <c r="D201" s="29">
        <v>50618</v>
      </c>
      <c r="E201">
        <v>197</v>
      </c>
      <c r="F201" s="13">
        <f t="shared" si="15"/>
        <v>27413.422905516531</v>
      </c>
      <c r="G201" s="13">
        <f t="shared" si="16"/>
        <v>12657.430088065312</v>
      </c>
      <c r="H201" s="13">
        <f t="shared" si="17"/>
        <v>14755.992817451219</v>
      </c>
      <c r="I201" s="28">
        <f t="shared" si="19"/>
        <v>1971827.5269075821</v>
      </c>
      <c r="J201" s="27">
        <f t="shared" si="18"/>
        <v>1959170.0968195167</v>
      </c>
      <c r="L201" s="12">
        <v>8.9499999999999996E-2</v>
      </c>
    </row>
    <row r="202" spans="4:12">
      <c r="D202" s="29">
        <v>50649</v>
      </c>
      <c r="E202">
        <v>198</v>
      </c>
      <c r="F202" s="13">
        <f t="shared" si="15"/>
        <v>27413.422905516531</v>
      </c>
      <c r="G202" s="13">
        <f t="shared" si="16"/>
        <v>12751.833420805466</v>
      </c>
      <c r="H202" s="13">
        <f t="shared" si="17"/>
        <v>14661.589484711065</v>
      </c>
      <c r="I202" s="28">
        <f t="shared" si="19"/>
        <v>1959170.0968195167</v>
      </c>
      <c r="J202" s="27">
        <f t="shared" si="18"/>
        <v>1946418.2633987113</v>
      </c>
      <c r="L202" s="12">
        <v>8.9499999999999996E-2</v>
      </c>
    </row>
    <row r="203" spans="4:12">
      <c r="D203" s="29">
        <v>50679</v>
      </c>
      <c r="E203">
        <v>199</v>
      </c>
      <c r="F203" s="13">
        <f t="shared" si="15"/>
        <v>27413.422905516531</v>
      </c>
      <c r="G203" s="13">
        <f t="shared" si="16"/>
        <v>12846.940845068975</v>
      </c>
      <c r="H203" s="13">
        <f t="shared" si="17"/>
        <v>14566.482060447557</v>
      </c>
      <c r="I203" s="28">
        <f t="shared" si="19"/>
        <v>1946418.2633987113</v>
      </c>
      <c r="J203" s="27">
        <f t="shared" si="18"/>
        <v>1933571.3225536423</v>
      </c>
      <c r="L203" s="12">
        <v>8.9499999999999996E-2</v>
      </c>
    </row>
    <row r="204" spans="4:12">
      <c r="D204" s="29">
        <v>50710</v>
      </c>
      <c r="E204">
        <v>200</v>
      </c>
      <c r="F204" s="13">
        <f t="shared" si="15"/>
        <v>27413.422905516531</v>
      </c>
      <c r="G204" s="13">
        <f t="shared" si="16"/>
        <v>12942.757612205112</v>
      </c>
      <c r="H204" s="13">
        <f t="shared" si="17"/>
        <v>14470.66529331142</v>
      </c>
      <c r="I204" s="28">
        <f t="shared" si="19"/>
        <v>1933571.3225536423</v>
      </c>
      <c r="J204" s="27">
        <f t="shared" si="18"/>
        <v>1920628.5649414372</v>
      </c>
      <c r="L204" s="12">
        <v>8.9499999999999996E-2</v>
      </c>
    </row>
    <row r="205" spans="4:12">
      <c r="D205" s="29">
        <v>50740</v>
      </c>
      <c r="E205">
        <v>201</v>
      </c>
      <c r="F205" s="13">
        <f t="shared" si="15"/>
        <v>27413.422905516531</v>
      </c>
      <c r="G205" s="13">
        <f t="shared" si="16"/>
        <v>13039.289012729476</v>
      </c>
      <c r="H205" s="13">
        <f t="shared" si="17"/>
        <v>14374.133892787055</v>
      </c>
      <c r="I205" s="28">
        <f t="shared" si="19"/>
        <v>1920628.5649414372</v>
      </c>
      <c r="J205" s="27">
        <f t="shared" si="18"/>
        <v>1907589.2759287078</v>
      </c>
      <c r="L205" s="12">
        <v>8.9499999999999996E-2</v>
      </c>
    </row>
    <row r="206" spans="4:12">
      <c r="D206" s="29">
        <v>50771</v>
      </c>
      <c r="E206">
        <v>202</v>
      </c>
      <c r="F206" s="13">
        <f t="shared" si="15"/>
        <v>27413.422905516531</v>
      </c>
      <c r="G206" s="13">
        <f t="shared" si="16"/>
        <v>13136.540376616083</v>
      </c>
      <c r="H206" s="13">
        <f t="shared" si="17"/>
        <v>14276.882528900449</v>
      </c>
      <c r="I206" s="28">
        <f t="shared" si="19"/>
        <v>1907589.2759287078</v>
      </c>
      <c r="J206" s="27">
        <f t="shared" si="18"/>
        <v>1894452.7355520916</v>
      </c>
      <c r="L206" s="12">
        <v>8.9499999999999996E-2</v>
      </c>
    </row>
    <row r="207" spans="4:12">
      <c r="D207" s="29">
        <v>50802</v>
      </c>
      <c r="E207">
        <v>203</v>
      </c>
      <c r="F207" s="13">
        <f t="shared" si="15"/>
        <v>27413.422905516531</v>
      </c>
      <c r="G207" s="13">
        <f t="shared" si="16"/>
        <v>13234.517073591678</v>
      </c>
      <c r="H207" s="13">
        <f t="shared" si="17"/>
        <v>14178.905831924851</v>
      </c>
      <c r="I207" s="28">
        <f t="shared" si="19"/>
        <v>1894452.7355520916</v>
      </c>
      <c r="J207" s="27">
        <f t="shared" si="18"/>
        <v>1881218.2184784999</v>
      </c>
      <c r="L207" s="12">
        <v>8.9499999999999996E-2</v>
      </c>
    </row>
    <row r="208" spans="4:12">
      <c r="D208" s="29">
        <v>50830</v>
      </c>
      <c r="E208">
        <v>204</v>
      </c>
      <c r="F208" s="13">
        <f t="shared" si="15"/>
        <v>27413.422905516531</v>
      </c>
      <c r="G208" s="13">
        <f t="shared" si="16"/>
        <v>13333.224513432215</v>
      </c>
      <c r="H208" s="13">
        <f t="shared" si="17"/>
        <v>14080.198392084312</v>
      </c>
      <c r="I208" s="28">
        <f t="shared" si="19"/>
        <v>1881218.2184784999</v>
      </c>
      <c r="J208" s="27">
        <f t="shared" si="18"/>
        <v>1867884.9939650677</v>
      </c>
      <c r="L208" s="12">
        <v>8.9499999999999996E-2</v>
      </c>
    </row>
    <row r="209" spans="4:12">
      <c r="D209" s="29">
        <v>50861</v>
      </c>
      <c r="E209">
        <v>205</v>
      </c>
      <c r="F209" s="13">
        <f t="shared" si="15"/>
        <v>27413.422905516531</v>
      </c>
      <c r="G209" s="13">
        <f t="shared" si="16"/>
        <v>13432.668146261563</v>
      </c>
      <c r="H209" s="13">
        <f t="shared" si="17"/>
        <v>13980.754759254964</v>
      </c>
      <c r="I209" s="28">
        <f t="shared" si="19"/>
        <v>1867884.9939650677</v>
      </c>
      <c r="J209" s="27">
        <f t="shared" si="18"/>
        <v>1854452.3258188062</v>
      </c>
      <c r="L209" s="12">
        <v>8.9499999999999996E-2</v>
      </c>
    </row>
    <row r="210" spans="4:12">
      <c r="D210" s="29">
        <v>50891</v>
      </c>
      <c r="E210">
        <v>206</v>
      </c>
      <c r="F210" s="13">
        <f t="shared" si="15"/>
        <v>27413.422905516531</v>
      </c>
      <c r="G210" s="13">
        <f t="shared" si="16"/>
        <v>13532.853462852432</v>
      </c>
      <c r="H210" s="13">
        <f t="shared" si="17"/>
        <v>13880.569442664098</v>
      </c>
      <c r="I210" s="28">
        <f t="shared" si="19"/>
        <v>1854452.3258188062</v>
      </c>
      <c r="J210" s="27">
        <f t="shared" si="18"/>
        <v>1840919.4723559537</v>
      </c>
      <c r="L210" s="12">
        <v>8.9499999999999996E-2</v>
      </c>
    </row>
    <row r="211" spans="4:12">
      <c r="D211" s="29">
        <v>50922</v>
      </c>
      <c r="E211">
        <v>207</v>
      </c>
      <c r="F211" s="13">
        <f t="shared" si="15"/>
        <v>27413.422905516531</v>
      </c>
      <c r="G211" s="13">
        <f t="shared" si="16"/>
        <v>13633.78599492954</v>
      </c>
      <c r="H211" s="13">
        <f t="shared" si="17"/>
        <v>13779.636910586991</v>
      </c>
      <c r="I211" s="28">
        <f t="shared" si="19"/>
        <v>1840919.4723559537</v>
      </c>
      <c r="J211" s="27">
        <f t="shared" si="18"/>
        <v>1827285.6863610242</v>
      </c>
      <c r="L211" s="12">
        <v>8.9499999999999996E-2</v>
      </c>
    </row>
    <row r="212" spans="4:12">
      <c r="D212" s="29">
        <v>50952</v>
      </c>
      <c r="E212">
        <v>208</v>
      </c>
      <c r="F212" s="13">
        <f t="shared" si="15"/>
        <v>27413.422905516531</v>
      </c>
      <c r="G212" s="13">
        <f t="shared" si="16"/>
        <v>13735.471315475057</v>
      </c>
      <c r="H212" s="13">
        <f t="shared" si="17"/>
        <v>13677.951590041474</v>
      </c>
      <c r="I212" s="28">
        <f t="shared" si="19"/>
        <v>1827285.6863610242</v>
      </c>
      <c r="J212" s="27">
        <f t="shared" si="18"/>
        <v>1813550.2150455492</v>
      </c>
      <c r="L212" s="12">
        <v>8.9499999999999996E-2</v>
      </c>
    </row>
    <row r="213" spans="4:12">
      <c r="D213" s="29">
        <v>50983</v>
      </c>
      <c r="E213">
        <v>209</v>
      </c>
      <c r="F213" s="13">
        <f t="shared" si="15"/>
        <v>27413.422905516531</v>
      </c>
      <c r="G213" s="13">
        <f t="shared" si="16"/>
        <v>13837.915039036308</v>
      </c>
      <c r="H213" s="13">
        <f t="shared" si="17"/>
        <v>13575.507866480224</v>
      </c>
      <c r="I213" s="28">
        <f t="shared" si="19"/>
        <v>1813550.2150455492</v>
      </c>
      <c r="J213" s="27">
        <f t="shared" si="18"/>
        <v>1799712.3000065128</v>
      </c>
      <c r="L213" s="12">
        <v>8.9499999999999996E-2</v>
      </c>
    </row>
    <row r="214" spans="4:12">
      <c r="D214" s="29">
        <v>51014</v>
      </c>
      <c r="E214">
        <v>210</v>
      </c>
      <c r="F214" s="13">
        <f t="shared" si="15"/>
        <v>27413.422905516531</v>
      </c>
      <c r="G214" s="13">
        <f t="shared" si="16"/>
        <v>13941.122822035788</v>
      </c>
      <c r="H214" s="13">
        <f t="shared" si="17"/>
        <v>13472.300083480743</v>
      </c>
      <c r="I214" s="28">
        <f t="shared" si="19"/>
        <v>1799712.3000065128</v>
      </c>
      <c r="J214" s="27">
        <f t="shared" si="18"/>
        <v>1785771.177184477</v>
      </c>
      <c r="L214" s="12">
        <v>8.9499999999999996E-2</v>
      </c>
    </row>
    <row r="215" spans="4:12">
      <c r="D215" s="29">
        <v>51044</v>
      </c>
      <c r="E215">
        <v>211</v>
      </c>
      <c r="F215" s="13">
        <f t="shared" si="15"/>
        <v>27413.422905516531</v>
      </c>
      <c r="G215" s="13">
        <f t="shared" si="16"/>
        <v>14045.100363083471</v>
      </c>
      <c r="H215" s="13">
        <f t="shared" si="17"/>
        <v>13368.322542433061</v>
      </c>
      <c r="I215" s="28">
        <f t="shared" si="19"/>
        <v>1785771.177184477</v>
      </c>
      <c r="J215" s="27">
        <f t="shared" si="18"/>
        <v>1771726.0768213936</v>
      </c>
      <c r="L215" s="12">
        <v>8.9499999999999996E-2</v>
      </c>
    </row>
    <row r="216" spans="4:12">
      <c r="D216" s="29">
        <v>51075</v>
      </c>
      <c r="E216">
        <v>212</v>
      </c>
      <c r="F216" s="13">
        <f t="shared" si="15"/>
        <v>27413.422905516531</v>
      </c>
      <c r="G216" s="13">
        <f t="shared" si="16"/>
        <v>14149.853403291469</v>
      </c>
      <c r="H216" s="13">
        <f t="shared" si="17"/>
        <v>13263.56950222506</v>
      </c>
      <c r="I216" s="28">
        <f t="shared" si="19"/>
        <v>1771726.0768213936</v>
      </c>
      <c r="J216" s="27">
        <f t="shared" si="18"/>
        <v>1757576.2234181021</v>
      </c>
      <c r="L216" s="12">
        <v>8.9499999999999996E-2</v>
      </c>
    </row>
    <row r="217" spans="4:12">
      <c r="D217" s="29">
        <v>51105</v>
      </c>
      <c r="E217">
        <v>213</v>
      </c>
      <c r="F217" s="13">
        <f t="shared" si="15"/>
        <v>27413.422905516531</v>
      </c>
      <c r="G217" s="13">
        <f t="shared" si="16"/>
        <v>14255.387726591016</v>
      </c>
      <c r="H217" s="13">
        <f t="shared" si="17"/>
        <v>13158.035178925513</v>
      </c>
      <c r="I217" s="28">
        <f t="shared" si="19"/>
        <v>1757576.2234181021</v>
      </c>
      <c r="J217" s="27">
        <f t="shared" si="18"/>
        <v>1743320.8356915112</v>
      </c>
      <c r="L217" s="12">
        <v>8.9499999999999996E-2</v>
      </c>
    </row>
    <row r="218" spans="4:12">
      <c r="D218" s="29">
        <v>51136</v>
      </c>
      <c r="E218">
        <v>214</v>
      </c>
      <c r="F218" s="13">
        <f t="shared" si="15"/>
        <v>27413.422905516531</v>
      </c>
      <c r="G218" s="13">
        <f t="shared" si="16"/>
        <v>14361.709160051843</v>
      </c>
      <c r="H218" s="13">
        <f t="shared" si="17"/>
        <v>13051.713745464691</v>
      </c>
      <c r="I218" s="28">
        <f t="shared" si="19"/>
        <v>1743320.8356915112</v>
      </c>
      <c r="J218" s="27">
        <f t="shared" si="18"/>
        <v>1728959.1265314594</v>
      </c>
      <c r="L218" s="12">
        <v>8.9499999999999996E-2</v>
      </c>
    </row>
    <row r="219" spans="4:12">
      <c r="D219" s="29">
        <v>51167</v>
      </c>
      <c r="E219">
        <v>215</v>
      </c>
      <c r="F219" s="13">
        <f t="shared" si="15"/>
        <v>27413.422905516531</v>
      </c>
      <c r="G219" s="13">
        <f t="shared" si="16"/>
        <v>14468.823574203896</v>
      </c>
      <c r="H219" s="13">
        <f t="shared" si="17"/>
        <v>12944.599331312636</v>
      </c>
      <c r="I219" s="28">
        <f t="shared" si="19"/>
        <v>1728959.1265314594</v>
      </c>
      <c r="J219" s="27">
        <f t="shared" si="18"/>
        <v>1714490.3029572554</v>
      </c>
      <c r="L219" s="12">
        <v>8.9499999999999996E-2</v>
      </c>
    </row>
    <row r="220" spans="4:12">
      <c r="D220" s="29">
        <v>51196</v>
      </c>
      <c r="E220">
        <v>216</v>
      </c>
      <c r="F220" s="13">
        <f t="shared" si="15"/>
        <v>27413.422905516531</v>
      </c>
      <c r="G220" s="13">
        <f t="shared" si="16"/>
        <v>14576.7368833615</v>
      </c>
      <c r="H220" s="13">
        <f t="shared" si="17"/>
        <v>12836.686022155029</v>
      </c>
      <c r="I220" s="28">
        <f t="shared" si="19"/>
        <v>1714490.3029572554</v>
      </c>
      <c r="J220" s="27">
        <f t="shared" si="18"/>
        <v>1699913.5660738938</v>
      </c>
      <c r="L220" s="12">
        <v>8.9499999999999996E-2</v>
      </c>
    </row>
    <row r="221" spans="4:12">
      <c r="D221" s="29">
        <v>51227</v>
      </c>
      <c r="E221">
        <v>217</v>
      </c>
      <c r="F221" s="13">
        <f t="shared" si="15"/>
        <v>27413.422905516531</v>
      </c>
      <c r="G221" s="13">
        <f t="shared" si="16"/>
        <v>14685.455045949904</v>
      </c>
      <c r="H221" s="13">
        <f t="shared" si="17"/>
        <v>12727.967859566628</v>
      </c>
      <c r="I221" s="28">
        <f t="shared" si="19"/>
        <v>1699913.5660738938</v>
      </c>
      <c r="J221" s="27">
        <f t="shared" si="18"/>
        <v>1685228.1110279439</v>
      </c>
      <c r="L221" s="12">
        <v>8.9499999999999996E-2</v>
      </c>
    </row>
    <row r="222" spans="4:12">
      <c r="D222" s="29">
        <v>51257</v>
      </c>
      <c r="E222">
        <v>218</v>
      </c>
      <c r="F222" s="13">
        <f t="shared" si="15"/>
        <v>27413.422905516531</v>
      </c>
      <c r="G222" s="13">
        <f t="shared" si="16"/>
        <v>14794.98406483428</v>
      </c>
      <c r="H222" s="13">
        <f t="shared" si="17"/>
        <v>12618.438840682249</v>
      </c>
      <c r="I222" s="28">
        <f t="shared" si="19"/>
        <v>1685228.1110279439</v>
      </c>
      <c r="J222" s="27">
        <f t="shared" si="18"/>
        <v>1670433.1269631097</v>
      </c>
      <c r="L222" s="12">
        <v>8.9499999999999996E-2</v>
      </c>
    </row>
    <row r="223" spans="4:12">
      <c r="D223" s="29">
        <v>51288</v>
      </c>
      <c r="E223">
        <v>219</v>
      </c>
      <c r="F223" s="13">
        <f t="shared" si="15"/>
        <v>27413.422905516531</v>
      </c>
      <c r="G223" s="13">
        <f t="shared" si="16"/>
        <v>14905.329987651168</v>
      </c>
      <c r="H223" s="13">
        <f t="shared" si="17"/>
        <v>12508.092917865357</v>
      </c>
      <c r="I223" s="28">
        <f t="shared" si="19"/>
        <v>1670433.1269631097</v>
      </c>
      <c r="J223" s="27">
        <f t="shared" si="18"/>
        <v>1655527.7969754585</v>
      </c>
      <c r="L223" s="12">
        <v>8.9499999999999996E-2</v>
      </c>
    </row>
    <row r="224" spans="4:12">
      <c r="D224" s="29">
        <v>51318</v>
      </c>
      <c r="E224">
        <v>220</v>
      </c>
      <c r="F224" s="13">
        <f t="shared" si="15"/>
        <v>27413.422905516531</v>
      </c>
      <c r="G224" s="13">
        <f t="shared" si="16"/>
        <v>15016.498907142401</v>
      </c>
      <c r="H224" s="13">
        <f t="shared" si="17"/>
        <v>12396.923998374126</v>
      </c>
      <c r="I224" s="28">
        <f t="shared" si="19"/>
        <v>1655527.7969754585</v>
      </c>
      <c r="J224" s="27">
        <f t="shared" si="18"/>
        <v>1640511.2980683162</v>
      </c>
      <c r="L224" s="12">
        <v>8.9499999999999996E-2</v>
      </c>
    </row>
    <row r="225" spans="4:12">
      <c r="D225" s="29">
        <v>51349</v>
      </c>
      <c r="E225">
        <v>221</v>
      </c>
      <c r="F225" s="13">
        <f t="shared" si="15"/>
        <v>27413.422905516531</v>
      </c>
      <c r="G225" s="13">
        <f t="shared" si="16"/>
        <v>15128.496961491503</v>
      </c>
      <c r="H225" s="13">
        <f t="shared" si="17"/>
        <v>12284.925944025026</v>
      </c>
      <c r="I225" s="28">
        <f t="shared" si="19"/>
        <v>1640511.2980683162</v>
      </c>
      <c r="J225" s="27">
        <f t="shared" si="18"/>
        <v>1625382.8011068248</v>
      </c>
      <c r="L225" s="12">
        <v>8.9499999999999996E-2</v>
      </c>
    </row>
    <row r="226" spans="4:12">
      <c r="D226" s="29">
        <v>51380</v>
      </c>
      <c r="E226">
        <v>222</v>
      </c>
      <c r="F226" s="13">
        <f t="shared" si="15"/>
        <v>27413.422905516531</v>
      </c>
      <c r="G226" s="13">
        <f t="shared" si="16"/>
        <v>15241.330334662627</v>
      </c>
      <c r="H226" s="13">
        <f t="shared" si="17"/>
        <v>12172.092570853902</v>
      </c>
      <c r="I226" s="28">
        <f t="shared" si="19"/>
        <v>1625382.8011068248</v>
      </c>
      <c r="J226" s="27">
        <f t="shared" si="18"/>
        <v>1610141.4707721621</v>
      </c>
      <c r="L226" s="12">
        <v>8.9499999999999996E-2</v>
      </c>
    </row>
    <row r="227" spans="4:12">
      <c r="D227" s="29">
        <v>51410</v>
      </c>
      <c r="E227">
        <v>223</v>
      </c>
      <c r="F227" s="13">
        <f t="shared" si="15"/>
        <v>27413.422905516531</v>
      </c>
      <c r="G227" s="13">
        <f t="shared" si="16"/>
        <v>15355.005256741988</v>
      </c>
      <c r="H227" s="13">
        <f t="shared" si="17"/>
        <v>12058.417648774543</v>
      </c>
      <c r="I227" s="28">
        <f t="shared" si="19"/>
        <v>1610141.4707721621</v>
      </c>
      <c r="J227" s="27">
        <f t="shared" si="18"/>
        <v>1594786.4655154201</v>
      </c>
      <c r="L227" s="12">
        <v>8.9499999999999996E-2</v>
      </c>
    </row>
    <row r="228" spans="4:12">
      <c r="D228" s="29">
        <v>51441</v>
      </c>
      <c r="E228">
        <v>224</v>
      </c>
      <c r="F228" s="13">
        <f t="shared" si="15"/>
        <v>27413.422905516531</v>
      </c>
      <c r="G228" s="13">
        <f t="shared" si="16"/>
        <v>15469.528004281856</v>
      </c>
      <c r="H228" s="13">
        <f t="shared" si="17"/>
        <v>11943.894901234675</v>
      </c>
      <c r="I228" s="28">
        <f t="shared" si="19"/>
        <v>1594786.4655154201</v>
      </c>
      <c r="J228" s="27">
        <f t="shared" si="18"/>
        <v>1579316.9375111382</v>
      </c>
      <c r="L228" s="12">
        <v>8.9499999999999996E-2</v>
      </c>
    </row>
    <row r="229" spans="4:12">
      <c r="D229" s="29">
        <v>51471</v>
      </c>
      <c r="E229">
        <v>225</v>
      </c>
      <c r="F229" s="13">
        <f t="shared" si="15"/>
        <v>27413.422905516531</v>
      </c>
      <c r="G229" s="13">
        <f t="shared" si="16"/>
        <v>15584.904900647123</v>
      </c>
      <c r="H229" s="13">
        <f t="shared" si="17"/>
        <v>11828.518004869407</v>
      </c>
      <c r="I229" s="28">
        <f t="shared" si="19"/>
        <v>1579316.9375111382</v>
      </c>
      <c r="J229" s="27">
        <f t="shared" si="18"/>
        <v>1563732.0326104909</v>
      </c>
      <c r="L229" s="12">
        <v>8.9499999999999996E-2</v>
      </c>
    </row>
    <row r="230" spans="4:12">
      <c r="D230" s="29">
        <v>51502</v>
      </c>
      <c r="E230">
        <v>226</v>
      </c>
      <c r="F230" s="13">
        <f t="shared" si="15"/>
        <v>27413.422905516531</v>
      </c>
      <c r="G230" s="13">
        <f t="shared" si="16"/>
        <v>15701.142316364449</v>
      </c>
      <c r="H230" s="13">
        <f t="shared" si="17"/>
        <v>11712.28058915208</v>
      </c>
      <c r="I230" s="28">
        <f t="shared" si="19"/>
        <v>1563732.0326104909</v>
      </c>
      <c r="J230" s="27">
        <f t="shared" si="18"/>
        <v>1548030.8902941265</v>
      </c>
      <c r="L230" s="12">
        <v>8.9499999999999996E-2</v>
      </c>
    </row>
    <row r="231" spans="4:12">
      <c r="D231" s="29">
        <v>51533</v>
      </c>
      <c r="E231">
        <v>227</v>
      </c>
      <c r="F231" s="13">
        <f t="shared" si="15"/>
        <v>27413.422905516531</v>
      </c>
      <c r="G231" s="13">
        <f t="shared" si="16"/>
        <v>15818.246669474001</v>
      </c>
      <c r="H231" s="13">
        <f t="shared" si="17"/>
        <v>11595.176236042527</v>
      </c>
      <c r="I231" s="28">
        <f t="shared" si="19"/>
        <v>1548030.8902941265</v>
      </c>
      <c r="J231" s="27">
        <f t="shared" si="18"/>
        <v>1532212.6436246524</v>
      </c>
      <c r="L231" s="12">
        <v>8.9499999999999996E-2</v>
      </c>
    </row>
    <row r="232" spans="4:12">
      <c r="D232" s="29">
        <v>51561</v>
      </c>
      <c r="E232">
        <v>228</v>
      </c>
      <c r="F232" s="13">
        <f t="shared" si="15"/>
        <v>27413.422905516531</v>
      </c>
      <c r="G232" s="13">
        <f t="shared" si="16"/>
        <v>15936.224425883829</v>
      </c>
      <c r="H232" s="13">
        <f t="shared" si="17"/>
        <v>11477.1984796327</v>
      </c>
      <c r="I232" s="28">
        <f t="shared" si="19"/>
        <v>1532212.6436246524</v>
      </c>
      <c r="J232" s="27">
        <f t="shared" si="18"/>
        <v>1516276.4191987687</v>
      </c>
      <c r="L232" s="12">
        <v>8.9499999999999996E-2</v>
      </c>
    </row>
    <row r="233" spans="4:12">
      <c r="D233" s="29">
        <v>51592</v>
      </c>
      <c r="E233">
        <v>229</v>
      </c>
      <c r="F233" s="13">
        <f t="shared" si="15"/>
        <v>27413.422905516531</v>
      </c>
      <c r="G233" s="13">
        <f t="shared" si="16"/>
        <v>16055.082099726877</v>
      </c>
      <c r="H233" s="13">
        <f t="shared" si="17"/>
        <v>11358.340805789652</v>
      </c>
      <c r="I233" s="28">
        <f t="shared" si="19"/>
        <v>1516276.4191987687</v>
      </c>
      <c r="J233" s="27">
        <f t="shared" si="18"/>
        <v>1500221.3370990418</v>
      </c>
      <c r="L233" s="12">
        <v>8.9499999999999996E-2</v>
      </c>
    </row>
    <row r="234" spans="4:12">
      <c r="D234" s="29">
        <v>51622</v>
      </c>
      <c r="E234">
        <v>230</v>
      </c>
      <c r="F234" s="13">
        <f t="shared" si="15"/>
        <v>27413.422905516531</v>
      </c>
      <c r="G234" s="13">
        <f t="shared" si="16"/>
        <v>16174.826253720674</v>
      </c>
      <c r="H234" s="13">
        <f t="shared" si="17"/>
        <v>11238.596651795857</v>
      </c>
      <c r="I234" s="28">
        <f t="shared" si="19"/>
        <v>1500221.3370990418</v>
      </c>
      <c r="J234" s="27">
        <f t="shared" si="18"/>
        <v>1484046.5108453212</v>
      </c>
      <c r="L234" s="12">
        <v>8.9499999999999996E-2</v>
      </c>
    </row>
    <row r="235" spans="4:12">
      <c r="D235" s="29">
        <v>51653</v>
      </c>
      <c r="E235">
        <v>231</v>
      </c>
      <c r="F235" s="13">
        <f t="shared" si="15"/>
        <v>27413.422905516531</v>
      </c>
      <c r="G235" s="13">
        <f t="shared" si="16"/>
        <v>16295.463499529673</v>
      </c>
      <c r="H235" s="13">
        <f t="shared" si="17"/>
        <v>11117.959405986854</v>
      </c>
      <c r="I235" s="28">
        <f t="shared" si="19"/>
        <v>1484046.5108453212</v>
      </c>
      <c r="J235" s="27">
        <f t="shared" si="18"/>
        <v>1467751.0473457915</v>
      </c>
      <c r="L235" s="12">
        <v>8.9499999999999996E-2</v>
      </c>
    </row>
    <row r="236" spans="4:12">
      <c r="D236" s="29">
        <v>51683</v>
      </c>
      <c r="E236">
        <v>232</v>
      </c>
      <c r="F236" s="13">
        <f t="shared" si="15"/>
        <v>27413.422905516531</v>
      </c>
      <c r="G236" s="13">
        <f t="shared" si="16"/>
        <v>16417.000498130335</v>
      </c>
      <c r="H236" s="13">
        <f t="shared" si="17"/>
        <v>10996.422407386197</v>
      </c>
      <c r="I236" s="28">
        <f t="shared" si="19"/>
        <v>1467751.0473457915</v>
      </c>
      <c r="J236" s="27">
        <f t="shared" si="18"/>
        <v>1451334.046847661</v>
      </c>
      <c r="L236" s="12">
        <v>8.9499999999999996E-2</v>
      </c>
    </row>
    <row r="237" spans="4:12">
      <c r="D237" s="29">
        <v>51714</v>
      </c>
      <c r="E237">
        <v>233</v>
      </c>
      <c r="F237" s="13">
        <f t="shared" si="15"/>
        <v>27413.422905516531</v>
      </c>
      <c r="G237" s="13">
        <f t="shared" si="16"/>
        <v>16539.443960178887</v>
      </c>
      <c r="H237" s="13">
        <f t="shared" si="17"/>
        <v>10873.978945337643</v>
      </c>
      <c r="I237" s="28">
        <f t="shared" si="19"/>
        <v>1451334.046847661</v>
      </c>
      <c r="J237" s="27">
        <f t="shared" si="18"/>
        <v>1434794.6028874821</v>
      </c>
      <c r="L237" s="12">
        <v>8.9499999999999996E-2</v>
      </c>
    </row>
    <row r="238" spans="4:12">
      <c r="D238" s="29">
        <v>51745</v>
      </c>
      <c r="E238">
        <v>234</v>
      </c>
      <c r="F238" s="13">
        <f t="shared" si="15"/>
        <v>27413.422905516531</v>
      </c>
      <c r="G238" s="13">
        <f t="shared" si="16"/>
        <v>16662.800646381889</v>
      </c>
      <c r="H238" s="13">
        <f t="shared" si="17"/>
        <v>10750.622259134641</v>
      </c>
      <c r="I238" s="28">
        <f t="shared" si="19"/>
        <v>1434794.6028874821</v>
      </c>
      <c r="J238" s="27">
        <f t="shared" si="18"/>
        <v>1418131.8022411002</v>
      </c>
      <c r="L238" s="12">
        <v>8.9499999999999996E-2</v>
      </c>
    </row>
    <row r="239" spans="4:12">
      <c r="D239" s="29">
        <v>51775</v>
      </c>
      <c r="E239">
        <v>235</v>
      </c>
      <c r="F239" s="13">
        <f t="shared" si="15"/>
        <v>27413.422905516531</v>
      </c>
      <c r="G239" s="13">
        <f t="shared" si="16"/>
        <v>16787.07736786949</v>
      </c>
      <c r="H239" s="13">
        <f t="shared" si="17"/>
        <v>10626.345537647041</v>
      </c>
      <c r="I239" s="28">
        <f t="shared" si="19"/>
        <v>1418131.8022411002</v>
      </c>
      <c r="J239" s="27">
        <f t="shared" si="18"/>
        <v>1401344.7248732308</v>
      </c>
      <c r="L239" s="12">
        <v>8.9499999999999996E-2</v>
      </c>
    </row>
    <row r="240" spans="4:12">
      <c r="D240" s="29">
        <v>51806</v>
      </c>
      <c r="E240">
        <v>236</v>
      </c>
      <c r="F240" s="13">
        <f t="shared" si="15"/>
        <v>27413.422905516531</v>
      </c>
      <c r="G240" s="13">
        <f t="shared" si="16"/>
        <v>16912.280986571513</v>
      </c>
      <c r="H240" s="13">
        <f t="shared" si="17"/>
        <v>10501.141918945015</v>
      </c>
      <c r="I240" s="28">
        <f t="shared" si="19"/>
        <v>1401344.7248732308</v>
      </c>
      <c r="J240" s="27">
        <f t="shared" si="18"/>
        <v>1384432.4438866593</v>
      </c>
      <c r="L240" s="12">
        <v>8.9499999999999996E-2</v>
      </c>
    </row>
    <row r="241" spans="4:12">
      <c r="D241" s="29">
        <v>51836</v>
      </c>
      <c r="E241">
        <v>237</v>
      </c>
      <c r="F241" s="13">
        <f t="shared" si="15"/>
        <v>27413.422905516531</v>
      </c>
      <c r="G241" s="13">
        <f t="shared" si="16"/>
        <v>17038.418415596359</v>
      </c>
      <c r="H241" s="13">
        <f t="shared" si="17"/>
        <v>10375.004489920171</v>
      </c>
      <c r="I241" s="28">
        <f t="shared" si="19"/>
        <v>1384432.4438866593</v>
      </c>
      <c r="J241" s="27">
        <f t="shared" si="18"/>
        <v>1367394.0254710629</v>
      </c>
      <c r="L241" s="12">
        <v>8.9499999999999996E-2</v>
      </c>
    </row>
    <row r="242" spans="4:12">
      <c r="D242" s="29">
        <v>51867</v>
      </c>
      <c r="E242">
        <v>238</v>
      </c>
      <c r="F242" s="13">
        <f t="shared" si="15"/>
        <v>27413.422905516531</v>
      </c>
      <c r="G242" s="13">
        <f t="shared" si="16"/>
        <v>17165.496619612688</v>
      </c>
      <c r="H242" s="13">
        <f t="shared" si="17"/>
        <v>10247.926285903846</v>
      </c>
      <c r="I242" s="28">
        <f t="shared" si="19"/>
        <v>1367394.0254710629</v>
      </c>
      <c r="J242" s="27">
        <f t="shared" si="18"/>
        <v>1350228.5288514502</v>
      </c>
      <c r="L242" s="12">
        <v>8.9499999999999996E-2</v>
      </c>
    </row>
    <row r="243" spans="4:12">
      <c r="D243" s="29">
        <v>51898</v>
      </c>
      <c r="E243">
        <v>239</v>
      </c>
      <c r="F243" s="13">
        <f t="shared" si="15"/>
        <v>27413.422905516531</v>
      </c>
      <c r="G243" s="13">
        <f t="shared" si="16"/>
        <v>17293.522615233964</v>
      </c>
      <c r="H243" s="13">
        <f t="shared" si="17"/>
        <v>10119.900290282569</v>
      </c>
      <c r="I243" s="28">
        <f t="shared" si="19"/>
        <v>1350228.5288514502</v>
      </c>
      <c r="J243" s="27">
        <f t="shared" si="18"/>
        <v>1332935.0062362163</v>
      </c>
      <c r="L243" s="12">
        <v>8.9499999999999996E-2</v>
      </c>
    </row>
    <row r="244" spans="4:12">
      <c r="D244" s="29">
        <v>51926</v>
      </c>
      <c r="E244">
        <v>240</v>
      </c>
      <c r="F244" s="13">
        <f t="shared" si="15"/>
        <v>27413.422905516531</v>
      </c>
      <c r="G244" s="13">
        <f t="shared" si="16"/>
        <v>17422.503471405915</v>
      </c>
      <c r="H244" s="13">
        <f t="shared" si="17"/>
        <v>9990.9194341106122</v>
      </c>
      <c r="I244" s="28">
        <f t="shared" si="19"/>
        <v>1332935.0062362163</v>
      </c>
      <c r="J244" s="27">
        <f t="shared" si="18"/>
        <v>1315512.5027648103</v>
      </c>
      <c r="L244" s="12">
        <v>8.9499999999999996E-2</v>
      </c>
    </row>
    <row r="245" spans="4:12">
      <c r="D245" s="29">
        <v>51957</v>
      </c>
      <c r="E245">
        <v>241</v>
      </c>
      <c r="F245" s="13">
        <f t="shared" si="15"/>
        <v>27413.422905516531</v>
      </c>
      <c r="G245" s="13">
        <f t="shared" si="16"/>
        <v>17552.446309796815</v>
      </c>
      <c r="H245" s="13">
        <f t="shared" si="17"/>
        <v>9860.9765957197123</v>
      </c>
      <c r="I245" s="28">
        <f t="shared" si="19"/>
        <v>1315512.5027648103</v>
      </c>
      <c r="J245" s="27">
        <f t="shared" si="18"/>
        <v>1297960.0564550136</v>
      </c>
      <c r="L245" s="12">
        <v>8.9499999999999996E-2</v>
      </c>
    </row>
    <row r="246" spans="4:12">
      <c r="D246" s="29">
        <v>51987</v>
      </c>
      <c r="E246">
        <v>242</v>
      </c>
      <c r="F246" s="13">
        <f t="shared" si="15"/>
        <v>27413.422905516531</v>
      </c>
      <c r="G246" s="13">
        <f t="shared" si="16"/>
        <v>17683.358305190719</v>
      </c>
      <c r="H246" s="13">
        <f t="shared" si="17"/>
        <v>9730.0646003258116</v>
      </c>
      <c r="I246" s="28">
        <f t="shared" si="19"/>
        <v>1297960.0564550136</v>
      </c>
      <c r="J246" s="27">
        <f t="shared" si="18"/>
        <v>1280276.6981498229</v>
      </c>
      <c r="L246" s="12">
        <v>8.9499999999999996E-2</v>
      </c>
    </row>
    <row r="247" spans="4:12">
      <c r="D247" s="29">
        <v>52018</v>
      </c>
      <c r="E247">
        <v>243</v>
      </c>
      <c r="F247" s="13">
        <f t="shared" si="15"/>
        <v>27413.422905516531</v>
      </c>
      <c r="G247" s="13">
        <f t="shared" si="16"/>
        <v>17815.246685883598</v>
      </c>
      <c r="H247" s="13">
        <f t="shared" si="17"/>
        <v>9598.176219632931</v>
      </c>
      <c r="I247" s="28">
        <f t="shared" si="19"/>
        <v>1280276.6981498229</v>
      </c>
      <c r="J247" s="27">
        <f t="shared" si="18"/>
        <v>1262461.4514639394</v>
      </c>
      <c r="L247" s="12">
        <v>8.9499999999999996E-2</v>
      </c>
    </row>
    <row r="248" spans="4:12">
      <c r="D248" s="29">
        <v>52048</v>
      </c>
      <c r="E248">
        <v>244</v>
      </c>
      <c r="F248" s="13">
        <f t="shared" si="15"/>
        <v>27413.422905516531</v>
      </c>
      <c r="G248" s="13">
        <f t="shared" si="16"/>
        <v>17948.11873408248</v>
      </c>
      <c r="H248" s="13">
        <f t="shared" si="17"/>
        <v>9465.304171434047</v>
      </c>
      <c r="I248" s="28">
        <f t="shared" si="19"/>
        <v>1262461.4514639394</v>
      </c>
      <c r="J248" s="27">
        <f t="shared" si="18"/>
        <v>1244513.3327298569</v>
      </c>
      <c r="L248" s="12">
        <v>8.9499999999999996E-2</v>
      </c>
    </row>
    <row r="249" spans="4:12">
      <c r="D249" s="29">
        <v>52079</v>
      </c>
      <c r="E249">
        <v>245</v>
      </c>
      <c r="F249" s="13">
        <f t="shared" si="15"/>
        <v>27413.422905516531</v>
      </c>
      <c r="G249" s="13">
        <f t="shared" si="16"/>
        <v>18081.981786307515</v>
      </c>
      <c r="H249" s="13">
        <f t="shared" si="17"/>
        <v>9331.4411192090156</v>
      </c>
      <c r="I249" s="28">
        <f t="shared" si="19"/>
        <v>1244513.3327298569</v>
      </c>
      <c r="J249" s="27">
        <f t="shared" si="18"/>
        <v>1226431.3509435495</v>
      </c>
      <c r="L249" s="12">
        <v>8.9499999999999996E-2</v>
      </c>
    </row>
    <row r="250" spans="4:12">
      <c r="D250" s="29">
        <v>52110</v>
      </c>
      <c r="E250">
        <v>246</v>
      </c>
      <c r="F250" s="13">
        <f t="shared" si="15"/>
        <v>27413.422905516531</v>
      </c>
      <c r="G250" s="13">
        <f t="shared" si="16"/>
        <v>18216.843233797055</v>
      </c>
      <c r="H250" s="13">
        <f t="shared" si="17"/>
        <v>9196.5796717194735</v>
      </c>
      <c r="I250" s="28">
        <f t="shared" si="19"/>
        <v>1226431.3509435495</v>
      </c>
      <c r="J250" s="27">
        <f t="shared" si="18"/>
        <v>1208214.5077097525</v>
      </c>
      <c r="L250" s="12">
        <v>8.9499999999999996E-2</v>
      </c>
    </row>
    <row r="251" spans="4:12">
      <c r="D251" s="29">
        <v>52140</v>
      </c>
      <c r="E251">
        <v>247</v>
      </c>
      <c r="F251" s="13">
        <f t="shared" si="15"/>
        <v>27413.422905516531</v>
      </c>
      <c r="G251" s="13">
        <f t="shared" si="16"/>
        <v>18352.71052291579</v>
      </c>
      <c r="H251" s="13">
        <f t="shared" si="17"/>
        <v>9060.7123826007391</v>
      </c>
      <c r="I251" s="28">
        <f t="shared" si="19"/>
        <v>1208214.5077097525</v>
      </c>
      <c r="J251" s="27">
        <f t="shared" si="18"/>
        <v>1189861.7971868368</v>
      </c>
      <c r="L251" s="12">
        <v>8.9499999999999996E-2</v>
      </c>
    </row>
    <row r="252" spans="4:12">
      <c r="D252" s="29">
        <v>52171</v>
      </c>
      <c r="E252">
        <v>248</v>
      </c>
      <c r="F252" s="13">
        <f t="shared" si="15"/>
        <v>27413.422905516531</v>
      </c>
      <c r="G252" s="13">
        <f t="shared" si="16"/>
        <v>18489.591155565875</v>
      </c>
      <c r="H252" s="13">
        <f t="shared" si="17"/>
        <v>8923.8317499506556</v>
      </c>
      <c r="I252" s="28">
        <f t="shared" si="19"/>
        <v>1189861.7971868368</v>
      </c>
      <c r="J252" s="27">
        <f t="shared" si="18"/>
        <v>1171372.206031271</v>
      </c>
      <c r="L252" s="12">
        <v>8.9499999999999996E-2</v>
      </c>
    </row>
    <row r="253" spans="4:12">
      <c r="D253" s="29">
        <v>52201</v>
      </c>
      <c r="E253">
        <v>249</v>
      </c>
      <c r="F253" s="13">
        <f t="shared" si="15"/>
        <v>27413.422905516531</v>
      </c>
      <c r="G253" s="13">
        <f t="shared" si="16"/>
        <v>18627.492689601135</v>
      </c>
      <c r="H253" s="13">
        <f t="shared" si="17"/>
        <v>8785.930215915394</v>
      </c>
      <c r="I253" s="28">
        <f t="shared" si="19"/>
        <v>1171372.206031271</v>
      </c>
      <c r="J253" s="27">
        <f t="shared" si="18"/>
        <v>1152744.7133416699</v>
      </c>
      <c r="L253" s="12">
        <v>8.9499999999999996E-2</v>
      </c>
    </row>
    <row r="254" spans="4:12">
      <c r="D254" s="29">
        <v>52232</v>
      </c>
      <c r="E254">
        <v>250</v>
      </c>
      <c r="F254" s="13">
        <f t="shared" si="15"/>
        <v>27413.422905516531</v>
      </c>
      <c r="G254" s="13">
        <f t="shared" si="16"/>
        <v>18766.422739244412</v>
      </c>
      <c r="H254" s="13">
        <f t="shared" si="17"/>
        <v>8647.0001662721188</v>
      </c>
      <c r="I254" s="28">
        <f t="shared" si="19"/>
        <v>1152744.7133416699</v>
      </c>
      <c r="J254" s="27">
        <f t="shared" si="18"/>
        <v>1133978.2906024256</v>
      </c>
      <c r="L254" s="12">
        <v>8.9499999999999996E-2</v>
      </c>
    </row>
    <row r="255" spans="4:12">
      <c r="D255" s="29">
        <v>52263</v>
      </c>
      <c r="E255">
        <v>251</v>
      </c>
      <c r="F255" s="13">
        <f t="shared" si="15"/>
        <v>27413.422905516531</v>
      </c>
      <c r="G255" s="13">
        <f t="shared" si="16"/>
        <v>18906.38897550794</v>
      </c>
      <c r="H255" s="13">
        <f t="shared" si="17"/>
        <v>8507.0339300085889</v>
      </c>
      <c r="I255" s="28">
        <f t="shared" si="19"/>
        <v>1133978.2906024256</v>
      </c>
      <c r="J255" s="27">
        <f t="shared" si="18"/>
        <v>1115071.9016269175</v>
      </c>
      <c r="L255" s="12">
        <v>8.9499999999999996E-2</v>
      </c>
    </row>
    <row r="256" spans="4:12">
      <c r="D256" s="29">
        <v>52291</v>
      </c>
      <c r="E256">
        <v>252</v>
      </c>
      <c r="F256" s="13">
        <f t="shared" si="15"/>
        <v>27413.422905516531</v>
      </c>
      <c r="G256" s="13">
        <f t="shared" si="16"/>
        <v>19047.399126616936</v>
      </c>
      <c r="H256" s="13">
        <f t="shared" si="17"/>
        <v>8366.023778899591</v>
      </c>
      <c r="I256" s="28">
        <f t="shared" si="19"/>
        <v>1115071.9016269175</v>
      </c>
      <c r="J256" s="27">
        <f t="shared" si="18"/>
        <v>1096024.5025003005</v>
      </c>
      <c r="L256" s="12">
        <v>8.9499999999999996E-2</v>
      </c>
    </row>
    <row r="257" spans="4:12">
      <c r="D257" s="29">
        <v>52322</v>
      </c>
      <c r="E257">
        <v>253</v>
      </c>
      <c r="F257" s="13">
        <f t="shared" si="15"/>
        <v>27413.422905516531</v>
      </c>
      <c r="G257" s="13">
        <f t="shared" si="16"/>
        <v>19189.460978436287</v>
      </c>
      <c r="H257" s="13">
        <f t="shared" si="17"/>
        <v>8223.9619270802395</v>
      </c>
      <c r="I257" s="28">
        <f t="shared" si="19"/>
        <v>1096024.5025003005</v>
      </c>
      <c r="J257" s="27">
        <f t="shared" si="18"/>
        <v>1076835.0415218642</v>
      </c>
      <c r="L257" s="12">
        <v>8.9499999999999996E-2</v>
      </c>
    </row>
    <row r="258" spans="4:12">
      <c r="D258" s="29">
        <v>52352</v>
      </c>
      <c r="E258">
        <v>254</v>
      </c>
      <c r="F258" s="13">
        <f t="shared" si="15"/>
        <v>27413.422905516531</v>
      </c>
      <c r="G258" s="13">
        <f t="shared" si="16"/>
        <v>19332.582374900459</v>
      </c>
      <c r="H258" s="13">
        <f t="shared" si="17"/>
        <v>8080.8405306160703</v>
      </c>
      <c r="I258" s="28">
        <f t="shared" si="19"/>
        <v>1076835.0415218642</v>
      </c>
      <c r="J258" s="27">
        <f t="shared" si="18"/>
        <v>1057502.4591469639</v>
      </c>
      <c r="L258" s="12">
        <v>8.9499999999999996E-2</v>
      </c>
    </row>
    <row r="259" spans="4:12">
      <c r="D259" s="29">
        <v>52383</v>
      </c>
      <c r="E259">
        <v>255</v>
      </c>
      <c r="F259" s="13">
        <f t="shared" si="15"/>
        <v>27413.422905516531</v>
      </c>
      <c r="G259" s="13">
        <f t="shared" si="16"/>
        <v>19476.771218446593</v>
      </c>
      <c r="H259" s="13">
        <f t="shared" si="17"/>
        <v>7936.651687069937</v>
      </c>
      <c r="I259" s="28">
        <f t="shared" si="19"/>
        <v>1057502.4591469639</v>
      </c>
      <c r="J259" s="27">
        <f t="shared" si="18"/>
        <v>1038025.6879285173</v>
      </c>
      <c r="L259" s="12">
        <v>8.9499999999999996E-2</v>
      </c>
    </row>
    <row r="260" spans="4:12">
      <c r="D260" s="29">
        <v>52413</v>
      </c>
      <c r="E260">
        <v>256</v>
      </c>
      <c r="F260" s="13">
        <f t="shared" si="15"/>
        <v>27413.422905516531</v>
      </c>
      <c r="G260" s="13">
        <f t="shared" si="16"/>
        <v>19622.035470450843</v>
      </c>
      <c r="H260" s="13">
        <f t="shared" si="17"/>
        <v>7791.3874350656897</v>
      </c>
      <c r="I260" s="28">
        <f t="shared" si="19"/>
        <v>1038025.6879285173</v>
      </c>
      <c r="J260" s="27">
        <f t="shared" si="18"/>
        <v>1018403.6524580665</v>
      </c>
      <c r="L260" s="12">
        <v>8.9499999999999996E-2</v>
      </c>
    </row>
    <row r="261" spans="4:12">
      <c r="D261" s="29">
        <v>52444</v>
      </c>
      <c r="E261">
        <v>257</v>
      </c>
      <c r="F261" s="13">
        <f t="shared" si="15"/>
        <v>27413.422905516531</v>
      </c>
      <c r="G261" s="13">
        <f t="shared" si="16"/>
        <v>19768.383151667953</v>
      </c>
      <c r="H261" s="13">
        <f t="shared" si="17"/>
        <v>7645.0397538485768</v>
      </c>
      <c r="I261" s="28">
        <f t="shared" si="19"/>
        <v>1018403.6524580665</v>
      </c>
      <c r="J261" s="27">
        <f t="shared" si="18"/>
        <v>998635.26930639846</v>
      </c>
      <c r="L261" s="12">
        <v>8.9499999999999996E-2</v>
      </c>
    </row>
    <row r="262" spans="4:12">
      <c r="D262" s="29">
        <v>52475</v>
      </c>
      <c r="E262">
        <v>258</v>
      </c>
      <c r="F262" s="13">
        <f t="shared" ref="F262:F304" si="20">ABS(PMT(L262/12,$B$6,$B$5))</f>
        <v>27413.422905516531</v>
      </c>
      <c r="G262" s="13">
        <f t="shared" ref="G262:G304" si="21">ABS(PPMT(L262/12,E262,$B$6,$B$5))</f>
        <v>19915.822342674142</v>
      </c>
      <c r="H262" s="13">
        <f t="shared" ref="H262:H304" si="22">ABS(IPMT(L262/12,E262,300,$B$5))</f>
        <v>7497.6005628423864</v>
      </c>
      <c r="I262" s="28">
        <f t="shared" si="19"/>
        <v>998635.26930639846</v>
      </c>
      <c r="J262" s="27">
        <f t="shared" ref="J262:J304" si="23">I262-G262-K262</f>
        <v>978719.44696372433</v>
      </c>
      <c r="L262" s="12">
        <v>8.9499999999999996E-2</v>
      </c>
    </row>
    <row r="263" spans="4:12">
      <c r="D263" s="29">
        <v>52505</v>
      </c>
      <c r="E263">
        <v>259</v>
      </c>
      <c r="F263" s="13">
        <f t="shared" si="20"/>
        <v>27413.422905516531</v>
      </c>
      <c r="G263" s="13">
        <f t="shared" si="21"/>
        <v>20064.361184313253</v>
      </c>
      <c r="H263" s="13">
        <f t="shared" si="22"/>
        <v>7349.0617212032757</v>
      </c>
      <c r="I263" s="28">
        <f t="shared" ref="I263:I304" si="24">J262</f>
        <v>978719.44696372433</v>
      </c>
      <c r="J263" s="27">
        <f t="shared" si="23"/>
        <v>958655.08577941102</v>
      </c>
      <c r="L263" s="12">
        <v>8.9499999999999996E-2</v>
      </c>
    </row>
    <row r="264" spans="4:12">
      <c r="D264" s="29">
        <v>52536</v>
      </c>
      <c r="E264">
        <v>260</v>
      </c>
      <c r="F264" s="13">
        <f t="shared" si="20"/>
        <v>27413.422905516531</v>
      </c>
      <c r="G264" s="13">
        <f t="shared" si="21"/>
        <v>20214.007878146254</v>
      </c>
      <c r="H264" s="13">
        <f t="shared" si="22"/>
        <v>7199.4150273702735</v>
      </c>
      <c r="I264" s="28">
        <f t="shared" si="24"/>
        <v>958655.08577941102</v>
      </c>
      <c r="J264" s="27">
        <f t="shared" si="23"/>
        <v>938441.07790126477</v>
      </c>
      <c r="L264" s="12">
        <v>8.9499999999999996E-2</v>
      </c>
    </row>
    <row r="265" spans="4:12">
      <c r="D265" s="29">
        <v>52566</v>
      </c>
      <c r="E265">
        <v>261</v>
      </c>
      <c r="F265" s="13">
        <f t="shared" si="20"/>
        <v>27413.422905516531</v>
      </c>
      <c r="G265" s="13">
        <f t="shared" si="21"/>
        <v>20364.770686904099</v>
      </c>
      <c r="H265" s="13">
        <f t="shared" si="22"/>
        <v>7048.652218612433</v>
      </c>
      <c r="I265" s="28">
        <f t="shared" si="24"/>
        <v>938441.07790126477</v>
      </c>
      <c r="J265" s="27">
        <f t="shared" si="23"/>
        <v>918076.30721436068</v>
      </c>
      <c r="L265" s="12">
        <v>8.9499999999999996E-2</v>
      </c>
    </row>
    <row r="266" spans="4:12">
      <c r="D266" s="29">
        <v>52597</v>
      </c>
      <c r="E266">
        <v>262</v>
      </c>
      <c r="F266" s="13">
        <f t="shared" si="20"/>
        <v>27413.422905516531</v>
      </c>
      <c r="G266" s="13">
        <f t="shared" si="21"/>
        <v>20516.657934943927</v>
      </c>
      <c r="H266" s="13">
        <f t="shared" si="22"/>
        <v>6896.7649705726053</v>
      </c>
      <c r="I266" s="28">
        <f t="shared" si="24"/>
        <v>918076.30721436068</v>
      </c>
      <c r="J266" s="27">
        <f t="shared" si="23"/>
        <v>897559.64927941677</v>
      </c>
      <c r="L266" s="12">
        <v>8.9499999999999996E-2</v>
      </c>
    </row>
    <row r="267" spans="4:12">
      <c r="D267" s="29">
        <v>52628</v>
      </c>
      <c r="E267">
        <v>263</v>
      </c>
      <c r="F267" s="13">
        <f t="shared" si="20"/>
        <v>27413.422905516531</v>
      </c>
      <c r="G267" s="13">
        <f t="shared" si="21"/>
        <v>20669.678008708714</v>
      </c>
      <c r="H267" s="13">
        <f t="shared" si="22"/>
        <v>6743.7448968078152</v>
      </c>
      <c r="I267" s="28">
        <f t="shared" si="24"/>
        <v>897559.64927941677</v>
      </c>
      <c r="J267" s="27">
        <f t="shared" si="23"/>
        <v>876889.97127070802</v>
      </c>
      <c r="L267" s="12">
        <v>8.9499999999999996E-2</v>
      </c>
    </row>
    <row r="268" spans="4:12">
      <c r="D268" s="29">
        <v>52657</v>
      </c>
      <c r="E268">
        <v>264</v>
      </c>
      <c r="F268" s="13">
        <f t="shared" si="20"/>
        <v>27413.422905516531</v>
      </c>
      <c r="G268" s="13">
        <f t="shared" si="21"/>
        <v>20823.839357190333</v>
      </c>
      <c r="H268" s="13">
        <f t="shared" si="22"/>
        <v>6589.5835483261963</v>
      </c>
      <c r="I268" s="28">
        <f t="shared" si="24"/>
        <v>876889.97127070802</v>
      </c>
      <c r="J268" s="27">
        <f t="shared" si="23"/>
        <v>856066.13191351772</v>
      </c>
      <c r="L268" s="12">
        <v>8.9499999999999996E-2</v>
      </c>
    </row>
    <row r="269" spans="4:12">
      <c r="D269" s="29">
        <v>52688</v>
      </c>
      <c r="E269">
        <v>265</v>
      </c>
      <c r="F269" s="13">
        <f t="shared" si="20"/>
        <v>27413.422905516531</v>
      </c>
      <c r="G269" s="13">
        <f t="shared" si="21"/>
        <v>20979.150492396046</v>
      </c>
      <c r="H269" s="13">
        <f t="shared" si="22"/>
        <v>6434.272413120485</v>
      </c>
      <c r="I269" s="28">
        <f t="shared" si="24"/>
        <v>856066.13191351772</v>
      </c>
      <c r="J269" s="27">
        <f t="shared" si="23"/>
        <v>835086.98142112163</v>
      </c>
      <c r="L269" s="12">
        <v>8.9499999999999996E-2</v>
      </c>
    </row>
    <row r="270" spans="4:12">
      <c r="D270" s="29">
        <v>52718</v>
      </c>
      <c r="E270">
        <v>266</v>
      </c>
      <c r="F270" s="13">
        <f t="shared" si="20"/>
        <v>27413.422905516531</v>
      </c>
      <c r="G270" s="13">
        <f t="shared" si="21"/>
        <v>21135.6199898185</v>
      </c>
      <c r="H270" s="13">
        <f t="shared" si="22"/>
        <v>6277.802915698031</v>
      </c>
      <c r="I270" s="28">
        <f t="shared" si="24"/>
        <v>835086.98142112163</v>
      </c>
      <c r="J270" s="27">
        <f t="shared" si="23"/>
        <v>813951.36143130308</v>
      </c>
      <c r="L270" s="12">
        <v>8.9499999999999996E-2</v>
      </c>
    </row>
    <row r="271" spans="4:12">
      <c r="D271" s="29">
        <v>52749</v>
      </c>
      <c r="E271">
        <v>267</v>
      </c>
      <c r="F271" s="13">
        <f t="shared" si="20"/>
        <v>27413.422905516531</v>
      </c>
      <c r="G271" s="13">
        <f t="shared" si="21"/>
        <v>21293.256488909225</v>
      </c>
      <c r="H271" s="13">
        <f t="shared" si="22"/>
        <v>6120.1664166073015</v>
      </c>
      <c r="I271" s="28">
        <f t="shared" si="24"/>
        <v>813951.36143130308</v>
      </c>
      <c r="J271" s="27">
        <f t="shared" si="23"/>
        <v>792658.10494239384</v>
      </c>
      <c r="L271" s="12">
        <v>8.9499999999999996E-2</v>
      </c>
    </row>
    <row r="272" spans="4:12">
      <c r="D272" s="29">
        <v>52779</v>
      </c>
      <c r="E272">
        <v>268</v>
      </c>
      <c r="F272" s="13">
        <f t="shared" si="20"/>
        <v>27413.422905516531</v>
      </c>
      <c r="G272" s="13">
        <f t="shared" si="21"/>
        <v>21452.068693555681</v>
      </c>
      <c r="H272" s="13">
        <f t="shared" si="22"/>
        <v>5961.3542119608537</v>
      </c>
      <c r="I272" s="28">
        <f t="shared" si="24"/>
        <v>792658.10494239384</v>
      </c>
      <c r="J272" s="27">
        <f t="shared" si="23"/>
        <v>771206.03624883818</v>
      </c>
      <c r="L272" s="12">
        <v>8.9499999999999996E-2</v>
      </c>
    </row>
    <row r="273" spans="4:12">
      <c r="D273" s="29">
        <v>52810</v>
      </c>
      <c r="E273">
        <v>269</v>
      </c>
      <c r="F273" s="13">
        <f t="shared" si="20"/>
        <v>27413.422905516531</v>
      </c>
      <c r="G273" s="13">
        <f t="shared" si="21"/>
        <v>21612.065372561781</v>
      </c>
      <c r="H273" s="13">
        <f t="shared" si="22"/>
        <v>5801.3575329547512</v>
      </c>
      <c r="I273" s="28">
        <f t="shared" si="24"/>
        <v>771206.03624883818</v>
      </c>
      <c r="J273" s="27">
        <f t="shared" si="23"/>
        <v>749593.97087627638</v>
      </c>
      <c r="L273" s="12">
        <v>8.9499999999999996E-2</v>
      </c>
    </row>
    <row r="274" spans="4:12">
      <c r="D274" s="29">
        <v>52841</v>
      </c>
      <c r="E274">
        <v>270</v>
      </c>
      <c r="F274" s="13">
        <f t="shared" si="20"/>
        <v>27413.422905516531</v>
      </c>
      <c r="G274" s="13">
        <f t="shared" si="21"/>
        <v>21773.255360132138</v>
      </c>
      <c r="H274" s="13">
        <f t="shared" si="22"/>
        <v>5640.1675453843945</v>
      </c>
      <c r="I274" s="28">
        <f t="shared" si="24"/>
        <v>749593.97087627638</v>
      </c>
      <c r="J274" s="27">
        <f t="shared" si="23"/>
        <v>727820.71551614429</v>
      </c>
      <c r="L274" s="12">
        <v>8.9499999999999996E-2</v>
      </c>
    </row>
    <row r="275" spans="4:12">
      <c r="D275" s="29">
        <v>52871</v>
      </c>
      <c r="E275">
        <v>271</v>
      </c>
      <c r="F275" s="13">
        <f t="shared" si="20"/>
        <v>27413.422905516531</v>
      </c>
      <c r="G275" s="13">
        <f t="shared" si="21"/>
        <v>21935.647556359785</v>
      </c>
      <c r="H275" s="13">
        <f t="shared" si="22"/>
        <v>5477.7753491567419</v>
      </c>
      <c r="I275" s="28">
        <f t="shared" si="24"/>
        <v>727820.71551614429</v>
      </c>
      <c r="J275" s="27">
        <f t="shared" si="23"/>
        <v>705885.06795978453</v>
      </c>
      <c r="L275" s="12">
        <v>8.9499999999999996E-2</v>
      </c>
    </row>
    <row r="276" spans="4:12">
      <c r="D276" s="29">
        <v>52902</v>
      </c>
      <c r="E276">
        <v>272</v>
      </c>
      <c r="F276" s="13">
        <f t="shared" si="20"/>
        <v>27413.422905516531</v>
      </c>
      <c r="G276" s="13">
        <f t="shared" si="21"/>
        <v>22099.250927717636</v>
      </c>
      <c r="H276" s="13">
        <f t="shared" si="22"/>
        <v>5314.1719777988919</v>
      </c>
      <c r="I276" s="28">
        <f t="shared" si="24"/>
        <v>705885.06795978453</v>
      </c>
      <c r="J276" s="27">
        <f t="shared" si="23"/>
        <v>683785.81703206687</v>
      </c>
      <c r="L276" s="12">
        <v>8.9499999999999996E-2</v>
      </c>
    </row>
    <row r="277" spans="4:12">
      <c r="D277" s="29">
        <v>52932</v>
      </c>
      <c r="E277">
        <v>273</v>
      </c>
      <c r="F277" s="13">
        <f t="shared" si="20"/>
        <v>27413.422905516531</v>
      </c>
      <c r="G277" s="13">
        <f t="shared" si="21"/>
        <v>22264.074507553534</v>
      </c>
      <c r="H277" s="13">
        <f t="shared" si="22"/>
        <v>5149.3483979629973</v>
      </c>
      <c r="I277" s="28">
        <f t="shared" si="24"/>
        <v>683785.81703206687</v>
      </c>
      <c r="J277" s="27">
        <f t="shared" si="23"/>
        <v>661521.74252451339</v>
      </c>
      <c r="L277" s="12">
        <v>8.9499999999999996E-2</v>
      </c>
    </row>
    <row r="278" spans="4:12">
      <c r="D278" s="29">
        <v>52963</v>
      </c>
      <c r="E278">
        <v>274</v>
      </c>
      <c r="F278" s="13">
        <f t="shared" si="20"/>
        <v>27413.422905516531</v>
      </c>
      <c r="G278" s="13">
        <f t="shared" si="21"/>
        <v>22430.127396589036</v>
      </c>
      <c r="H278" s="13">
        <f t="shared" si="22"/>
        <v>4983.2955089274947</v>
      </c>
      <c r="I278" s="28">
        <f t="shared" si="24"/>
        <v>661521.74252451339</v>
      </c>
      <c r="J278" s="27">
        <f t="shared" si="23"/>
        <v>639091.61512792436</v>
      </c>
      <c r="L278" s="12">
        <v>8.9499999999999996E-2</v>
      </c>
    </row>
    <row r="279" spans="4:12">
      <c r="D279" s="29">
        <v>52994</v>
      </c>
      <c r="E279">
        <v>275</v>
      </c>
      <c r="F279" s="13">
        <f t="shared" si="20"/>
        <v>27413.422905516531</v>
      </c>
      <c r="G279" s="13">
        <f t="shared" si="21"/>
        <v>22597.418763421931</v>
      </c>
      <c r="H279" s="13">
        <f t="shared" si="22"/>
        <v>4816.0041420946</v>
      </c>
      <c r="I279" s="28">
        <f t="shared" si="24"/>
        <v>639091.61512792436</v>
      </c>
      <c r="J279" s="27">
        <f t="shared" si="23"/>
        <v>616494.19636450242</v>
      </c>
      <c r="L279" s="12">
        <v>8.9499999999999996E-2</v>
      </c>
    </row>
    <row r="280" spans="4:12">
      <c r="D280" s="29">
        <v>53022</v>
      </c>
      <c r="E280">
        <v>276</v>
      </c>
      <c r="F280" s="13">
        <f t="shared" si="20"/>
        <v>27413.422905516531</v>
      </c>
      <c r="G280" s="13">
        <f t="shared" si="21"/>
        <v>22765.957845032448</v>
      </c>
      <c r="H280" s="13">
        <f t="shared" si="22"/>
        <v>4647.465060484079</v>
      </c>
      <c r="I280" s="28">
        <f t="shared" si="24"/>
        <v>616494.19636450242</v>
      </c>
      <c r="J280" s="27">
        <f t="shared" si="23"/>
        <v>593728.23851946997</v>
      </c>
      <c r="L280" s="12">
        <v>8.9499999999999996E-2</v>
      </c>
    </row>
    <row r="281" spans="4:12">
      <c r="D281" s="29">
        <v>53053</v>
      </c>
      <c r="E281">
        <v>277</v>
      </c>
      <c r="F281" s="13">
        <f t="shared" si="20"/>
        <v>27413.422905516531</v>
      </c>
      <c r="G281" s="13">
        <f t="shared" si="21"/>
        <v>22935.753947293317</v>
      </c>
      <c r="H281" s="13">
        <f t="shared" si="22"/>
        <v>4477.668958223212</v>
      </c>
      <c r="I281" s="28">
        <f t="shared" si="24"/>
        <v>593728.23851946997</v>
      </c>
      <c r="J281" s="27">
        <f t="shared" si="23"/>
        <v>570792.48457217671</v>
      </c>
      <c r="L281" s="12">
        <v>8.9499999999999996E-2</v>
      </c>
    </row>
    <row r="282" spans="4:12">
      <c r="D282" s="29">
        <v>53083</v>
      </c>
      <c r="E282">
        <v>278</v>
      </c>
      <c r="F282" s="13">
        <f t="shared" si="20"/>
        <v>27413.422905516531</v>
      </c>
      <c r="G282" s="13">
        <f t="shared" si="21"/>
        <v>23106.81644548355</v>
      </c>
      <c r="H282" s="13">
        <f t="shared" si="22"/>
        <v>4306.6064600329837</v>
      </c>
      <c r="I282" s="28">
        <f t="shared" si="24"/>
        <v>570792.48457217671</v>
      </c>
      <c r="J282" s="27">
        <f t="shared" si="23"/>
        <v>547685.66812669311</v>
      </c>
      <c r="L282" s="12">
        <v>8.9499999999999996E-2</v>
      </c>
    </row>
    <row r="283" spans="4:12">
      <c r="D283" s="29">
        <v>53114</v>
      </c>
      <c r="E283">
        <v>279</v>
      </c>
      <c r="F283" s="13">
        <f t="shared" si="20"/>
        <v>27413.422905516531</v>
      </c>
      <c r="G283" s="13">
        <f t="shared" si="21"/>
        <v>23279.154784806113</v>
      </c>
      <c r="H283" s="13">
        <f t="shared" si="22"/>
        <v>4134.2681207104179</v>
      </c>
      <c r="I283" s="28">
        <f t="shared" si="24"/>
        <v>547685.66812669311</v>
      </c>
      <c r="J283" s="27">
        <f t="shared" si="23"/>
        <v>524406.51334188704</v>
      </c>
      <c r="L283" s="12">
        <v>8.9499999999999996E-2</v>
      </c>
    </row>
    <row r="284" spans="4:12">
      <c r="D284" s="29">
        <v>53144</v>
      </c>
      <c r="E284">
        <v>280</v>
      </c>
      <c r="F284" s="13">
        <f t="shared" si="20"/>
        <v>27413.422905516531</v>
      </c>
      <c r="G284" s="13">
        <f t="shared" si="21"/>
        <v>23452.778480909459</v>
      </c>
      <c r="H284" s="13">
        <f t="shared" si="22"/>
        <v>3960.6444246070719</v>
      </c>
      <c r="I284" s="28">
        <f t="shared" si="24"/>
        <v>524406.51334188704</v>
      </c>
      <c r="J284" s="27">
        <f t="shared" si="23"/>
        <v>500953.73486097757</v>
      </c>
      <c r="L284" s="12">
        <v>8.9499999999999996E-2</v>
      </c>
    </row>
    <row r="285" spans="4:12">
      <c r="D285" s="29">
        <v>53175</v>
      </c>
      <c r="E285">
        <v>281</v>
      </c>
      <c r="F285" s="13">
        <f t="shared" si="20"/>
        <v>27413.422905516531</v>
      </c>
      <c r="G285" s="13">
        <f t="shared" si="21"/>
        <v>23627.697120412908</v>
      </c>
      <c r="H285" s="13">
        <f t="shared" si="22"/>
        <v>3785.7257851036229</v>
      </c>
      <c r="I285" s="28">
        <f t="shared" si="24"/>
        <v>500953.73486097757</v>
      </c>
      <c r="J285" s="27">
        <f t="shared" si="23"/>
        <v>477326.03774056467</v>
      </c>
      <c r="L285" s="12">
        <v>8.9499999999999996E-2</v>
      </c>
    </row>
    <row r="286" spans="4:12">
      <c r="D286" s="29">
        <v>53206</v>
      </c>
      <c r="E286">
        <v>282</v>
      </c>
      <c r="F286" s="13">
        <f t="shared" si="20"/>
        <v>27413.422905516531</v>
      </c>
      <c r="G286" s="13">
        <f t="shared" si="21"/>
        <v>23803.920361435987</v>
      </c>
      <c r="H286" s="13">
        <f t="shared" si="22"/>
        <v>3609.5025440805425</v>
      </c>
      <c r="I286" s="28">
        <f t="shared" si="24"/>
        <v>477326.03774056467</v>
      </c>
      <c r="J286" s="27">
        <f t="shared" si="23"/>
        <v>453522.1173791287</v>
      </c>
      <c r="L286" s="12">
        <v>8.9499999999999996E-2</v>
      </c>
    </row>
    <row r="287" spans="4:12">
      <c r="D287" s="29">
        <v>53236</v>
      </c>
      <c r="E287">
        <v>283</v>
      </c>
      <c r="F287" s="13">
        <f t="shared" si="20"/>
        <v>27413.422905516531</v>
      </c>
      <c r="G287" s="13">
        <f t="shared" si="21"/>
        <v>23981.457934131697</v>
      </c>
      <c r="H287" s="13">
        <f t="shared" si="22"/>
        <v>3431.964971384833</v>
      </c>
      <c r="I287" s="28">
        <f t="shared" si="24"/>
        <v>453522.1173791287</v>
      </c>
      <c r="J287" s="27">
        <f t="shared" si="23"/>
        <v>429540.65944499703</v>
      </c>
      <c r="L287" s="12">
        <v>8.9499999999999996E-2</v>
      </c>
    </row>
    <row r="288" spans="4:12">
      <c r="D288" s="29">
        <v>53267</v>
      </c>
      <c r="E288">
        <v>284</v>
      </c>
      <c r="F288" s="13">
        <f t="shared" si="20"/>
        <v>27413.422905516531</v>
      </c>
      <c r="G288" s="13">
        <f t="shared" si="21"/>
        <v>24160.319641223763</v>
      </c>
      <c r="H288" s="13">
        <f t="shared" si="22"/>
        <v>3253.1032642927671</v>
      </c>
      <c r="I288" s="28">
        <f t="shared" si="24"/>
        <v>429540.65944499703</v>
      </c>
      <c r="J288" s="27">
        <f t="shared" si="23"/>
        <v>405380.33980377327</v>
      </c>
      <c r="L288" s="12">
        <v>8.9499999999999996E-2</v>
      </c>
    </row>
    <row r="289" spans="4:12">
      <c r="D289" s="29">
        <v>53297</v>
      </c>
      <c r="E289">
        <v>285</v>
      </c>
      <c r="F289" s="13">
        <f t="shared" si="20"/>
        <v>27413.422905516531</v>
      </c>
      <c r="G289" s="13">
        <f t="shared" si="21"/>
        <v>24340.515358547891</v>
      </c>
      <c r="H289" s="13">
        <f t="shared" si="22"/>
        <v>3072.9075469686395</v>
      </c>
      <c r="I289" s="28">
        <f t="shared" si="24"/>
        <v>405380.33980377327</v>
      </c>
      <c r="J289" s="27">
        <f t="shared" si="23"/>
        <v>381039.82444522536</v>
      </c>
      <c r="L289" s="12">
        <v>8.9499999999999996E-2</v>
      </c>
    </row>
    <row r="290" spans="4:12">
      <c r="D290" s="29">
        <v>53328</v>
      </c>
      <c r="E290">
        <v>286</v>
      </c>
      <c r="F290" s="13">
        <f t="shared" si="20"/>
        <v>27413.422905516531</v>
      </c>
      <c r="G290" s="13">
        <f t="shared" si="21"/>
        <v>24522.055035597059</v>
      </c>
      <c r="H290" s="13">
        <f t="shared" si="22"/>
        <v>2891.3678699194697</v>
      </c>
      <c r="I290" s="28">
        <f t="shared" si="24"/>
        <v>381039.82444522536</v>
      </c>
      <c r="J290" s="27">
        <f t="shared" si="23"/>
        <v>356517.76940962829</v>
      </c>
      <c r="L290" s="12">
        <v>8.9499999999999996E-2</v>
      </c>
    </row>
    <row r="291" spans="4:12">
      <c r="D291" s="29">
        <v>53359</v>
      </c>
      <c r="E291">
        <v>287</v>
      </c>
      <c r="F291" s="13">
        <f t="shared" si="20"/>
        <v>27413.422905516531</v>
      </c>
      <c r="G291" s="13">
        <f t="shared" si="21"/>
        <v>24704.948696070889</v>
      </c>
      <c r="H291" s="13">
        <f t="shared" si="22"/>
        <v>2708.4742094456419</v>
      </c>
      <c r="I291" s="28">
        <f t="shared" si="24"/>
        <v>356517.76940962829</v>
      </c>
      <c r="J291" s="27">
        <f t="shared" si="23"/>
        <v>331812.82071355742</v>
      </c>
      <c r="L291" s="12">
        <v>8.9499999999999996E-2</v>
      </c>
    </row>
    <row r="292" spans="4:12">
      <c r="D292" s="29">
        <v>53387</v>
      </c>
      <c r="E292">
        <v>288</v>
      </c>
      <c r="F292" s="13">
        <f t="shared" si="20"/>
        <v>27413.422905516531</v>
      </c>
      <c r="G292" s="13">
        <f t="shared" si="21"/>
        <v>24889.206438429082</v>
      </c>
      <c r="H292" s="13">
        <f t="shared" si="22"/>
        <v>2524.2164670874463</v>
      </c>
      <c r="I292" s="28">
        <f t="shared" si="24"/>
        <v>331812.82071355742</v>
      </c>
      <c r="J292" s="27">
        <f t="shared" si="23"/>
        <v>306923.61427512835</v>
      </c>
      <c r="L292" s="12">
        <v>8.9499999999999996E-2</v>
      </c>
    </row>
    <row r="293" spans="4:12">
      <c r="D293" s="29">
        <v>53418</v>
      </c>
      <c r="E293">
        <v>289</v>
      </c>
      <c r="F293" s="13">
        <f t="shared" si="20"/>
        <v>27413.422905516531</v>
      </c>
      <c r="G293" s="13">
        <f t="shared" si="21"/>
        <v>25074.838436449034</v>
      </c>
      <c r="H293" s="13">
        <f t="shared" si="22"/>
        <v>2338.5844690674962</v>
      </c>
      <c r="I293" s="28">
        <f t="shared" si="24"/>
        <v>306923.61427512835</v>
      </c>
      <c r="J293" s="27">
        <f t="shared" si="23"/>
        <v>281848.77583867928</v>
      </c>
      <c r="L293" s="12">
        <v>8.9499999999999996E-2</v>
      </c>
    </row>
    <row r="294" spans="4:12">
      <c r="D294" s="29">
        <v>53448</v>
      </c>
      <c r="E294">
        <v>290</v>
      </c>
      <c r="F294" s="13">
        <f t="shared" si="20"/>
        <v>27413.422905516531</v>
      </c>
      <c r="G294" s="13">
        <f t="shared" si="21"/>
        <v>25261.85493978755</v>
      </c>
      <c r="H294" s="13">
        <f t="shared" si="22"/>
        <v>2151.5679657289807</v>
      </c>
      <c r="I294" s="28">
        <f t="shared" si="24"/>
        <v>281848.77583867928</v>
      </c>
      <c r="J294" s="27">
        <f t="shared" si="23"/>
        <v>256586.92089889172</v>
      </c>
      <c r="L294" s="12">
        <v>8.9499999999999996E-2</v>
      </c>
    </row>
    <row r="295" spans="4:12">
      <c r="D295" s="29">
        <v>53479</v>
      </c>
      <c r="E295">
        <v>291</v>
      </c>
      <c r="F295" s="13">
        <f t="shared" si="20"/>
        <v>27413.422905516531</v>
      </c>
      <c r="G295" s="13">
        <f t="shared" si="21"/>
        <v>25450.266274546797</v>
      </c>
      <c r="H295" s="13">
        <f t="shared" si="22"/>
        <v>1963.1566309697316</v>
      </c>
      <c r="I295" s="28">
        <f t="shared" si="24"/>
        <v>256586.92089889172</v>
      </c>
      <c r="J295" s="27">
        <f t="shared" si="23"/>
        <v>231136.65462434493</v>
      </c>
      <c r="L295" s="12">
        <v>8.9499999999999996E-2</v>
      </c>
    </row>
    <row r="296" spans="4:12">
      <c r="D296" s="29">
        <v>53509</v>
      </c>
      <c r="E296">
        <v>292</v>
      </c>
      <c r="F296" s="13">
        <f t="shared" si="20"/>
        <v>27413.422905516531</v>
      </c>
      <c r="G296" s="13">
        <f t="shared" si="21"/>
        <v>25640.082843844462</v>
      </c>
      <c r="H296" s="13">
        <f t="shared" si="22"/>
        <v>1773.3400616720703</v>
      </c>
      <c r="I296" s="28">
        <f t="shared" si="24"/>
        <v>231136.65462434493</v>
      </c>
      <c r="J296" s="27">
        <f t="shared" si="23"/>
        <v>205496.57178050047</v>
      </c>
      <c r="L296" s="12">
        <v>8.9499999999999996E-2</v>
      </c>
    </row>
    <row r="297" spans="4:12">
      <c r="D297" s="29">
        <v>53540</v>
      </c>
      <c r="E297">
        <v>293</v>
      </c>
      <c r="F297" s="13">
        <f t="shared" si="20"/>
        <v>27413.422905516531</v>
      </c>
      <c r="G297" s="13">
        <f t="shared" si="21"/>
        <v>25831.315128388134</v>
      </c>
      <c r="H297" s="13">
        <f t="shared" si="22"/>
        <v>1582.1077771283972</v>
      </c>
      <c r="I297" s="28">
        <f t="shared" si="24"/>
        <v>205496.57178050047</v>
      </c>
      <c r="J297" s="27">
        <f t="shared" si="23"/>
        <v>179665.25665211232</v>
      </c>
      <c r="L297" s="12">
        <v>8.9499999999999996E-2</v>
      </c>
    </row>
    <row r="298" spans="4:12">
      <c r="D298" s="29">
        <v>53571</v>
      </c>
      <c r="E298">
        <v>294</v>
      </c>
      <c r="F298" s="13">
        <f t="shared" si="20"/>
        <v>27413.422905516531</v>
      </c>
      <c r="G298" s="13">
        <f t="shared" si="21"/>
        <v>26023.973687054029</v>
      </c>
      <c r="H298" s="13">
        <f t="shared" si="22"/>
        <v>1389.4492184625021</v>
      </c>
      <c r="I298" s="28">
        <f t="shared" si="24"/>
        <v>179665.25665211232</v>
      </c>
      <c r="J298" s="27">
        <f t="shared" si="23"/>
        <v>153641.28296505829</v>
      </c>
      <c r="L298" s="12">
        <v>8.9499999999999996E-2</v>
      </c>
    </row>
    <row r="299" spans="4:12">
      <c r="D299" s="29">
        <v>53601</v>
      </c>
      <c r="E299">
        <v>295</v>
      </c>
      <c r="F299" s="13">
        <f t="shared" si="20"/>
        <v>27413.422905516531</v>
      </c>
      <c r="G299" s="13">
        <f t="shared" si="21"/>
        <v>26218.06915746997</v>
      </c>
      <c r="H299" s="13">
        <f t="shared" si="22"/>
        <v>1195.3537480465575</v>
      </c>
      <c r="I299" s="28">
        <f t="shared" si="24"/>
        <v>153641.28296505829</v>
      </c>
      <c r="J299" s="27">
        <f t="shared" si="23"/>
        <v>127423.21380758831</v>
      </c>
      <c r="L299" s="12">
        <v>8.9499999999999996E-2</v>
      </c>
    </row>
    <row r="300" spans="4:12">
      <c r="D300" s="29">
        <v>53632</v>
      </c>
      <c r="E300">
        <v>296</v>
      </c>
      <c r="F300" s="13">
        <f t="shared" si="20"/>
        <v>27413.422905516531</v>
      </c>
      <c r="G300" s="13">
        <f t="shared" si="21"/>
        <v>26413.61225660277</v>
      </c>
      <c r="H300" s="13">
        <f t="shared" si="22"/>
        <v>999.81064891376082</v>
      </c>
      <c r="I300" s="28">
        <f t="shared" si="24"/>
        <v>127423.21380758831</v>
      </c>
      <c r="J300" s="27">
        <f t="shared" si="23"/>
        <v>101009.60155098554</v>
      </c>
      <c r="L300" s="12">
        <v>8.9499999999999996E-2</v>
      </c>
    </row>
    <row r="301" spans="4:12">
      <c r="D301" s="29">
        <v>53662</v>
      </c>
      <c r="E301">
        <v>297</v>
      </c>
      <c r="F301" s="13">
        <f t="shared" si="20"/>
        <v>27413.422905516531</v>
      </c>
      <c r="G301" s="13">
        <f t="shared" si="21"/>
        <v>26610.613781349934</v>
      </c>
      <c r="H301" s="13">
        <f t="shared" si="22"/>
        <v>802.80912416659828</v>
      </c>
      <c r="I301" s="28">
        <f t="shared" si="24"/>
        <v>101009.60155098554</v>
      </c>
      <c r="J301" s="27">
        <f t="shared" si="23"/>
        <v>74398.987769635598</v>
      </c>
      <c r="L301" s="12">
        <v>8.9499999999999996E-2</v>
      </c>
    </row>
    <row r="302" spans="4:12">
      <c r="D302" s="29">
        <v>53693</v>
      </c>
      <c r="E302">
        <v>298</v>
      </c>
      <c r="F302" s="13">
        <f t="shared" si="20"/>
        <v>27413.422905516531</v>
      </c>
      <c r="G302" s="13">
        <f t="shared" si="21"/>
        <v>26809.084609135833</v>
      </c>
      <c r="H302" s="13">
        <f t="shared" si="22"/>
        <v>604.33829638069676</v>
      </c>
      <c r="I302" s="28">
        <f t="shared" si="24"/>
        <v>74398.987769635598</v>
      </c>
      <c r="J302" s="27">
        <f t="shared" si="23"/>
        <v>47589.903160499765</v>
      </c>
      <c r="L302" s="12">
        <v>8.9499999999999996E-2</v>
      </c>
    </row>
    <row r="303" spans="4:12">
      <c r="D303" s="29">
        <v>53724</v>
      </c>
      <c r="E303">
        <v>299</v>
      </c>
      <c r="F303" s="13">
        <f t="shared" si="20"/>
        <v>27413.422905516531</v>
      </c>
      <c r="G303" s="13">
        <f t="shared" si="21"/>
        <v>27009.035698512307</v>
      </c>
      <c r="H303" s="13">
        <f t="shared" si="22"/>
        <v>404.38720700422527</v>
      </c>
      <c r="I303" s="28">
        <f t="shared" si="24"/>
        <v>47589.903160499765</v>
      </c>
      <c r="J303" s="27">
        <f t="shared" si="23"/>
        <v>20580.867461987458</v>
      </c>
      <c r="L303" s="12">
        <v>8.9499999999999996E-2</v>
      </c>
    </row>
    <row r="304" spans="4:12">
      <c r="D304" s="29">
        <v>53752</v>
      </c>
      <c r="E304">
        <v>300</v>
      </c>
      <c r="F304" s="13">
        <f t="shared" si="20"/>
        <v>27413.422905516531</v>
      </c>
      <c r="G304" s="13">
        <f t="shared" si="21"/>
        <v>27210.478089763707</v>
      </c>
      <c r="H304" s="13">
        <f t="shared" si="22"/>
        <v>202.944815752821</v>
      </c>
      <c r="I304" s="28">
        <f t="shared" si="24"/>
        <v>20580.867461987458</v>
      </c>
      <c r="J304" s="27">
        <f t="shared" si="23"/>
        <v>-6629.6106277762483</v>
      </c>
      <c r="L304" s="12">
        <v>8.9499999999999996E-2</v>
      </c>
    </row>
    <row r="305" spans="6:6">
      <c r="F305" s="1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Home_valuation Prediction</vt:lpstr>
      <vt:lpstr>home_valuation</vt:lpstr>
      <vt:lpstr>Pricipal &amp; Interest By Period</vt:lpstr>
      <vt:lpstr>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 Adnan Sherwani</cp:lastModifiedBy>
  <dcterms:created xsi:type="dcterms:W3CDTF">2018-08-18T14:48:18Z</dcterms:created>
  <dcterms:modified xsi:type="dcterms:W3CDTF">2023-02-09T02:40:02Z</dcterms:modified>
</cp:coreProperties>
</file>